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updateLinks="never" codeName="ThisWorkbook" defaultThemeVersion="166925"/>
  <xr:revisionPtr revIDLastSave="0" documentId="13_ncr:1_{DC7B9A7C-7114-46B7-B109-E5560EA297EE}" xr6:coauthVersionLast="45" xr6:coauthVersionMax="45" xr10:uidLastSave="{00000000-0000-0000-0000-000000000000}"/>
  <bookViews>
    <workbookView xWindow="-120" yWindow="-16320" windowWidth="29040" windowHeight="15840" tabRatio="764" activeTab="2" xr2:uid="{00000000-000D-0000-FFFF-FFFF00000000}"/>
  </bookViews>
  <sheets>
    <sheet name="ReadMe" sheetId="48" r:id="rId1"/>
    <sheet name="tableNames" sheetId="43" r:id="rId2"/>
    <sheet name="controlTables" sheetId="24" r:id="rId3"/>
    <sheet name="defaultScenario" sheetId="46" r:id="rId4"/>
    <sheet name="scalarData" sheetId="44" r:id="rId5"/>
    <sheet name="scaledImpacts" sheetId="25" r:id="rId6"/>
  </sheets>
  <definedNames>
    <definedName name="_xlnm._FilterDatabase" localSheetId="4" hidden="1">scalarData!$E$1:$G$955</definedName>
    <definedName name="k_coBillions">controlTables!$D$171</definedName>
    <definedName name="k_coMillions">controlTables!$D$172</definedName>
    <definedName name="k_coThousands">controlTables!$D$173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4">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024" i="25" l="1"/>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B3023" i="25"/>
  <c r="A3023"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2969" i="25"/>
  <c r="A2969"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15" i="25"/>
  <c r="A2915"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861" i="25"/>
  <c r="A2861"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07" i="25"/>
  <c r="A2807"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753" i="25"/>
  <c r="A2753"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699" i="25"/>
  <c r="A2699"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45" i="25"/>
  <c r="A2645"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591" i="25"/>
  <c r="A2591"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37" i="25"/>
  <c r="A2537"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483" i="25"/>
  <c r="A2483"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29" i="25"/>
  <c r="A2429" i="25"/>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5" i="24" a="1"/>
  <c r="L35" i="24" s="1"/>
  <c r="K26" i="24" a="1"/>
  <c r="K26" i="24" s="1"/>
  <c r="B192" i="24"/>
  <c r="E192" i="24"/>
  <c r="F192" i="24" s="1"/>
  <c r="B106" i="24"/>
  <c r="Q106" i="24"/>
  <c r="R106" i="24" a="1"/>
  <c r="R106" i="24" s="1"/>
  <c r="U106" i="24" a="1"/>
  <c r="U106" i="24" s="1"/>
  <c r="B78" i="24"/>
  <c r="I78" i="24"/>
  <c r="J78" i="24" a="1"/>
  <c r="J78" i="24" s="1"/>
  <c r="B48" i="24"/>
  <c r="D48" i="24" a="1"/>
  <c r="D48" i="24" s="1"/>
  <c r="M26" i="24" s="1" a="1"/>
  <c r="M26" i="24" s="1"/>
  <c r="E48" i="24" a="1"/>
  <c r="E48" i="24" s="1"/>
  <c r="F48" i="24" a="1"/>
  <c r="F48" i="24" s="1"/>
  <c r="B26" i="24"/>
  <c r="B2423" i="25"/>
  <c r="B2424" i="25"/>
  <c r="B2425" i="25"/>
  <c r="B2426" i="25"/>
  <c r="B2427" i="25"/>
  <c r="B2428" i="25"/>
  <c r="A2423" i="25"/>
  <c r="A2424" i="25"/>
  <c r="A2425" i="25"/>
  <c r="A2426" i="25"/>
  <c r="A2427" i="25"/>
  <c r="A2428" i="25"/>
  <c r="A2422" i="25"/>
  <c r="B2422" i="25"/>
  <c r="I26" i="24"/>
  <c r="G192" i="24" l="1"/>
  <c r="F216" i="24" l="1"/>
  <c r="F217" i="24"/>
  <c r="F218" i="24"/>
  <c r="F219" i="24"/>
  <c r="G216" i="24"/>
  <c r="G217" i="24"/>
  <c r="G218" i="24"/>
  <c r="G219" i="24"/>
  <c r="B16" i="43"/>
  <c r="F16" i="43"/>
  <c r="J216" i="24"/>
  <c r="J217" i="24"/>
  <c r="J218" i="24"/>
  <c r="J219" i="24"/>
  <c r="B219" i="24"/>
  <c r="B218" i="24"/>
  <c r="B217" i="24"/>
  <c r="B216" i="24"/>
  <c r="C12" i="24"/>
  <c r="C7" i="24"/>
  <c r="C3" i="24"/>
  <c r="C10" i="24"/>
  <c r="K16" i="43" a="1"/>
  <c r="C8" i="24"/>
  <c r="C11" i="24"/>
  <c r="C6" i="24"/>
  <c r="G16" i="43" a="1"/>
  <c r="C9" i="24"/>
  <c r="K16" i="43" l="1"/>
  <c r="G16" i="43"/>
  <c r="H16" i="43"/>
  <c r="C4" i="24"/>
  <c r="J16" i="43" a="1"/>
  <c r="C2" i="24"/>
  <c r="I16" i="43" l="1"/>
  <c r="J16" i="43"/>
  <c r="L16" i="43" s="1"/>
  <c r="U97" i="24" l="1" a="1"/>
  <c r="U97" i="24" s="1"/>
  <c r="U98" i="24" a="1"/>
  <c r="U98" i="24" s="1"/>
  <c r="U100" i="24" a="1"/>
  <c r="U100" i="24" s="1"/>
  <c r="U101" i="24" a="1"/>
  <c r="U101" i="24" s="1"/>
  <c r="U102" i="24" a="1"/>
  <c r="U102" i="24" s="1"/>
  <c r="U103" i="24" a="1"/>
  <c r="U103" i="24" s="1"/>
  <c r="U104" i="24" a="1"/>
  <c r="U104" i="24" s="1"/>
  <c r="U105" i="24" a="1"/>
  <c r="U105" i="24" s="1"/>
  <c r="U110" i="24" a="1"/>
  <c r="U110" i="24" s="1"/>
  <c r="U111" i="24" a="1"/>
  <c r="U111" i="24" s="1"/>
  <c r="U112" i="24" a="1"/>
  <c r="U112"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S97" i="24" a="1"/>
  <c r="S97" i="24" s="1"/>
  <c r="S98" i="24" a="1"/>
  <c r="S98" i="24" s="1"/>
  <c r="S99" i="24" a="1"/>
  <c r="S99" i="24" s="1"/>
  <c r="S100" i="24" a="1"/>
  <c r="S100" i="24" s="1"/>
  <c r="S103" i="24" a="1"/>
  <c r="S103" i="24" s="1"/>
  <c r="S104" i="24" a="1"/>
  <c r="S104" i="24" s="1"/>
  <c r="S105" i="24" a="1"/>
  <c r="S105" i="24" s="1"/>
  <c r="S107" i="24" a="1"/>
  <c r="S107" i="24" s="1"/>
  <c r="S110" i="24" a="1"/>
  <c r="S110" i="24" s="1"/>
  <c r="S111" i="24" a="1"/>
  <c r="S111" i="24" s="1"/>
  <c r="S112" i="24" a="1"/>
  <c r="S112"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T99" i="24" a="1"/>
  <c r="T99" i="24" s="1"/>
  <c r="T100" i="24" a="1"/>
  <c r="T100" i="24" s="1"/>
  <c r="T101" i="24" a="1"/>
  <c r="T101" i="24" s="1"/>
  <c r="T102" i="24" a="1"/>
  <c r="T102" i="24" s="1"/>
  <c r="T105" i="24" a="1"/>
  <c r="T105" i="24" s="1"/>
  <c r="T108" i="24" a="1"/>
  <c r="T108" i="24" s="1"/>
  <c r="T109" i="24" a="1"/>
  <c r="T109" i="24" s="1"/>
  <c r="T115" i="24" a="1"/>
  <c r="T115" i="24" s="1"/>
  <c r="T119" i="24" a="1"/>
  <c r="T119" i="24" s="1"/>
  <c r="T120" i="24" a="1"/>
  <c r="T120" i="24" s="1"/>
  <c r="T123" i="24" a="1"/>
  <c r="T123" i="24" s="1"/>
  <c r="T124" i="24" a="1"/>
  <c r="T124" i="24" s="1"/>
  <c r="T125" i="24" a="1"/>
  <c r="T125" i="24" s="1"/>
  <c r="K131" i="24" a="1"/>
  <c r="K131" i="24" s="1"/>
  <c r="K132" i="24" a="1"/>
  <c r="K132" i="24" s="1"/>
  <c r="K133" i="24" a="1"/>
  <c r="K133" i="24" s="1"/>
  <c r="K134" i="24" a="1"/>
  <c r="K134"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57" i="24"/>
  <c r="B99" i="24"/>
  <c r="Q99" i="24"/>
  <c r="R99" i="24" a="1"/>
  <c r="R99" i="24" s="1"/>
  <c r="B42" i="24"/>
  <c r="D42" i="24" a="1"/>
  <c r="D42" i="24" s="1"/>
  <c r="M20" i="24" s="1" a="1"/>
  <c r="M20" i="24" s="1"/>
  <c r="E42" i="24" a="1"/>
  <c r="E42" i="24" s="1"/>
  <c r="F42" i="24" a="1"/>
  <c r="F42" i="24" s="1"/>
  <c r="B65" i="24"/>
  <c r="I65" i="24"/>
  <c r="J65" i="24" a="1"/>
  <c r="J65" i="24" s="1"/>
  <c r="B20" i="24"/>
  <c r="K20" i="24" a="1"/>
  <c r="K20" i="24" s="1"/>
  <c r="L20" i="24" a="1"/>
  <c r="L20" i="24" s="1"/>
  <c r="O20" i="24" a="1"/>
  <c r="O20"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I20" i="24"/>
  <c r="G186" i="24" l="1"/>
  <c r="G187" i="24"/>
  <c r="G188" i="24"/>
  <c r="G189" i="24"/>
  <c r="G190" i="24"/>
  <c r="G191" i="24"/>
  <c r="E186" i="24"/>
  <c r="E187" i="24"/>
  <c r="E188" i="24"/>
  <c r="E189" i="24"/>
  <c r="E190" i="24"/>
  <c r="E191" i="24"/>
  <c r="E193" i="24"/>
  <c r="G193" i="24" s="1"/>
  <c r="E194" i="24"/>
  <c r="G194" i="24" s="1"/>
  <c r="E195" i="24"/>
  <c r="G195" i="24" s="1"/>
  <c r="E196" i="24"/>
  <c r="G196" i="24" s="1"/>
  <c r="E197" i="24"/>
  <c r="G197" i="24" s="1"/>
  <c r="E198" i="24"/>
  <c r="G198" i="24" s="1"/>
  <c r="A2324" i="25" l="1"/>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B54" i="24" l="1"/>
  <c r="D54" i="24" a="1"/>
  <c r="D54" i="24" s="1"/>
  <c r="M32" i="24" s="1" a="1"/>
  <c r="M32" i="24" s="1"/>
  <c r="E54" i="24" a="1"/>
  <c r="E54" i="24" s="1"/>
  <c r="F54" i="24" a="1"/>
  <c r="F54" i="24" s="1"/>
  <c r="A818" i="44"/>
  <c r="B818" i="44"/>
  <c r="C818" i="44"/>
  <c r="A819" i="44"/>
  <c r="B819" i="44"/>
  <c r="C819" i="44"/>
  <c r="B138" i="24"/>
  <c r="B139" i="24"/>
  <c r="A815" i="44"/>
  <c r="A816" i="44"/>
  <c r="A817" i="44"/>
  <c r="B815" i="44"/>
  <c r="B816" i="44"/>
  <c r="B817" i="44"/>
  <c r="C815" i="44"/>
  <c r="C816" i="44"/>
  <c r="C817" i="44"/>
  <c r="B117" i="24"/>
  <c r="B118" i="24"/>
  <c r="Q117" i="24"/>
  <c r="Q118" i="24"/>
  <c r="R117" i="24" a="1"/>
  <c r="R117" i="24" s="1"/>
  <c r="R118" i="24" a="1"/>
  <c r="R118" i="24" s="1"/>
  <c r="B154" i="24"/>
  <c r="B155" i="24"/>
  <c r="B156" i="24"/>
  <c r="B116" i="24"/>
  <c r="Q116" i="24"/>
  <c r="R116" i="24" a="1"/>
  <c r="R116" i="24" s="1"/>
  <c r="B32" i="24"/>
  <c r="K32" i="24" a="1"/>
  <c r="K32" i="24" s="1"/>
  <c r="O32" i="24" a="1"/>
  <c r="O32" i="24" s="1"/>
  <c r="B88" i="24"/>
  <c r="I88" i="24"/>
  <c r="J88" i="24" a="1"/>
  <c r="J88" i="24" s="1"/>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I32" i="24"/>
  <c r="Q121"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5" i="24" a="1"/>
  <c r="O35" i="24" s="1"/>
  <c r="N179" i="24" l="1" a="1"/>
  <c r="N179" i="24" s="1"/>
  <c r="N26" i="24" s="1" a="1"/>
  <c r="N26" i="24" s="1"/>
  <c r="P26" i="24" s="1"/>
  <c r="N180" i="24" a="1"/>
  <c r="N180"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5" i="24" a="1"/>
  <c r="K35" i="24" s="1"/>
  <c r="N20" i="24" l="1" a="1"/>
  <c r="N20" i="24" s="1"/>
  <c r="P20" i="24" s="1"/>
  <c r="N19" i="24" a="1"/>
  <c r="N19" i="24" s="1"/>
  <c r="N32" i="24" a="1"/>
  <c r="N32" i="24" s="1"/>
  <c r="P32" i="24" s="1"/>
  <c r="N28" i="24" a="1"/>
  <c r="N28" i="24" s="1"/>
  <c r="N27" i="24" a="1"/>
  <c r="N27" i="24" s="1"/>
  <c r="N35" i="24" a="1"/>
  <c r="N35" i="24" s="1"/>
  <c r="N25" i="24" a="1"/>
  <c r="N25" i="24" s="1"/>
  <c r="N34" i="24" a="1"/>
  <c r="N34" i="24" s="1"/>
  <c r="N23" i="24" a="1"/>
  <c r="N23" i="24" s="1"/>
  <c r="N33" i="24" a="1"/>
  <c r="N33" i="24" s="1"/>
  <c r="N24" i="24" a="1"/>
  <c r="N24" i="24" s="1"/>
  <c r="N31" i="24" a="1"/>
  <c r="N31" i="24" s="1"/>
  <c r="N22" i="24" a="1"/>
  <c r="N22" i="24" s="1"/>
  <c r="N30" i="24" a="1"/>
  <c r="N30" i="24" s="1"/>
  <c r="N29" i="24" a="1"/>
  <c r="N29" i="24" s="1"/>
  <c r="B15" i="43"/>
  <c r="F15" i="43"/>
  <c r="J15" i="43" a="1"/>
  <c r="K15" i="43" a="1"/>
  <c r="J15" i="43" l="1"/>
  <c r="M15" i="43" s="1" a="1"/>
  <c r="M15" i="43" s="1"/>
  <c r="K15" i="43"/>
  <c r="B193" i="24"/>
  <c r="B194" i="24"/>
  <c r="B195" i="24"/>
  <c r="B196" i="24"/>
  <c r="B197" i="24"/>
  <c r="B198" i="24"/>
  <c r="F193" i="24"/>
  <c r="F194" i="24"/>
  <c r="F195" i="24"/>
  <c r="F196" i="24"/>
  <c r="F197" i="24"/>
  <c r="F198" i="24"/>
  <c r="G15" i="43" a="1"/>
  <c r="G15" i="43" l="1"/>
  <c r="L15" i="43"/>
  <c r="J63" i="24" l="1" a="1"/>
  <c r="J63" i="24" s="1"/>
  <c r="J64" i="24" a="1"/>
  <c r="J64" i="24" s="1"/>
  <c r="J66" i="24" a="1"/>
  <c r="J66" i="24" s="1"/>
  <c r="J67" i="24" a="1"/>
  <c r="J67" i="24" s="1"/>
  <c r="J68" i="24" a="1"/>
  <c r="J68" i="24" s="1"/>
  <c r="J73" i="24" a="1"/>
  <c r="J73" i="24" s="1"/>
  <c r="J74" i="24" a="1"/>
  <c r="J74" i="24" s="1"/>
  <c r="J69" i="24" a="1"/>
  <c r="J69" i="24" s="1"/>
  <c r="J70" i="24" a="1"/>
  <c r="J70" i="24" s="1"/>
  <c r="J71" i="24" a="1"/>
  <c r="J71" i="24" s="1"/>
  <c r="J72" i="24" a="1"/>
  <c r="J72" i="24" s="1"/>
  <c r="J75" i="24" a="1"/>
  <c r="J75" i="24" s="1"/>
  <c r="J76" i="24" a="1"/>
  <c r="J76" i="24" s="1"/>
  <c r="J77" i="24" a="1"/>
  <c r="J77" i="24" s="1"/>
  <c r="J79" i="24" a="1"/>
  <c r="J79" i="24" s="1"/>
  <c r="J80" i="24" a="1"/>
  <c r="J80" i="24" s="1"/>
  <c r="J81" i="24" a="1"/>
  <c r="J81" i="24" s="1"/>
  <c r="J82" i="24" a="1"/>
  <c r="J82" i="24" s="1"/>
  <c r="J83" i="24" a="1"/>
  <c r="J83" i="24" s="1"/>
  <c r="J84" i="24" a="1"/>
  <c r="J84" i="24" s="1"/>
  <c r="J85" i="24" a="1"/>
  <c r="J85" i="24" s="1"/>
  <c r="J86" i="24" a="1"/>
  <c r="J86" i="24" s="1"/>
  <c r="J87" i="24" a="1"/>
  <c r="J87" i="24" s="1"/>
  <c r="J89" i="24" a="1"/>
  <c r="J89" i="24" s="1"/>
  <c r="J90" i="24" a="1"/>
  <c r="J90" i="24" s="1"/>
  <c r="J91" i="24" a="1"/>
  <c r="J91" i="24" s="1"/>
  <c r="B64" i="24"/>
  <c r="R97" i="24" a="1"/>
  <c r="R97" i="24" s="1"/>
  <c r="R98" i="24" a="1"/>
  <c r="R98" i="24" s="1"/>
  <c r="R100" i="24" a="1"/>
  <c r="R100" i="24" s="1"/>
  <c r="R101" i="24" a="1"/>
  <c r="R101" i="24" s="1"/>
  <c r="R103" i="24" a="1"/>
  <c r="R103" i="24" s="1"/>
  <c r="R104" i="24" a="1"/>
  <c r="R104" i="24" s="1"/>
  <c r="R102" i="24" a="1"/>
  <c r="R102" i="24" s="1"/>
  <c r="R105" i="24" a="1"/>
  <c r="R105" i="24" s="1"/>
  <c r="R107" i="24" a="1"/>
  <c r="R107" i="24" s="1"/>
  <c r="R108" i="24" a="1"/>
  <c r="R108" i="24" s="1"/>
  <c r="R109" i="24" a="1"/>
  <c r="R109" i="24" s="1"/>
  <c r="R110" i="24" a="1"/>
  <c r="R110" i="24" s="1"/>
  <c r="R111" i="24" a="1"/>
  <c r="R111" i="24" s="1"/>
  <c r="R112" i="24" a="1"/>
  <c r="R112" i="24" s="1"/>
  <c r="R113" i="24" a="1"/>
  <c r="R113" i="24" s="1"/>
  <c r="R114" i="24" a="1"/>
  <c r="R114" i="24" s="1"/>
  <c r="R115" i="24" a="1"/>
  <c r="R115" i="24" s="1"/>
  <c r="R119" i="24" a="1"/>
  <c r="R119" i="24" s="1"/>
  <c r="R120" i="24" a="1"/>
  <c r="R120" i="24" s="1"/>
  <c r="R121" i="24" a="1"/>
  <c r="R121" i="24" s="1"/>
  <c r="R122" i="24" a="1"/>
  <c r="R122" i="24" s="1"/>
  <c r="R123" i="24" a="1"/>
  <c r="R123" i="24" s="1"/>
  <c r="R124" i="24" a="1"/>
  <c r="R124" i="24" s="1"/>
  <c r="R125" i="24" a="1"/>
  <c r="R125" i="24" s="1"/>
  <c r="B14" i="43"/>
  <c r="F14" i="43"/>
  <c r="B165" i="24"/>
  <c r="B164" i="24"/>
  <c r="B163" i="24"/>
  <c r="K14" i="43" a="1"/>
  <c r="G14" i="43" a="1"/>
  <c r="J14" i="43" a="1"/>
  <c r="J14" i="43" l="1"/>
  <c r="M14" i="43" s="1"/>
  <c r="G14" i="43"/>
  <c r="K14" i="43"/>
  <c r="B153" i="24"/>
  <c r="B148" i="24"/>
  <c r="B145" i="24"/>
  <c r="B140" i="24"/>
  <c r="H14" i="43"/>
  <c r="I14" i="43" l="1"/>
  <c r="L14" i="43"/>
  <c r="I63" i="24"/>
  <c r="I64" i="24"/>
  <c r="I66" i="24"/>
  <c r="I67" i="24"/>
  <c r="I68" i="24"/>
  <c r="I73" i="24"/>
  <c r="I74" i="24"/>
  <c r="I69" i="24"/>
  <c r="I70" i="24"/>
  <c r="I71" i="24"/>
  <c r="I72" i="24"/>
  <c r="I75" i="24"/>
  <c r="I76" i="24"/>
  <c r="I77" i="24"/>
  <c r="I79" i="24"/>
  <c r="I80" i="24"/>
  <c r="I81" i="24"/>
  <c r="I82" i="24"/>
  <c r="I83" i="24"/>
  <c r="I84" i="24"/>
  <c r="I85" i="24"/>
  <c r="I86" i="24"/>
  <c r="I87" i="24"/>
  <c r="I89" i="24"/>
  <c r="I90" i="24"/>
  <c r="I91" i="24"/>
  <c r="B13" i="43"/>
  <c r="F13" i="43"/>
  <c r="B12" i="43"/>
  <c r="F12" i="43"/>
  <c r="F41" i="24" a="1"/>
  <c r="F41" i="24" s="1"/>
  <c r="F43" i="24" a="1"/>
  <c r="F43" i="24" s="1"/>
  <c r="F44" i="24" a="1"/>
  <c r="F44" i="24" s="1"/>
  <c r="F46" i="24" a="1"/>
  <c r="F46" i="24" s="1"/>
  <c r="F45" i="24" a="1"/>
  <c r="F45" i="24" s="1"/>
  <c r="F47" i="24" a="1"/>
  <c r="F47" i="24" s="1"/>
  <c r="F49" i="24" a="1"/>
  <c r="F49" i="24" s="1"/>
  <c r="F50" i="24" a="1"/>
  <c r="F50" i="24" s="1"/>
  <c r="F51" i="24" a="1"/>
  <c r="F51" i="24" s="1"/>
  <c r="F52" i="24" a="1"/>
  <c r="F52" i="24" s="1"/>
  <c r="F53" i="24" a="1"/>
  <c r="F53" i="24" s="1"/>
  <c r="F55" i="24" a="1"/>
  <c r="F55" i="24" s="1"/>
  <c r="F56" i="24" a="1"/>
  <c r="F56" i="24" s="1"/>
  <c r="F57" i="24" a="1"/>
  <c r="F57" i="24" s="1"/>
  <c r="E41" i="24" a="1"/>
  <c r="E41" i="24" s="1"/>
  <c r="E43" i="24" a="1"/>
  <c r="E43" i="24" s="1"/>
  <c r="E44" i="24" a="1"/>
  <c r="E44" i="24" s="1"/>
  <c r="E46" i="24" a="1"/>
  <c r="E46" i="24" s="1"/>
  <c r="E45" i="24" a="1"/>
  <c r="E45" i="24" s="1"/>
  <c r="E47" i="24" a="1"/>
  <c r="E47" i="24" s="1"/>
  <c r="E49" i="24" a="1"/>
  <c r="E49" i="24" s="1"/>
  <c r="E50" i="24" a="1"/>
  <c r="E50" i="24" s="1"/>
  <c r="E51" i="24" a="1"/>
  <c r="E51" i="24" s="1"/>
  <c r="E52" i="24" a="1"/>
  <c r="E52" i="24" s="1"/>
  <c r="E53" i="24" a="1"/>
  <c r="E53" i="24" s="1"/>
  <c r="E55" i="24" a="1"/>
  <c r="E55" i="24" s="1"/>
  <c r="E56" i="24" a="1"/>
  <c r="E56" i="24" s="1"/>
  <c r="E57" i="24" a="1"/>
  <c r="E57" i="24" s="1"/>
  <c r="D41" i="24" a="1"/>
  <c r="D41" i="24" s="1"/>
  <c r="M19" i="24" s="1" a="1"/>
  <c r="M19" i="24" s="1"/>
  <c r="P19" i="24" s="1"/>
  <c r="D43" i="24" a="1"/>
  <c r="D43" i="24" s="1"/>
  <c r="M21" i="24" s="1" a="1"/>
  <c r="M21" i="24" s="1"/>
  <c r="D44" i="24" a="1"/>
  <c r="D44" i="24" s="1"/>
  <c r="M22" i="24" s="1" a="1"/>
  <c r="M22" i="24" s="1"/>
  <c r="P22" i="24" s="1"/>
  <c r="D46" i="24" a="1"/>
  <c r="D46" i="24" s="1"/>
  <c r="M24" i="24" s="1" a="1"/>
  <c r="M24" i="24" s="1"/>
  <c r="P24" i="24" s="1"/>
  <c r="D45" i="24" a="1"/>
  <c r="D45" i="24" s="1"/>
  <c r="M23" i="24" s="1" a="1"/>
  <c r="M23" i="24" s="1"/>
  <c r="P23" i="24" s="1"/>
  <c r="D47" i="24" a="1"/>
  <c r="D47" i="24" s="1"/>
  <c r="M25" i="24" s="1" a="1"/>
  <c r="M25" i="24" s="1"/>
  <c r="D49" i="24" a="1"/>
  <c r="D49" i="24" s="1"/>
  <c r="M27" i="24" s="1" a="1"/>
  <c r="M27" i="24" s="1"/>
  <c r="P27" i="24" s="1"/>
  <c r="D50" i="24" a="1"/>
  <c r="D50" i="24" s="1"/>
  <c r="M28" i="24" s="1" a="1"/>
  <c r="M28" i="24" s="1"/>
  <c r="P28" i="24" s="1"/>
  <c r="D51" i="24" a="1"/>
  <c r="D51" i="24" s="1"/>
  <c r="M29" i="24" s="1" a="1"/>
  <c r="M29" i="24" s="1"/>
  <c r="P29" i="24" s="1"/>
  <c r="D52" i="24" a="1"/>
  <c r="D52" i="24" s="1"/>
  <c r="M30" i="24" s="1" a="1"/>
  <c r="M30" i="24" s="1"/>
  <c r="P30" i="24" s="1"/>
  <c r="D53" i="24" a="1"/>
  <c r="D53" i="24" s="1"/>
  <c r="M31" i="24" s="1" a="1"/>
  <c r="M31" i="24" s="1"/>
  <c r="P31" i="24" s="1"/>
  <c r="D55" i="24" a="1"/>
  <c r="D55" i="24" s="1"/>
  <c r="M33" i="24" s="1" a="1"/>
  <c r="M33" i="24" s="1"/>
  <c r="P33" i="24" s="1"/>
  <c r="D56" i="24" a="1"/>
  <c r="D56" i="24" s="1"/>
  <c r="M34" i="24" s="1" a="1"/>
  <c r="M34" i="24" s="1"/>
  <c r="P34" i="24" s="1"/>
  <c r="D57" i="24" a="1"/>
  <c r="D57" i="24" s="1"/>
  <c r="M35" i="24" s="1" a="1"/>
  <c r="M35" i="24" s="1"/>
  <c r="P35" i="24" s="1"/>
  <c r="B45" i="24"/>
  <c r="B47" i="24"/>
  <c r="B49" i="24"/>
  <c r="B50" i="24"/>
  <c r="B51" i="24"/>
  <c r="B52" i="24"/>
  <c r="B53" i="24"/>
  <c r="B55" i="24"/>
  <c r="B56" i="24"/>
  <c r="B57"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0"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1" i="24"/>
  <c r="I23" i="24"/>
  <c r="G13" i="43" a="1"/>
  <c r="I28" i="24"/>
  <c r="J12" i="43" a="1"/>
  <c r="I22" i="24"/>
  <c r="G12" i="43" a="1"/>
  <c r="C5" i="24"/>
  <c r="I33" i="24"/>
  <c r="I25" i="24"/>
  <c r="I34" i="24"/>
  <c r="K13" i="43" a="1"/>
  <c r="K12" i="43" a="1"/>
  <c r="I35" i="24"/>
  <c r="I19" i="24"/>
  <c r="I27" i="24"/>
  <c r="I30" i="24"/>
  <c r="I24" i="24"/>
  <c r="I21" i="24"/>
  <c r="I29" i="24"/>
  <c r="G26" i="24" l="1" a="1"/>
  <c r="G26" i="24" s="1"/>
  <c r="G20" i="24" a="1"/>
  <c r="G20" i="24" s="1"/>
  <c r="G32" i="24" a="1"/>
  <c r="G32" i="24" s="1"/>
  <c r="P21" i="24"/>
  <c r="P25" i="24"/>
  <c r="G19" i="24" a="1"/>
  <c r="G19" i="24" s="1"/>
  <c r="G21" i="24" a="1"/>
  <c r="G21" i="24" s="1"/>
  <c r="G30" i="24" a="1"/>
  <c r="G30" i="24" s="1"/>
  <c r="G27" i="24" a="1"/>
  <c r="G27" i="24" s="1"/>
  <c r="G22" i="24" a="1"/>
  <c r="G22" i="24" s="1"/>
  <c r="G31" i="24" a="1"/>
  <c r="G31" i="24" s="1"/>
  <c r="G35" i="24" a="1"/>
  <c r="G35" i="24" s="1"/>
  <c r="G28" i="24" a="1"/>
  <c r="G28" i="24" s="1"/>
  <c r="G24" i="24" a="1"/>
  <c r="G24" i="24" s="1"/>
  <c r="G33" i="24" a="1"/>
  <c r="G33" i="24" s="1"/>
  <c r="G34" i="24" a="1"/>
  <c r="G34" i="24" s="1"/>
  <c r="G29" i="24" a="1"/>
  <c r="G29" i="24" s="1"/>
  <c r="G23" i="24" a="1"/>
  <c r="G23" i="24" s="1"/>
  <c r="G25" i="24" a="1"/>
  <c r="G25" i="24" s="1"/>
  <c r="K13" i="43"/>
  <c r="G13" i="43"/>
  <c r="K12" i="43"/>
  <c r="J12" i="43"/>
  <c r="G12" i="43"/>
  <c r="J13" i="43" a="1"/>
  <c r="L12" i="43" l="1"/>
  <c r="J13" i="43"/>
  <c r="L13"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6" i="24" l="1"/>
  <c r="B67" i="24"/>
  <c r="B68" i="24"/>
  <c r="B73" i="24"/>
  <c r="B74" i="24"/>
  <c r="B69" i="24"/>
  <c r="B70" i="24"/>
  <c r="B71" i="24"/>
  <c r="B72" i="24"/>
  <c r="B75" i="24"/>
  <c r="B76" i="24"/>
  <c r="B77" i="24"/>
  <c r="B79" i="24"/>
  <c r="B80" i="24"/>
  <c r="B81" i="24"/>
  <c r="B82" i="24"/>
  <c r="B83" i="24"/>
  <c r="B84" i="24"/>
  <c r="B85" i="24"/>
  <c r="B86" i="24"/>
  <c r="B87" i="24"/>
  <c r="B89" i="24"/>
  <c r="B90" i="24"/>
  <c r="B91" i="24"/>
  <c r="B63" i="24"/>
  <c r="H29" i="24" a="1"/>
  <c r="H34" i="24" a="1"/>
  <c r="H27" i="24" a="1"/>
  <c r="H22" i="24" a="1"/>
  <c r="H23" i="24" a="1"/>
  <c r="H25" i="24" a="1"/>
  <c r="H31" i="24" a="1"/>
  <c r="H30" i="24" a="1"/>
  <c r="H33" i="24" a="1"/>
  <c r="H26" i="24" a="1"/>
  <c r="H20" i="24" a="1"/>
  <c r="H28" i="24" a="1"/>
  <c r="H35" i="24" a="1"/>
  <c r="H32" i="24" a="1"/>
  <c r="H19" i="24" a="1"/>
  <c r="H24" i="24" a="1"/>
  <c r="H21" i="24" a="1"/>
  <c r="H26" i="24" l="1"/>
  <c r="H20" i="24"/>
  <c r="H32" i="24"/>
  <c r="H34" i="24"/>
  <c r="H22" i="24"/>
  <c r="H27" i="24"/>
  <c r="H31" i="24"/>
  <c r="H24" i="24"/>
  <c r="H33" i="24"/>
  <c r="H35"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2" i="25"/>
  <c r="A2073" i="25"/>
  <c r="A2074" i="25"/>
  <c r="A2075" i="25"/>
  <c r="A2076" i="25"/>
  <c r="A2077" i="25"/>
  <c r="A2078" i="25"/>
  <c r="A2079" i="25"/>
  <c r="A2080" i="25"/>
  <c r="A2081" i="25"/>
  <c r="A2082" i="25"/>
  <c r="A2083" i="25"/>
  <c r="A2084" i="25"/>
  <c r="A2085" i="25"/>
  <c r="A2086" i="25"/>
  <c r="A2087" i="25"/>
  <c r="A2088" i="25"/>
  <c r="A2089" i="25"/>
  <c r="A2090" i="25"/>
  <c r="A2091" i="25"/>
  <c r="A2092" i="25"/>
  <c r="A2093" i="25"/>
  <c r="A2094" i="25"/>
  <c r="A2095" i="25"/>
  <c r="A2096" i="25"/>
  <c r="A2097" i="25"/>
  <c r="A2098" i="25"/>
  <c r="A2099" i="25"/>
  <c r="A2100" i="25"/>
  <c r="A2101" i="25"/>
  <c r="A2102" i="25"/>
  <c r="A2103" i="25"/>
  <c r="A2104" i="25"/>
  <c r="A2105" i="25"/>
  <c r="A2106" i="25"/>
  <c r="A2107" i="25"/>
  <c r="A2108" i="25"/>
  <c r="A2109" i="25"/>
  <c r="A2110" i="25"/>
  <c r="A2111" i="25"/>
  <c r="A2112" i="25"/>
  <c r="A2113" i="25"/>
  <c r="A2114" i="25"/>
  <c r="A2115" i="25"/>
  <c r="A2116" i="25"/>
  <c r="A2117" i="25"/>
  <c r="A2118" i="25"/>
  <c r="A2119" i="25"/>
  <c r="A2120" i="25"/>
  <c r="A2128" i="25"/>
  <c r="A2149" i="25"/>
  <c r="A2170" i="25"/>
  <c r="A2191" i="25"/>
  <c r="A2212" i="25"/>
  <c r="A2129" i="25"/>
  <c r="A2150" i="25"/>
  <c r="A2171" i="25"/>
  <c r="A2192" i="25"/>
  <c r="A2213" i="25"/>
  <c r="A2130" i="25"/>
  <c r="A2151" i="25"/>
  <c r="A2172" i="25"/>
  <c r="A2193" i="25"/>
  <c r="A2214" i="25"/>
  <c r="A2131" i="25"/>
  <c r="A2152" i="25"/>
  <c r="A2173" i="25"/>
  <c r="A2194" i="25"/>
  <c r="A2215" i="25"/>
  <c r="A2132" i="25"/>
  <c r="A2153" i="25"/>
  <c r="A2174" i="25"/>
  <c r="A2195" i="25"/>
  <c r="A2216" i="25"/>
  <c r="A2133" i="25"/>
  <c r="A2154" i="25"/>
  <c r="A2175" i="25"/>
  <c r="A2196" i="25"/>
  <c r="A2217" i="25"/>
  <c r="A2134" i="25"/>
  <c r="A2155" i="25"/>
  <c r="A2176" i="25"/>
  <c r="A2197" i="25"/>
  <c r="A2218" i="25"/>
  <c r="A2121" i="25"/>
  <c r="A2142" i="25"/>
  <c r="A2163" i="25"/>
  <c r="A2184" i="25"/>
  <c r="A2205" i="25"/>
  <c r="A2122" i="25"/>
  <c r="A2143" i="25"/>
  <c r="A2164" i="25"/>
  <c r="A2185" i="25"/>
  <c r="A2206" i="25"/>
  <c r="A2123" i="25"/>
  <c r="A2144" i="25"/>
  <c r="A2165" i="25"/>
  <c r="A2186" i="25"/>
  <c r="A2207" i="25"/>
  <c r="A2124" i="25"/>
  <c r="A2145" i="25"/>
  <c r="A2166" i="25"/>
  <c r="A2187" i="25"/>
  <c r="A2208" i="25"/>
  <c r="A2125" i="25"/>
  <c r="A2146" i="25"/>
  <c r="A2167" i="25"/>
  <c r="A2188" i="25"/>
  <c r="A2209" i="25"/>
  <c r="A2126" i="25"/>
  <c r="A2147" i="25"/>
  <c r="A2168" i="25"/>
  <c r="A2189" i="25"/>
  <c r="A2210" i="25"/>
  <c r="A2127" i="25"/>
  <c r="A2148" i="25"/>
  <c r="A2169" i="25"/>
  <c r="A2190" i="25"/>
  <c r="A2211" i="25"/>
  <c r="A2135" i="25"/>
  <c r="A2156" i="25"/>
  <c r="A2177" i="25"/>
  <c r="A2198" i="25"/>
  <c r="A2219" i="25"/>
  <c r="A2136" i="25"/>
  <c r="A2157" i="25"/>
  <c r="A2178" i="25"/>
  <c r="A2199" i="25"/>
  <c r="A2220" i="25"/>
  <c r="A2137" i="25"/>
  <c r="A2158" i="25"/>
  <c r="A2179" i="25"/>
  <c r="A2200" i="25"/>
  <c r="A2221" i="25"/>
  <c r="A2138" i="25"/>
  <c r="A2159" i="25"/>
  <c r="A2180" i="25"/>
  <c r="A2201" i="25"/>
  <c r="A2222" i="25"/>
  <c r="A2139" i="25"/>
  <c r="A2160" i="25"/>
  <c r="A2181" i="25"/>
  <c r="A2202" i="25"/>
  <c r="A2223" i="25"/>
  <c r="A2140" i="25"/>
  <c r="A2161" i="25"/>
  <c r="A2182" i="25"/>
  <c r="A2203" i="25"/>
  <c r="A2224" i="25"/>
  <c r="A2141" i="25"/>
  <c r="A2162" i="25"/>
  <c r="A2183" i="25"/>
  <c r="A2204" i="25"/>
  <c r="A222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2" i="25"/>
  <c r="B2073" i="25"/>
  <c r="B2074" i="25"/>
  <c r="B2075" i="25"/>
  <c r="B2076" i="25"/>
  <c r="B2077" i="25"/>
  <c r="B2078" i="25"/>
  <c r="B2079" i="25"/>
  <c r="B2080" i="25"/>
  <c r="B2081" i="25"/>
  <c r="B2082" i="25"/>
  <c r="B2083" i="25"/>
  <c r="B2084" i="25"/>
  <c r="B2085" i="25"/>
  <c r="B2086" i="25"/>
  <c r="B2087" i="25"/>
  <c r="B2088" i="25"/>
  <c r="B2089" i="25"/>
  <c r="B2090" i="25"/>
  <c r="B2091" i="25"/>
  <c r="B2092" i="25"/>
  <c r="B2093" i="25"/>
  <c r="B2094" i="25"/>
  <c r="B2095" i="25"/>
  <c r="B2096" i="25"/>
  <c r="B2097" i="25"/>
  <c r="B2098" i="25"/>
  <c r="B2099" i="25"/>
  <c r="B2100" i="25"/>
  <c r="B2101" i="25"/>
  <c r="B2102" i="25"/>
  <c r="B2103" i="25"/>
  <c r="B2104" i="25"/>
  <c r="B2105" i="25"/>
  <c r="B2106" i="25"/>
  <c r="B2107" i="25"/>
  <c r="B2108" i="25"/>
  <c r="B2109" i="25"/>
  <c r="B2110" i="25"/>
  <c r="B2111" i="25"/>
  <c r="B2112" i="25"/>
  <c r="B2113" i="25"/>
  <c r="B2114" i="25"/>
  <c r="B2115" i="25"/>
  <c r="B2116" i="25"/>
  <c r="B2117" i="25"/>
  <c r="B2118" i="25"/>
  <c r="B2119" i="25"/>
  <c r="B2120" i="25"/>
  <c r="B2128" i="25"/>
  <c r="B2149" i="25"/>
  <c r="B2170" i="25"/>
  <c r="B2191" i="25"/>
  <c r="B2212" i="25"/>
  <c r="B2129" i="25"/>
  <c r="B2150" i="25"/>
  <c r="B2171" i="25"/>
  <c r="B2192" i="25"/>
  <c r="B2213" i="25"/>
  <c r="B2130" i="25"/>
  <c r="B2151" i="25"/>
  <c r="B2172" i="25"/>
  <c r="B2193" i="25"/>
  <c r="B2214" i="25"/>
  <c r="B2131" i="25"/>
  <c r="B2152" i="25"/>
  <c r="B2173" i="25"/>
  <c r="B2194" i="25"/>
  <c r="B2215" i="25"/>
  <c r="B2132" i="25"/>
  <c r="B2153" i="25"/>
  <c r="B2174" i="25"/>
  <c r="B2195" i="25"/>
  <c r="B2216" i="25"/>
  <c r="B2133" i="25"/>
  <c r="B2154" i="25"/>
  <c r="B2175" i="25"/>
  <c r="B2196" i="25"/>
  <c r="B2217" i="25"/>
  <c r="B2134" i="25"/>
  <c r="B2155" i="25"/>
  <c r="B2176" i="25"/>
  <c r="B2197" i="25"/>
  <c r="B2218" i="25"/>
  <c r="B2121" i="25"/>
  <c r="B2142" i="25"/>
  <c r="B2163" i="25"/>
  <c r="B2184" i="25"/>
  <c r="B2205" i="25"/>
  <c r="B2122" i="25"/>
  <c r="B2143" i="25"/>
  <c r="B2164" i="25"/>
  <c r="B2185" i="25"/>
  <c r="B2206" i="25"/>
  <c r="B2123" i="25"/>
  <c r="B2144" i="25"/>
  <c r="B2165" i="25"/>
  <c r="B2186" i="25"/>
  <c r="B2207" i="25"/>
  <c r="B2124" i="25"/>
  <c r="B2145" i="25"/>
  <c r="B2166" i="25"/>
  <c r="B2187" i="25"/>
  <c r="B2208" i="25"/>
  <c r="B2125" i="25"/>
  <c r="B2146" i="25"/>
  <c r="B2167" i="25"/>
  <c r="B2188" i="25"/>
  <c r="B2209" i="25"/>
  <c r="B2126" i="25"/>
  <c r="B2147" i="25"/>
  <c r="B2168" i="25"/>
  <c r="B2189" i="25"/>
  <c r="B2210" i="25"/>
  <c r="B2127" i="25"/>
  <c r="B2148" i="25"/>
  <c r="B2169" i="25"/>
  <c r="B2190" i="25"/>
  <c r="B2211" i="25"/>
  <c r="B2135" i="25"/>
  <c r="B2156" i="25"/>
  <c r="B2177" i="25"/>
  <c r="B2198" i="25"/>
  <c r="B2219" i="25"/>
  <c r="B2136" i="25"/>
  <c r="B2157" i="25"/>
  <c r="B2178" i="25"/>
  <c r="B2199" i="25"/>
  <c r="B2220" i="25"/>
  <c r="B2137" i="25"/>
  <c r="B2158" i="25"/>
  <c r="B2179" i="25"/>
  <c r="B2200" i="25"/>
  <c r="B2221" i="25"/>
  <c r="B2138" i="25"/>
  <c r="B2159" i="25"/>
  <c r="B2180" i="25"/>
  <c r="B2201" i="25"/>
  <c r="B2222" i="25"/>
  <c r="B2139" i="25"/>
  <c r="B2160" i="25"/>
  <c r="B2181" i="25"/>
  <c r="B2202" i="25"/>
  <c r="B2223" i="25"/>
  <c r="B2140" i="25"/>
  <c r="B2161" i="25"/>
  <c r="B2182" i="25"/>
  <c r="B2203" i="25"/>
  <c r="B2224" i="25"/>
  <c r="B2141" i="25"/>
  <c r="B2162" i="25"/>
  <c r="B2183" i="25"/>
  <c r="B2204" i="25"/>
  <c r="B2225" i="25"/>
  <c r="B11" i="43"/>
  <c r="F11" i="43"/>
  <c r="B10" i="43"/>
  <c r="F10" i="43"/>
  <c r="B9" i="43"/>
  <c r="F9" i="43"/>
  <c r="B8" i="43"/>
  <c r="F8"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46" i="24"/>
  <c r="B147" i="24"/>
  <c r="B149" i="24"/>
  <c r="B151" i="24"/>
  <c r="B152" i="24"/>
  <c r="B141" i="24"/>
  <c r="B142" i="24"/>
  <c r="B143" i="24"/>
  <c r="B144" i="24"/>
  <c r="F4" i="43"/>
  <c r="F5" i="43"/>
  <c r="F6" i="43"/>
  <c r="F7" i="43"/>
  <c r="B7" i="43"/>
  <c r="B4" i="46"/>
  <c r="B5" i="46"/>
  <c r="B6" i="46"/>
  <c r="B7" i="46"/>
  <c r="B8" i="46"/>
  <c r="B9" i="46"/>
  <c r="B10" i="46"/>
  <c r="B11" i="46"/>
  <c r="B12" i="46"/>
  <c r="B13" i="46"/>
  <c r="B14" i="46"/>
  <c r="B15" i="46"/>
  <c r="B16" i="46"/>
  <c r="B17" i="46"/>
  <c r="B18" i="46"/>
  <c r="B19" i="46"/>
  <c r="B20" i="46"/>
  <c r="K9" i="43" a="1"/>
  <c r="J4" i="43" a="1"/>
  <c r="K10" i="43" a="1"/>
  <c r="G10" i="43" a="1"/>
  <c r="K8" i="43" a="1"/>
  <c r="G4" i="43" a="1"/>
  <c r="G6" i="43" a="1"/>
  <c r="K11" i="43" a="1"/>
  <c r="G9" i="43" a="1"/>
  <c r="G11" i="43" a="1"/>
  <c r="K7" i="43" a="1"/>
  <c r="G8" i="43" a="1"/>
  <c r="G7" i="43" a="1"/>
  <c r="G5" i="43" a="1"/>
  <c r="S106" i="24" l="1" a="1"/>
  <c r="S106" i="24" s="1"/>
  <c r="T106" i="24" a="1"/>
  <c r="T106" i="24" s="1"/>
  <c r="S101" i="24" a="1"/>
  <c r="S101" i="24" s="1"/>
  <c r="T97" i="24" a="1"/>
  <c r="T97" i="24" s="1"/>
  <c r="T104" i="24" a="1"/>
  <c r="T104" i="24" s="1"/>
  <c r="T121" i="24" a="1"/>
  <c r="T121" i="24" s="1"/>
  <c r="S102" i="24" a="1"/>
  <c r="S102" i="24" s="1"/>
  <c r="T107" i="24" a="1"/>
  <c r="T107" i="24" s="1"/>
  <c r="T111" i="24" a="1"/>
  <c r="T111" i="24" s="1"/>
  <c r="T114" i="24" a="1"/>
  <c r="T114" i="24" s="1"/>
  <c r="T118" i="24" a="1"/>
  <c r="T118" i="24" s="1"/>
  <c r="S109" i="24" a="1"/>
  <c r="S109" i="24" s="1"/>
  <c r="T110" i="24" a="1"/>
  <c r="T110" i="24" s="1"/>
  <c r="U108" i="24" a="1"/>
  <c r="U108" i="24" s="1"/>
  <c r="T116" i="24" a="1"/>
  <c r="T116" i="24" s="1"/>
  <c r="U109" i="24" a="1"/>
  <c r="U109" i="24" s="1"/>
  <c r="T122" i="24" a="1"/>
  <c r="T122" i="24" s="1"/>
  <c r="T103" i="24" a="1"/>
  <c r="T103" i="24" s="1"/>
  <c r="T112" i="24" a="1"/>
  <c r="T112" i="24" s="1"/>
  <c r="T98" i="24" a="1"/>
  <c r="T98" i="24" s="1"/>
  <c r="T117" i="24" a="1"/>
  <c r="T117" i="24" s="1"/>
  <c r="U107" i="24" a="1"/>
  <c r="U107" i="24" s="1"/>
  <c r="T113" i="24" a="1"/>
  <c r="T113" i="24" s="1"/>
  <c r="S108" i="24" a="1"/>
  <c r="S108" i="24" s="1"/>
  <c r="U99" i="24" a="1"/>
  <c r="U99" i="24" s="1"/>
  <c r="G11" i="43"/>
  <c r="K11" i="43"/>
  <c r="G10" i="43"/>
  <c r="K10" i="43"/>
  <c r="G9" i="43"/>
  <c r="K9" i="43"/>
  <c r="J4" i="43"/>
  <c r="M4" i="43" s="1" a="1"/>
  <c r="M4" i="43" s="1"/>
  <c r="G8" i="43"/>
  <c r="K8" i="43"/>
  <c r="G7" i="43"/>
  <c r="G6" i="43"/>
  <c r="G5" i="43"/>
  <c r="G4" i="43"/>
  <c r="K7" i="43"/>
  <c r="J8" i="43" a="1"/>
  <c r="J7" i="43" a="1"/>
  <c r="J6" i="43" a="1"/>
  <c r="H7" i="43"/>
  <c r="J5" i="43" a="1"/>
  <c r="J11" i="43" a="1"/>
  <c r="J9" i="43" a="1"/>
  <c r="J10" i="43" a="1"/>
  <c r="J7" i="43" l="1"/>
  <c r="L7" i="43" s="1"/>
  <c r="J8" i="43"/>
  <c r="M8" i="43" s="1"/>
  <c r="J11" i="43"/>
  <c r="M11" i="43" s="1" a="1"/>
  <c r="M11" i="43" s="1"/>
  <c r="J5" i="43"/>
  <c r="I7" i="43"/>
  <c r="J6" i="43"/>
  <c r="M6" i="43" s="1"/>
  <c r="J10" i="43"/>
  <c r="J9" i="43"/>
  <c r="L9" i="43" s="1"/>
  <c r="L8" i="43" l="1"/>
  <c r="L11" i="43"/>
  <c r="L10" i="43"/>
  <c r="M10" i="43" a="1"/>
  <c r="M10" i="43" s="1"/>
  <c r="Q97" i="24"/>
  <c r="Q98" i="24"/>
  <c r="Q100" i="24"/>
  <c r="Q101" i="24"/>
  <c r="Q103" i="24"/>
  <c r="Q104" i="24"/>
  <c r="Q102" i="24"/>
  <c r="Q105" i="24"/>
  <c r="Q107" i="24"/>
  <c r="Q108" i="24"/>
  <c r="Q109" i="24"/>
  <c r="Q110" i="24"/>
  <c r="Q111" i="24"/>
  <c r="Q112" i="24"/>
  <c r="Q113" i="24"/>
  <c r="Q114" i="24"/>
  <c r="Q115" i="24"/>
  <c r="Q119" i="24"/>
  <c r="Q120" i="24"/>
  <c r="Q122" i="24"/>
  <c r="Q123" i="24"/>
  <c r="Q124" i="24"/>
  <c r="Q125" i="24"/>
  <c r="O115" i="24"/>
  <c r="B137" i="24"/>
  <c r="B115" i="24"/>
  <c r="B119" i="24"/>
  <c r="B102" i="24"/>
  <c r="B105" i="24"/>
  <c r="B107" i="24"/>
  <c r="B108" i="24"/>
  <c r="B109" i="24"/>
  <c r="B101" i="24"/>
  <c r="B100" i="24"/>
  <c r="B122" i="24" l="1"/>
  <c r="B120" i="24"/>
  <c r="B121" i="24"/>
  <c r="B98" i="24"/>
  <c r="B97" i="24"/>
  <c r="B136" i="24"/>
  <c r="B135" i="24"/>
  <c r="B134" i="24"/>
  <c r="H8" i="43"/>
  <c r="I8"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1" i="24" l="1"/>
  <c r="D172" i="24"/>
  <c r="B173" i="24"/>
  <c r="B172" i="24"/>
  <c r="B171" i="24"/>
  <c r="B131" i="24" l="1"/>
  <c r="B132" i="24"/>
  <c r="B133" i="24"/>
  <c r="H11" i="43"/>
  <c r="I11" i="43" l="1"/>
  <c r="B125" i="24" l="1"/>
  <c r="B123" i="24"/>
  <c r="B124" i="24"/>
  <c r="B111" i="24"/>
  <c r="B114" i="24"/>
  <c r="B110" i="24"/>
  <c r="B113" i="24"/>
  <c r="B112" i="24"/>
  <c r="B103" i="24"/>
  <c r="B104" i="24"/>
  <c r="E204" i="24"/>
  <c r="E205" i="24"/>
  <c r="E206" i="24"/>
  <c r="E207" i="24"/>
  <c r="E208" i="24"/>
  <c r="E209" i="24"/>
  <c r="E210" i="24"/>
  <c r="D204" i="24"/>
  <c r="D205" i="24"/>
  <c r="D206" i="24"/>
  <c r="D207" i="24"/>
  <c r="D208" i="24"/>
  <c r="D209" i="24"/>
  <c r="D210" i="24"/>
  <c r="J26" i="24" a="1"/>
  <c r="J20" i="24" a="1"/>
  <c r="J19" i="24" a="1"/>
  <c r="J32" i="24" a="1"/>
  <c r="J27" i="24" a="1"/>
  <c r="H10" i="43"/>
  <c r="J31" i="24" a="1"/>
  <c r="J25" i="24" a="1"/>
  <c r="J21" i="24" a="1"/>
  <c r="J34" i="24" a="1"/>
  <c r="J33" i="24" a="1"/>
  <c r="J22" i="24" a="1"/>
  <c r="J29" i="24" a="1"/>
  <c r="J30" i="24" a="1"/>
  <c r="J35" i="24" a="1"/>
  <c r="J23" i="24" a="1"/>
  <c r="J28" i="24" a="1"/>
  <c r="J24" i="24" a="1"/>
  <c r="J26" i="24" l="1"/>
  <c r="J20" i="24"/>
  <c r="J32" i="24"/>
  <c r="J28" i="24"/>
  <c r="J24" i="24"/>
  <c r="J31" i="24"/>
  <c r="J22" i="24"/>
  <c r="J33" i="24"/>
  <c r="J27" i="24"/>
  <c r="J35" i="24"/>
  <c r="J21" i="24"/>
  <c r="J34" i="24"/>
  <c r="J30" i="24"/>
  <c r="J25" i="24"/>
  <c r="J29" i="24"/>
  <c r="J23" i="24"/>
  <c r="J19" i="24"/>
  <c r="I10" i="43"/>
  <c r="B6" i="43"/>
  <c r="H6" i="43"/>
  <c r="K6" i="43" a="1"/>
  <c r="I6" i="43" l="1"/>
  <c r="K6" i="43"/>
  <c r="L6" i="43" s="1"/>
  <c r="B4" i="43"/>
  <c r="K4" i="43" a="1"/>
  <c r="K4" i="43" l="1"/>
  <c r="L4" i="43" s="1"/>
  <c r="B41" i="24"/>
  <c r="B43" i="24"/>
  <c r="B44" i="24"/>
  <c r="B46" i="24"/>
  <c r="B179" i="24"/>
  <c r="B180" i="24"/>
  <c r="B186" i="24"/>
  <c r="B187" i="24"/>
  <c r="B188" i="24"/>
  <c r="B189" i="24"/>
  <c r="B190" i="24"/>
  <c r="B191" i="24"/>
  <c r="B204" i="24"/>
  <c r="B205" i="24"/>
  <c r="B206" i="24"/>
  <c r="B207" i="24"/>
  <c r="B208" i="24"/>
  <c r="B209" i="24"/>
  <c r="B210" i="24"/>
  <c r="B24" i="24"/>
  <c r="B27" i="24"/>
  <c r="B21" i="24"/>
  <c r="B30" i="24"/>
  <c r="B35" i="24"/>
  <c r="B28" i="24"/>
  <c r="B29" i="24"/>
  <c r="B23" i="24"/>
  <c r="B22" i="24"/>
  <c r="B25" i="24"/>
  <c r="B31" i="24"/>
  <c r="B33" i="24"/>
  <c r="H12" i="43"/>
  <c r="H4" i="43"/>
  <c r="H9" i="43"/>
  <c r="H15" i="43"/>
  <c r="H13" i="43"/>
  <c r="I15" i="43" l="1"/>
  <c r="I12" i="43"/>
  <c r="I13" i="43"/>
  <c r="I9" i="43"/>
  <c r="I4" i="43"/>
  <c r="F187" i="24"/>
  <c r="F186" i="24"/>
  <c r="F189" i="24"/>
  <c r="F188" i="24"/>
  <c r="F191" i="24"/>
  <c r="F19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0"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2"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6"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6"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6"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0"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78"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78"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15"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15"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15"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<sst xmlns="http://schemas.openxmlformats.org/spreadsheetml/2006/main" count="18972" uniqueCount="1181">
  <si>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</si>
  <si>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</si>
  <si>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</si>
  <si>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</si>
  <si>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</si>
  <si>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</si>
  <si>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</si>
  <si>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</si>
  <si>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</si>
  <si>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</si>
  <si>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</si>
  <si>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</si>
  <si>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</si>
  <si>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</si>
  <si>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</si>
  <si>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</si>
  <si>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</si>
  <si>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</si>
  <si>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</si>
  <si>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</si>
  <si>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</si>
  <si>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</si>
  <si>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</si>
  <si>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</si>
  <si>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</si>
  <si>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</si>
  <si>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</si>
  <si>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</si>
  <si>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</si>
  <si>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</si>
  <si>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</si>
  <si>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</si>
  <si>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</si>
  <si>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</si>
  <si>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</si>
  <si>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</si>
  <si>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</si>
  <si>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</si>
  <si>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</si>
  <si>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</si>
  <si>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</si>
  <si>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</si>
  <si>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</si>
  <si>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</si>
  <si>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</si>
  <si>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</si>
  <si>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</si>
  <si>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</si>
  <si>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</si>
  <si>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</si>
  <si>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</si>
  <si>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</si>
  <si>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</si>
  <si>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</si>
  <si>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</si>
  <si>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</si>
  <si>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</si>
  <si>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</si>
  <si>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</si>
  <si>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</si>
  <si>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</si>
  <si>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</si>
  <si>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</si>
  <si>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</si>
  <si>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</si>
  <si>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</si>
  <si>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</si>
  <si>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</si>
  <si>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</si>
  <si>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</si>
  <si>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</si>
  <si>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</si>
  <si>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</si>
  <si>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</si>
  <si>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</si>
  <si>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</si>
  <si>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</si>
  <si>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</si>
  <si>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</si>
  <si>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</si>
  <si>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</si>
  <si>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</si>
  <si>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</si>
  <si>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</si>
  <si>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</si>
  <si>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</si>
  <si>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</si>
  <si>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</si>
  <si>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</si>
  <si>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</si>
  <si>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</si>
  <si>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</si>
  <si>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</si>
  <si>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</si>
  <si>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</si>
  <si>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</si>
  <si>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</si>
  <si>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</si>
  <si>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</si>
  <si>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</si>
  <si>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</si>
  <si>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</si>
  <si>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</si>
  <si>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</si>
  <si>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</si>
  <si>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</si>
  <si>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</si>
  <si>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</si>
  <si>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</si>
  <si>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</si>
  <si>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</si>
  <si>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</si>
  <si>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</si>
  <si>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</si>
  <si>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</si>
  <si>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</si>
  <si>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</si>
  <si>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</si>
  <si>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</si>
  <si>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</si>
  <si>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</si>
  <si>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</si>
  <si>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</si>
  <si>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</si>
  <si>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</si>
  <si>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</si>
  <si>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</si>
  <si>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</si>
  <si>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</si>
  <si>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</si>
  <si>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</si>
  <si>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</si>
  <si>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</si>
  <si>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</si>
  <si>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</si>
  <si>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</si>
  <si>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</si>
  <si>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</si>
  <si>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</si>
  <si>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</si>
  <si>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</si>
  <si>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</si>
  <si>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</si>
  <si>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</si>
  <si>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</si>
  <si>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</si>
  <si>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</si>
  <si>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</si>
  <si>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</si>
  <si>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</si>
  <si>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</si>
  <si>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</si>
  <si>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</si>
  <si>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</si>
  <si>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</si>
  <si>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</si>
  <si>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</si>
  <si>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</si>
  <si>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</si>
  <si>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</si>
  <si>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</si>
  <si>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</si>
  <si>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</si>
  <si>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</si>
  <si>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</si>
  <si>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</si>
  <si>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</si>
  <si>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</si>
  <si>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</si>
  <si>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</si>
  <si>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</si>
  <si>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</si>
  <si>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</si>
  <si>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</si>
  <si>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</si>
  <si>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</si>
  <si>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</si>
  <si>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</si>
  <si>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</si>
  <si>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</si>
  <si>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</si>
  <si>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</si>
  <si>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</si>
  <si>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</si>
  <si>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</si>
  <si>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</si>
  <si>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</si>
  <si>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</si>
  <si>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</si>
  <si>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</si>
  <si>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</si>
  <si>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</si>
  <si>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</si>
  <si>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</si>
  <si>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</si>
  <si>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</si>
  <si>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</si>
  <si>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</si>
  <si>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</si>
  <si>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</si>
  <si>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</si>
  <si>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</si>
  <si>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</si>
  <si>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</si>
  <si>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</si>
  <si>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</si>
  <si>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</si>
  <si>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</si>
  <si>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</si>
  <si>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</si>
  <si>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</si>
  <si>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</si>
  <si>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</si>
  <si>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</si>
  <si>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</si>
  <si>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</si>
  <si>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</si>
  <si>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</si>
  <si>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</si>
  <si>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</si>
  <si>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</si>
  <si>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</si>
  <si>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</si>
  <si>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</si>
  <si>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</si>
  <si>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</si>
  <si>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</si>
  <si>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</si>
  <si>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</si>
  <si>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</si>
  <si>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</si>
  <si>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</si>
  <si>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</si>
  <si>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</si>
  <si>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</si>
  <si>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</si>
  <si>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</si>
  <si>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</si>
  <si>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</si>
  <si>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</si>
  <si>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</si>
  <si>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</si>
  <si>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</si>
  <si>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</si>
  <si>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</si>
  <si>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</si>
  <si>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</si>
  <si>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</si>
  <si>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</si>
  <si>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Table of sector names and labels</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</si>
  <si>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</si>
  <si>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</si>
  <si>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</si>
  <si>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</si>
  <si>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</si>
  <si>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</si>
  <si>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</si>
  <si>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</si>
  <si>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</si>
  <si>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</si>
  <si>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</si>
  <si>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</si>
  <si>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</si>
  <si>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</si>
  <si>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</si>
  <si>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</si>
  <si>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</si>
  <si>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</si>
  <si>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</si>
  <si>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</si>
  <si>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</si>
  <si>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</si>
  <si>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</si>
  <si>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</si>
  <si>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</si>
  <si>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</si>
  <si>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</si>
  <si>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</si>
  <si>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</si>
  <si>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</si>
  <si>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</si>
  <si>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</si>
  <si>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</si>
  <si>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</si>
  <si>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</si>
  <si>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</si>
  <si>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</si>
  <si>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</si>
  <si>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</si>
  <si>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</si>
  <si>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</si>
  <si>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</si>
  <si>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</si>
  <si>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</si>
  <si>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</si>
  <si>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</si>
  <si>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</si>
  <si>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</si>
  <si>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</si>
  <si>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</si>
  <si>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</si>
  <si>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</si>
  <si>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</si>
  <si>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</si>
  <si>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</si>
  <si>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</si>
  <si>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</si>
  <si>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</si>
  <si>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</si>
  <si>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</si>
  <si>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</si>
  <si>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</si>
  <si>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</si>
  <si>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</si>
  <si>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</si>
  <si>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</si>
  <si>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</si>
  <si>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</si>
  <si>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</si>
  <si>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</si>
  <si>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</si>
  <si>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</si>
  <si>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</si>
  <si>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</si>
  <si>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</si>
  <si>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</si>
  <si>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</si>
  <si>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</si>
  <si>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</si>
  <si>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</si>
  <si>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</si>
  <si>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</si>
  <si>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</si>
  <si>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</si>
  <si>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</si>
  <si>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</si>
  <si>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</si>
  <si>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</si>
  <si>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</si>
  <si>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</si>
  <si>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</si>
  <si>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</si>
  <si>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</si>
  <si>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</si>
  <si>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</si>
  <si>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</si>
  <si>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</si>
  <si>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</si>
  <si>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</si>
  <si>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</si>
  <si>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</si>
  <si>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</si>
  <si>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</si>
  <si>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</si>
  <si>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</si>
  <si>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</si>
  <si>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</si>
  <si>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</si>
  <si>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</si>
  <si>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</si>
  <si>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</si>
  <si>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</si>
  <si>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</si>
  <si>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</si>
  <si>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</si>
  <si>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</si>
  <si>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</si>
  <si>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</si>
  <si>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</si>
  <si>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</si>
  <si>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</si>
  <si>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</si>
  <si>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</si>
  <si>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</si>
  <si>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</si>
  <si>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</si>
  <si>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</si>
  <si>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</si>
  <si>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</si>
  <si>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</si>
  <si>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</si>
  <si>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</si>
  <si>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</si>
  <si>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</si>
  <si>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</si>
  <si>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</si>
  <si>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</si>
  <si>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</si>
  <si>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</si>
  <si>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</si>
  <si>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</si>
  <si>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</si>
  <si>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</si>
  <si>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</si>
  <si>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</si>
  <si>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</si>
  <si>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</si>
  <si>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</si>
  <si>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</si>
  <si>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</si>
  <si>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</si>
  <si>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</si>
  <si>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</si>
  <si>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</si>
  <si>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</si>
  <si>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</si>
  <si>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</si>
  <si>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</si>
  <si>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</si>
  <si>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</si>
  <si>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</si>
  <si>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</si>
  <si>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</si>
  <si>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</si>
  <si>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</si>
  <si>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</si>
  <si>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</si>
  <si>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</si>
  <si>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</si>
  <si>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</si>
  <si>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</si>
  <si>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</si>
  <si>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</si>
  <si>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</si>
  <si>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</si>
  <si>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</si>
  <si>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</si>
  <si>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</si>
  <si>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</si>
  <si>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</si>
  <si>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</si>
  <si>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</si>
  <si>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</si>
  <si>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</si>
  <si>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</si>
  <si>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</si>
  <si>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</si>
  <si>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</si>
  <si>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</si>
  <si>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</si>
  <si>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</si>
  <si>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</si>
  <si>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</si>
  <si>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</si>
  <si>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</si>
  <si>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</si>
  <si>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</si>
  <si>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</si>
  <si>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</si>
  <si>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</si>
  <si>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</si>
  <si>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</si>
  <si>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</si>
  <si>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</si>
  <si>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</si>
  <si>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</si>
  <si>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</si>
  <si>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</si>
  <si>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</si>
  <si>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</si>
  <si>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</si>
  <si>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</si>
  <si>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</si>
  <si>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</si>
  <si>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</si>
  <si>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</si>
  <si>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</si>
  <si>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</si>
  <si>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</si>
  <si>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</si>
  <si>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</si>
  <si>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</si>
  <si>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</si>
  <si>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</si>
  <si>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</si>
  <si>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</si>
  <si>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</si>
  <si>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</si>
  <si>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</si>
  <si>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</si>
  <si>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</si>
  <si>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</si>
  <si>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</si>
  <si>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</si>
  <si>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</si>
  <si>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</si>
  <si>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</si>
  <si>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</si>
  <si>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</si>
  <si>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</si>
  <si>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</si>
  <si>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</si>
  <si>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</si>
  <si>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</si>
  <si>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</si>
  <si>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</si>
  <si>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</si>
  <si>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</si>
  <si>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</si>
  <si>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</si>
  <si>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</si>
  <si>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</si>
  <si>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</si>
  <si>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</si>
  <si>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</si>
  <si>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</si>
  <si>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</si>
  <si>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</si>
  <si>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</si>
  <si>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</si>
  <si>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</si>
  <si>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</si>
  <si>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</si>
  <si>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</si>
  <si>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</si>
  <si>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</si>
  <si>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</si>
  <si>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</si>
  <si>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</si>
  <si>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</si>
  <si>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</si>
  <si>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</si>
  <si>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</si>
  <si>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</si>
  <si>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</si>
  <si>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</si>
  <si>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</si>
  <si>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</si>
  <si>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</si>
  <si>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</si>
  <si>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</si>
  <si>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</si>
  <si>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</si>
  <si>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</si>
  <si>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</si>
  <si>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</si>
  <si>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</si>
  <si>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</si>
  <si>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</si>
  <si>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</si>
  <si>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</si>
  <si>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</si>
  <si>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</si>
  <si>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</si>
  <si>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</si>
  <si>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</si>
  <si>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</si>
  <si>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</si>
  <si>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</si>
  <si>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</si>
  <si>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</si>
  <si>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</si>
  <si>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</si>
  <si>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</si>
  <si>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</si>
  <si>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</si>
  <si>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</si>
  <si>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</si>
  <si>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</si>
  <si>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</si>
  <si>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</si>
  <si>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</si>
  <si>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</si>
  <si>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</si>
  <si>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</si>
  <si>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</si>
  <si>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</si>
  <si>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</si>
  <si>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</si>
  <si>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</si>
  <si>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</si>
  <si>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</si>
  <si>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</si>
  <si>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</si>
  <si>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</si>
  <si>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</si>
  <si>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</si>
  <si>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</si>
  <si>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</si>
  <si>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</si>
  <si>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</si>
  <si>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</si>
  <si>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</si>
  <si>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</si>
  <si>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</si>
  <si>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</si>
  <si>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</si>
  <si>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</si>
  <si>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</si>
  <si>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</si>
  <si>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</si>
  <si>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</si>
  <si>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</si>
  <si>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</si>
  <si>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</si>
  <si>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</si>
  <si>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</si>
  <si>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</si>
  <si>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</si>
  <si>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</si>
  <si>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</si>
  <si>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</si>
  <si>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</si>
  <si>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</si>
  <si>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</si>
  <si>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</si>
  <si>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</si>
  <si>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</si>
  <si>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</si>
  <si>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</si>
  <si>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</si>
  <si>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</si>
  <si>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</si>
  <si>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</si>
  <si>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</si>
  <si>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</si>
  <si>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</si>
  <si>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</si>
  <si>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</si>
  <si>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</si>
  <si>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</si>
  <si>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</si>
  <si>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</si>
  <si>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</si>
  <si>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</si>
  <si>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</si>
  <si>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</si>
  <si>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</si>
  <si>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</si>
  <si>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</si>
  <si>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</si>
  <si>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</si>
  <si>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</si>
  <si>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</si>
  <si>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</si>
  <si>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</si>
  <si>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</si>
  <si>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</si>
  <si>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</si>
  <si>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</si>
  <si>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</si>
  <si>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</si>
  <si>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</si>
  <si>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</si>
  <si>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</si>
  <si>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</si>
  <si>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</si>
  <si>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</si>
  <si>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</si>
  <si>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</si>
  <si>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</si>
  <si>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</si>
  <si>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</si>
  <si>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</si>
  <si>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</si>
  <si>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</si>
  <si>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</si>
  <si>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</si>
  <si>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</si>
  <si>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</si>
  <si>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</si>
  <si>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</si>
  <si>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</si>
  <si>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</si>
  <si>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</si>
  <si>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</si>
  <si>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</si>
  <si>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</si>
  <si>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</si>
  <si>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</si>
  <si>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</si>
  <si>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</si>
  <si>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</si>
  <si>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</si>
  <si>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</si>
  <si>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</si>
  <si>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</si>
  <si>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</si>
  <si>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</si>
  <si>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</si>
  <si>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</si>
  <si>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</si>
  <si>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</si>
  <si>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</si>
  <si>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</si>
  <si>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</si>
  <si>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</si>
  <si>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</si>
  <si>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</si>
  <si>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</si>
  <si>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</si>
  <si>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</si>
  <si>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</si>
  <si>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</si>
  <si>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</si>
  <si>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</si>
  <si>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</si>
  <si>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</si>
  <si>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</si>
  <si>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</si>
  <si>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</si>
  <si>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</si>
  <si>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</si>
  <si>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</si>
  <si>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</si>
  <si>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</si>
  <si>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</si>
  <si>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</si>
  <si>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</si>
  <si>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</si>
  <si>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</si>
  <si>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</si>
  <si>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</si>
  <si>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</si>
  <si>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</si>
  <si>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</si>
  <si>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</si>
  <si>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</si>
  <si>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</si>
  <si>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</si>
  <si>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</si>
  <si>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</si>
  <si>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</si>
  <si>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</si>
  <si>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</si>
  <si>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</si>
  <si>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</si>
  <si>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</si>
  <si>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</si>
  <si>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</si>
  <si>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</si>
  <si>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</si>
  <si>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</si>
  <si>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</si>
  <si>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</si>
  <si>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</si>
  <si>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</si>
  <si>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</si>
  <si>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</si>
  <si>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</si>
  <si>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</si>
  <si>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</si>
  <si>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</si>
  <si>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</si>
  <si>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</si>
  <si>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</si>
  <si>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</si>
  <si>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</si>
  <si>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</si>
  <si>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</si>
  <si>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</si>
  <si>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</si>
  <si>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</si>
  <si>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</si>
  <si>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</si>
  <si>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</si>
  <si>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</si>
  <si>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</si>
  <si>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</si>
  <si>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</si>
  <si>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</si>
  <si>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</si>
  <si>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</si>
  <si>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</si>
  <si>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</si>
  <si>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</si>
  <si>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</si>
  <si>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</si>
  <si>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</si>
  <si>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</si>
  <si>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</si>
  <si>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</si>
  <si>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</si>
  <si>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</si>
  <si>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</si>
  <si>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</si>
  <si>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</si>
  <si>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</si>
  <si>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</si>
  <si>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</si>
  <si>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</si>
  <si>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</si>
  <si>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</si>
  <si>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</si>
  <si>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</si>
  <si>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</si>
  <si>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</si>
  <si>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</si>
  <si>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</si>
  <si>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</si>
  <si>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</si>
  <si>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</si>
  <si>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</si>
  <si>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</si>
  <si>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</si>
  <si>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</si>
  <si>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</si>
  <si>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</si>
  <si>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</si>
  <si>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</si>
  <si>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</si>
  <si>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</si>
  <si>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</si>
  <si>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</si>
  <si>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</si>
  <si>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</si>
  <si>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</si>
  <si>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</si>
  <si>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</si>
  <si>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</si>
  <si>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</si>
  <si>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</si>
  <si>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</si>
  <si>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</si>
  <si>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</si>
  <si>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</si>
  <si>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</si>
  <si>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</si>
  <si>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</si>
  <si>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</si>
  <si>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</si>
  <si>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</si>
  <si>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</si>
  <si>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</si>
  <si>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</si>
  <si>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</si>
  <si>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Default scenario</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</si>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</sst>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54">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184">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83"/>
    </tableStyle>
    <tableStyle name="Table Style 2" pivot="0" count="2" xr9:uid="{5906E8DD-1157-4888-9A27-3B2DB57DF7A2}">
      <tableStyleElement type="wholeTable" dxfId="182"/>
      <tableStyleElement type="headerRow" dxfId="181"/>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38100</xdr:colOff>
      <xdr:row>16</xdr:row>
      <xdr:rowOff>177800</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63600" y="3352800"/>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6" totalsRowShown="0" headerRowDxfId="180" dataDxfId="179">
  <autoFilter ref="B3:N16"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178">
      <calculatedColumnFormula xml:space="preserve"> ROW( doc_tablesList[[#This Row],[ID]] ) - ROW(doc_tablesList[[#Headers],[ID]] )</calculatedColumnFormula>
    </tableColumn>
    <tableColumn id="2" xr3:uid="{238E4D6F-DBDF-41A4-8350-E77587A7D4B3}" name="Table Name" dataDxfId="177"/>
    <tableColumn id="8" xr3:uid="{D46F7497-B3FD-485E-91E8-C8117D6673FA}" name="Import" dataDxfId="176"/>
    <tableColumn id="3" xr3:uid="{39F2BFBD-30E6-473D-B9E5-9F407D5928C3}" name="Worksheet" dataDxfId="175"/>
    <tableColumn id="9" xr3:uid="{507E67A6-0C2B-4342-A04B-6A8E615993E3}" name="ID_columnName" dataDxfId="174">
      <calculatedColumnFormula xml:space="preserve"> "row_id"</calculatedColumnFormula>
    </tableColumn>
    <tableColumn id="4" xr3:uid="{961C935C-163D-4860-BA16-6CB492916203}" name="Header Row" dataDxfId="17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72">
      <calculatedColumnFormula xml:space="preserve"> MAX( INDIRECT( _xlfn.TEXTJOIN( "", , doc_tablesList[[#This Row],[Table Name]], "[", doc_tablesList[[#This Row],[ID_columnName]], "]" ) ) )</calculatedColumnFormula>
    </tableColumn>
    <tableColumn id="13" xr3:uid="{F53E64F1-7445-4927-A376-2FB765265648}" name="Last Row" dataDxfId="171">
      <calculatedColumnFormula xml:space="preserve"> doc_tablesList[[#This Row],[Number of Data Rows]] + doc_tablesList[[#This Row],[Header Row]]</calculatedColumnFormula>
    </tableColumn>
    <tableColumn id="6" xr3:uid="{86A51CF5-A3BA-4019-9C90-7A94C7FBA534}" name="id_colIndex" dataDxfId="170">
      <calculatedColumnFormula array="1" xml:space="preserve"> INDEX( COLUMN( INDIRECT( doc_tablesList[[#This Row],[Table Name]] &amp; "[" &amp; doc_tablesList[[#This Row],[ID_columnName]] &amp; "]" ) ), 1 )</calculatedColumnFormula>
    </tableColumn>
    <tableColumn id="7" xr3:uid="{DD29767F-0B22-4C97-9012-467EF6380323}" name="last_colIndex" dataDxfId="169">
      <calculatedColumnFormula array="1" xml:space="preserve"> MAX( COLUMN( INDIRECT( doc_tablesList[[#This Row],[Table Name]] ) ) )</calculatedColumnFormula>
    </tableColumn>
    <tableColumn id="12" xr3:uid="{7F09C7E5-85E6-4334-8C65-926F0EE13A13}" name="num_tableCols" dataDxfId="168">
      <calculatedColumnFormula xml:space="preserve"> doc_tablesList[[#This Row],[last_colIndex]] - doc_tablesList[[#This Row],[id_colIndex]] + 1</calculatedColumnFormula>
    </tableColumn>
    <tableColumn id="11" xr3:uid="{C4016964-772D-4CB1-A4CA-7E815387BA94}" name="excludeCol_ids" dataDxfId="167"/>
    <tableColumn id="10" xr3:uid="{1AD286DF-FF1E-4EA7-92C2-04966DE58B94}" name="Notes" dataDxfId="166"/>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5" totalsRowShown="0" headerRowDxfId="163" dataDxfId="161" headerRowBorderDxfId="162" tableBorderDxfId="160" totalsRowBorderDxfId="159">
  <sortState xmlns:xlrd2="http://schemas.microsoft.com/office/spreadsheetml/2017/richdata2" ref="B19:P35">
    <sortCondition ref="D19:D35"/>
  </sortState>
  <tableColumns count="15">
    <tableColumn id="14" xr3:uid="{60C3EA8F-72E0-495B-8B73-6D682443C60B}" name="row_id" dataDxfId="158">
      <calculatedColumnFormula xml:space="preserve"> ROW( co_sectors[[#This Row],[row_id]] ) - ROW( co_sectors[[#Headers],[row_id]] )</calculatedColumnFormula>
    </tableColumn>
    <tableColumn id="1" xr3:uid="{05E901B8-39C9-4448-8C69-F1824616C5B3}" name="sector_id" dataDxfId="157"/>
    <tableColumn id="2" xr3:uid="{8435BE36-75E6-4124-BCAF-A700C82839D8}" name="sector_label" dataDxfId="156"/>
    <tableColumn id="6" xr3:uid="{2BB914B0-56FF-4336-B8AD-DDDF5E8FE532}" name="include" dataDxfId="155"/>
    <tableColumn id="8" xr3:uid="{18B4827C-060D-4556-903A-BB8A82781CB7}" name="modelType" dataDxfId="154"/>
    <tableColumn id="9" xr3:uid="{031B452A-F7AD-42C2-B528-CC3050A26AA0}" name="interpolateEstimateYears" dataDxfId="153">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152">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151">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149">
      <calculatedColumnFormula array="1" xml:space="preserve"> SUMPRODUCT( --( co_sectors[[#This Row],[sector_id]] = co_adaptations[sector_id] ) )</calculatedColumnFormula>
    </tableColumn>
    <tableColumn id="11" xr3:uid="{5F0E2743-320C-46C8-BF83-E0748C4ED15D}" name="Number of impact types" dataDxfId="148">
      <calculatedColumnFormula array="1" xml:space="preserve"> SUMPRODUCT( --( co_sectors[[#This Row],[sector_id]] = co_impactTypes[sector_id] ) )</calculatedColumnFormula>
    </tableColumn>
    <tableColumn id="13" xr3:uid="{39CDE92C-BE84-47A0-A80A-EB0EC7367742}" name="Number of impact years" dataDxfId="147">
      <calculatedColumnFormula array="1" xml:space="preserve"> IF( INDEX( co_impactYears[N/A], MATCH( 1, --( co_sectors[[#This Row],[sector_id]] = co_impactYears[sector_id] ), 0 ) ) = "N/A", 1, 2 )</calculatedColumnFormula>
    </tableColumn>
    <tableColumn id="16" xr3:uid="{E3198681-898F-4937-B8ED-BD8ED473A1BE}" name="Number of models" dataDxfId="146">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14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144">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78:N180" totalsRowShown="0" headerRowDxfId="143" dataDxfId="142">
  <tableColumns count="13">
    <tableColumn id="1" xr3:uid="{11DFD282-93A9-4795-9369-6627D14BB282}" name="row_id" dataDxfId="141">
      <calculatedColumnFormula xml:space="preserve"> ROW( co_modelTypes[[#This Row],[row_id]] ) - ROW( co_modelTypes[[#Headers],[row_id]] )</calculatedColumnFormula>
    </tableColumn>
    <tableColumn id="5" xr3:uid="{083A43A4-471A-4911-84CB-93A1DE17EDC1}" name="modelType_id" dataDxfId="140"/>
    <tableColumn id="6" xr3:uid="{5A95B322-31B8-49BE-B215-52BB75258F9F}" name="modelType_label" dataDxfId="139"/>
    <tableColumn id="2" xr3:uid="{7172DDAD-67EF-469B-A2DF-E5E2773966BC}" name="modelUnit_id" dataDxfId="138"/>
    <tableColumn id="8" xr3:uid="{0E585296-9334-4F27-8B15-1B944CD33E6C}" name="modelUnit_label" dataDxfId="137"/>
    <tableColumn id="3" xr3:uid="{540088D4-3239-4E2E-B19D-9DEA7196BB93}" name="modelUnitType" dataDxfId="136"/>
    <tableColumn id="7" xr3:uid="{EDB25577-4E2B-4262-9DF5-F68DC828D4E8}" name="modelUnitDesc" dataDxfId="135"/>
    <tableColumn id="4" xr3:uid="{72573958-4C31-41E8-A620-C05E0EAD6C20}" name="modelRefYear" dataDxfId="134"/>
    <tableColumn id="14" xr3:uid="{24E03EC5-2F20-4779-B9C9-9AA4430B9341}" name="modelMaxOutput" dataDxfId="133"/>
    <tableColumn id="9" xr3:uid="{537B6620-4A1F-465E-B24B-88B4E9CB99EF}" name="modelMaxExtrap" dataDxfId="132"/>
    <tableColumn id="10" xr3:uid="{5F1496AF-7FEE-4618-AAE6-2E8C8F5433BE}" name="modelUnitScale" dataDxfId="131"/>
    <tableColumn id="13" xr3:uid="{2D80CF7B-1072-423B-9E13-7F9B3844DD63}" name="Number of levels" dataDxfId="130"/>
    <tableColumn id="12" xr3:uid="{D1A4CB2D-7AE0-4E8A-AC5A-FA532FF3EFB2}" name="Number of models" dataDxfId="129">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3:E210" totalsRowShown="0" headerRowDxfId="128" dataDxfId="127">
  <tableColumns count="4">
    <tableColumn id="1" xr3:uid="{18599272-3810-42BA-A220-485AFB1D6807}" name="row_id" dataDxfId="126">
      <calculatedColumnFormula xml:space="preserve"> ROW( co_regions[[#This Row],[row_id]] ) - ROW( co_regions[[#Headers],[row_id]] )</calculatedColumnFormula>
    </tableColumn>
    <tableColumn id="3" xr3:uid="{56B07D04-3458-4687-B04E-181849066DB3}" name="region_label" dataDxfId="125"/>
    <tableColumn id="4" xr3:uid="{C002439A-2823-4374-8AD2-D03BE0946361}" name="region_dot" dataDxfId="124">
      <calculatedColumnFormula xml:space="preserve"> SUBSTITUTE( co_regions[[#This Row],[region_label]], " ", "." )</calculatedColumnFormula>
    </tableColumn>
    <tableColumn id="5" xr3:uid="{FFA64F27-24E0-4D92-8E8A-6A4675CEB856}" name="region_underscore" dataDxfId="123">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5:G198" totalsRowShown="0" headerRowDxfId="122" dataDxfId="121">
  <tableColumns count="6">
    <tableColumn id="1" xr3:uid="{BF1485BD-F9FE-4F5B-9D9F-D9CB3D918F44}" name="row_id" dataDxfId="120">
      <calculatedColumnFormula xml:space="preserve"> ROW( co_models[[#This Row],[row_id]] ) - ROW( co_models[[#Headers],[row_id]] )</calculatedColumnFormula>
    </tableColumn>
    <tableColumn id="2" xr3:uid="{A209304D-718C-45BB-922A-A83B3EC89858}" name="model_id" dataDxfId="119"/>
    <tableColumn id="20" xr3:uid="{A1F83970-3B0E-4464-8376-1B37DBE20974}" name="modelType" dataDxfId="118"/>
    <tableColumn id="4" xr3:uid="{07FC9EA5-74D5-4155-BD5E-E00DD3D52BAE}" name="model_dot" dataDxfId="117">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16">
      <calculatedColumnFormula xml:space="preserve"> SUBSTITUTE( co_models[[#This Row],[model_dot]], ".", "_" )</calculatedColumnFormula>
    </tableColumn>
    <tableColumn id="3" xr3:uid="{F9DE0808-4FD0-4FB6-9363-B580ED760D5C}" name="model_label" dataDxfId="115">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0:F57" totalsRowShown="0" headerRowDxfId="114" dataDxfId="113">
  <autoFilter ref="B40:F57" xr:uid="{965CD6B2-887D-46C8-9D98-6C6AECBC7B1A}"/>
  <tableColumns count="5">
    <tableColumn id="1" xr3:uid="{CDF8B6C0-3166-4A5F-954A-6DD921A48F0D}" name="row_id" dataDxfId="112">
      <calculatedColumnFormula xml:space="preserve"> ROW( co_impactYears[[#This Row],[row_id]] ) - ROW(co_impactYears[[#Headers],[row_id]] )</calculatedColumnFormula>
    </tableColumn>
    <tableColumn id="2" xr3:uid="{CE04D22F-F326-49F0-9B89-F7BBAC07F272}" name="sector_id" dataDxfId="111"/>
    <tableColumn id="4" xr3:uid="{D085A6D5-2B6A-46B4-9638-D837648BB08B}" name="N/A" dataDxfId="110">
      <calculatedColumnFormula array="1" xml:space="preserve"> IF( SUMPRODUCT( --( VALUE( controlTables!E$40 ) = data_scaledImpacts[impactYear] ), --( co_impactYears[[#This Row],[sector_id]] = data_scaledImpacts[sector] ) ) &gt; 0, "", controlTables!D$40  )</calculatedColumnFormula>
    </tableColumn>
    <tableColumn id="5" xr3:uid="{EB302892-BCFD-4CA5-B470-8D81C8E73DDE}" name="2010" dataDxfId="109">
      <calculatedColumnFormula array="1" xml:space="preserve"> IF( SUMPRODUCT( --( VALUE( controlTables!E$40 ) = data_scaledImpacts[impactYear] ), --( co_impactYears[[#This Row],[sector_id]] = data_scaledImpacts[sector] ) ) &gt; 0, VALUE( controlTables!E$40 ), "" )</calculatedColumnFormula>
    </tableColumn>
    <tableColumn id="6" xr3:uid="{FADA0A2C-2C06-4E27-9064-B329CB26787D}" name="2090" dataDxfId="108">
      <calculatedColumnFormula array="1" xml:space="preserve"> IF( SUMPRODUCT( --( VALUE( controlTables!F$40 ) = data_scaledImpacts[impactYear] ), --( co_impactYears[[#This Row],[sector_id]] = data_scaledImpacts[sector] ) ) &gt; 0, VALUE( controlTables!F$40 ),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6:U125" totalsRowShown="0" headerRowDxfId="107" dataDxfId="106">
  <autoFilter ref="B96:U125" xr:uid="{E446364F-959A-4BFF-80B5-CD65050C4865}"/>
  <sortState xmlns:xlrd2="http://schemas.microsoft.com/office/spreadsheetml/2017/richdata2" ref="B97:Q125">
    <sortCondition ref="C97:C125"/>
    <sortCondition ref="D97:D125"/>
  </sortState>
  <tableColumns count="20">
    <tableColumn id="1" xr3:uid="{3C0C87EC-3301-4189-A438-330FBC0C23CE}" name="row_id" dataDxfId="105">
      <calculatedColumnFormula xml:space="preserve"> ROW( co_impactTypes[[#This Row],[row_id]] ) - ROW(co_impactTypes[[#Headers],[row_id]] )</calculatedColumnFormula>
    </tableColumn>
    <tableColumn id="5" xr3:uid="{695E7B0A-9CCF-4B48-8FB4-7B2C8AC23CA2}" name="sector_id" dataDxfId="104"/>
    <tableColumn id="3" xr3:uid="{AC7D2590-5F6F-4E8A-8395-3ACC925DD65E}" name="impactType_label" dataDxfId="103"/>
    <tableColumn id="2" xr3:uid="{389F4E81-E357-4437-B986-87606739FD52}" name="impactType_id" dataDxfId="102"/>
    <tableColumn id="8" xr3:uid="{535B73E2-6287-4418-B8AA-E50E0120DCC2}" name="impactType_id_excel" dataDxfId="101"/>
    <tableColumn id="7" xr3:uid="{252ECC08-A081-4155-A2E4-6E6953775245}" name="impactType_description" dataDxfId="100"/>
    <tableColumn id="18" xr3:uid="{20E67458-91EF-4192-9F05-0BEE3F89945B}" name="physicalmeasure" dataDxfId="99"/>
    <tableColumn id="6" xr3:uid="{3CFD45D4-B79B-4F80-92FC-337937E46944}" name="physScalarName" dataDxfId="98"/>
    <tableColumn id="9" xr3:uid="{40E9B945-11EE-47C9-B5D8-A41A8FC63734}" name="physAdjName" dataDxfId="97"/>
    <tableColumn id="16" xr3:uid="{5C5AE37A-2086-491F-BF3C-F22CC928E516}" name="damageAdjName" dataDxfId="96"/>
    <tableColumn id="10" xr3:uid="{2A5B466E-A990-49E9-92E3-0103059D4863}" name="econScalarName" dataDxfId="95"/>
    <tableColumn id="11" xr3:uid="{74F77DB7-A970-4C19-A8F9-04E79FC664FD}" name="econMultiplierName" dataDxfId="94"/>
    <tableColumn id="12" xr3:uid="{DA200B1A-95FB-4000-933E-BC048A1E0631}" name="c0" dataDxfId="93"/>
    <tableColumn id="13" xr3:uid="{F6CED4C7-F96B-4766-BD90-7B52A49FAABA}" name="c1" dataDxfId="92"/>
    <tableColumn id="14" xr3:uid="{E36983CA-3DF1-4DD8-A727-E60C1D905346}" name="exp0" dataDxfId="91"/>
    <tableColumn id="15" xr3:uid="{861014FE-4437-4D17-8CED-BC8B72417DD9}" name="year0" dataDxfId="90">
      <calculatedColumnFormula xml:space="preserve"> IF(co_impactTypes[[#This Row],[econMultiplierName]]="None", "N/A", 2010)</calculatedColumnFormula>
    </tableColumn>
    <tableColumn id="4" xr3:uid="{B36EDE81-6CA0-42FB-A8A9-9A4FA4A5EFCA}" name="check_data" dataDxfId="89">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88">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87">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86">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0:K157" totalsRowShown="0" headerRowDxfId="85" dataDxfId="84">
  <tableColumns count="10">
    <tableColumn id="1" xr3:uid="{B5AB138C-E49F-456B-8F7B-6A701BD94314}" name="row_id" dataDxfId="83">
      <calculatedColumnFormula xml:space="preserve"> ROW( co_scalarInfo[[#This Row],[row_id]] ) - ROW( co_scalarInfo[[#Headers],[row_id]] )</calculatedColumnFormula>
    </tableColumn>
    <tableColumn id="4" xr3:uid="{057C556C-4A5B-41BF-9EA5-CD5D06EC20A3}" name="scalarName" dataDxfId="82"/>
    <tableColumn id="2" xr3:uid="{11586BC8-9866-411F-AFB1-B54CDBE58BC8}" name="scalarLabel" dataDxfId="81"/>
    <tableColumn id="3" xr3:uid="{59273865-10D7-4E58-A34B-98B12FD27367}" name="scalarType" dataDxfId="80"/>
    <tableColumn id="6" xr3:uid="{44722630-DE32-4127-9D36-E5716D7B6FB1}" name="constant_or_dynamic" dataDxfId="79"/>
    <tableColumn id="7" xr3:uid="{06B55EB3-A830-4A09-BCEF-732F610DB775}" name="national_or_regional" dataDxfId="78"/>
    <tableColumn id="12" xr3:uid="{DA5FA732-C673-49CC-B393-EEDF239C5944}" name="valueYear" dataDxfId="77"/>
    <tableColumn id="9" xr3:uid="{072DFA28-3A99-48D9-9F87-0B9663CC8EBE}" name="dataType" dataDxfId="76"/>
    <tableColumn id="8" xr3:uid="{083C27B7-8723-4638-8D25-C880E916AEB0}" name="notes" dataDxfId="75"/>
    <tableColumn id="10" xr3:uid="{59B283EF-319C-46BD-B32A-C633A7A331B3}" name="scalar_rows" dataDxfId="74">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0:D173" totalsRowShown="0" headerRowDxfId="73" dataDxfId="72">
  <tableColumns count="3">
    <tableColumn id="1" xr3:uid="{D7815580-A46D-4035-AF95-6DFB7EDC1C86}" name="row_id" dataDxfId="71">
      <calculatedColumnFormula xml:space="preserve"> ROW( co_constants[[#This Row],[row_id]] ) - ROW( co_constants[[#Headers],[row_id]] )</calculatedColumnFormula>
    </tableColumn>
    <tableColumn id="4" xr3:uid="{7CEFD3F0-E79C-4BEE-B910-4D600E302386}" name="constant" dataDxfId="70"/>
    <tableColumn id="3" xr3:uid="{DB7DDBBB-C95A-4211-819C-B05A5C2E7319}" name="value" dataDxfId="69"/>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2:J91" totalsRowShown="0" headerRowDxfId="68" dataDxfId="67">
  <autoFilter ref="B62:J91" xr:uid="{2B645CB4-F641-4C38-A983-F38F00FA7B52}"/>
  <tableColumns count="9">
    <tableColumn id="1" xr3:uid="{1BCFA006-CF85-4F3A-AC79-60916A48ED39}" name="row_id" dataDxfId="66">
      <calculatedColumnFormula xml:space="preserve"> ROW( co_adaptations[[#This Row],[row_id]] ) - ROW( co_adaptations[[#Headers],[row_id]] )</calculatedColumnFormula>
    </tableColumn>
    <tableColumn id="18" xr3:uid="{11CBE921-72AF-48C1-82DE-27D30284B810}" name="sector_id" dataDxfId="65"/>
    <tableColumn id="4" xr3:uid="{BD980D22-60C8-4EA5-878C-1F6646D73814}" name="adaptation_id" dataDxfId="64"/>
    <tableColumn id="2" xr3:uid="{AFC0EA26-897A-4565-AC43-EDE7CD2C7E8A}" name="adaptation_id_excel" dataDxfId="63"/>
    <tableColumn id="3" xr3:uid="{1A31D87B-CDD5-4D8C-A4C9-8892B2B2C1E8}" name="adaptation_label" dataDxfId="62"/>
    <tableColumn id="7" xr3:uid="{77C8D2EF-4466-45BD-90C6-9DB11F371760}" name="sectorprimary" dataDxfId="61"/>
    <tableColumn id="6" xr3:uid="{677E6396-DB82-43C2-B1C8-9CF8A385BC06}" name="includeaggregate" dataDxfId="60"/>
    <tableColumn id="19" xr3:uid="{C16D6C81-A98D-4F3D-B812-6AFD7158219C}" name="damageAdjName" dataDxfId="59">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58">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2:E165" totalsRowShown="0" headerRowDxfId="57" dataDxfId="56">
  <tableColumns count="4">
    <tableColumn id="1" xr3:uid="{B5687CDE-96CA-4DF3-A45A-B2EDE1CC9A93}" name="row_id" dataDxfId="55">
      <calculatedColumnFormula xml:space="preserve"> ROW( co_econMultipliers[[#This Row],[row_id]] ) - ROW( co_econMultipliers[[#Headers],[row_id]] )</calculatedColumnFormula>
    </tableColumn>
    <tableColumn id="4" xr3:uid="{76AF9F40-EEBA-4ABF-82CC-7580151C94E2}" name="econMultiplierName" dataDxfId="54"/>
    <tableColumn id="3" xr3:uid="{BB4C0E23-5864-41DA-8215-7C526A80B49B}" name="econMultiplierDescription" dataDxfId="53"/>
    <tableColumn id="2" xr3:uid="{013806BA-C4E3-46FD-AD7B-D198CFA696CD}" name="valueYear" dataDxfId="5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15:L219" totalsRowShown="0" headerRowDxfId="51" dataDxfId="50">
  <tableColumns count="11">
    <tableColumn id="1" xr3:uid="{66AD6D28-7A41-4AD2-93FD-110433F1C5A5}" name="row_id" dataDxfId="49">
      <calculatedColumnFormula xml:space="preserve"> ROW( co_inputScenarioInfo[[#This Row],[row_id]] ) - ROW( co_inputScenarioInfo[[#Headers],[row_id]] )</calculatedColumnFormula>
    </tableColumn>
    <tableColumn id="4" xr3:uid="{45198473-3D48-41CD-B663-D0AF13813C66}" name="inputName" dataDxfId="48"/>
    <tableColumn id="3" xr3:uid="{E3847F4D-6384-49D5-8156-9EC8E8221B62}" name="inputType" dataDxfId="47"/>
    <tableColumn id="5" xr3:uid="{98CB64F8-23F0-4402-9CE1-03695A07036B}" name="inputDesc" dataDxfId="46"/>
    <tableColumn id="11" xr3:uid="{6767F0F8-BE35-4ED7-8CC4-4EC46910597F}" name="importArgName" dataDxfId="45">
      <calculatedColumnFormula xml:space="preserve"> co_inputScenarioInfo[[#This Row],[inputName]] &amp; "file"</calculatedColumnFormula>
    </tableColumn>
    <tableColumn id="10" xr3:uid="{1DA97935-2C19-401C-B17D-EF908498B36F}" name="tempBinListName" dataDxfId="44">
      <calculatedColumnFormula xml:space="preserve"> co_inputScenarioInfo[[#This Row],[inputName]] &amp; "Input"</calculatedColumnFormula>
    </tableColumn>
    <tableColumn id="2" xr3:uid="{F9249B62-F8E8-46B3-88F1-E8E0903FDD4A}" name="inputUnit" dataDxfId="43"/>
    <tableColumn id="6" xr3:uid="{48BBD66A-C5AD-477C-84C9-E5FFE0D43B87}" name="inputMin" dataDxfId="42"/>
    <tableColumn id="7" xr3:uid="{05D78FF1-5FB5-4CB5-AB55-8F3089B354DC}" name="inputMax" dataDxfId="41">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40"/>
    <tableColumn id="9" xr3:uid="{AAA49909-67E1-4978-90ED-573C388A520B}" name="region" dataDxfId="39"/>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L20" totalsRowShown="0" headerRowDxfId="38" dataDxfId="37" dataCellStyle="Comma">
  <tableColumns count="11">
    <tableColumn id="12" xr3:uid="{0A89CE4B-8BE5-43BC-A51C-BD6CBE39EF8F}" name="row_id" dataDxfId="36" dataCellStyle="Comma">
      <calculatedColumnFormula xml:space="preserve"> ROW( co_defaultScenario[[#This Row],[row_id]] ) - ROW( co_defaultScenario[[#Headers],[row_id]] )</calculatedColumnFormula>
    </tableColumn>
    <tableColumn id="1" xr3:uid="{7A7DBB26-4C96-4158-9520-0B868F638DE3}" name="year" dataDxfId="35"/>
    <tableColumn id="2" xr3:uid="{F7235E05-112E-467C-93A8-5FE5C672B6ED}" name="temp_C_conus" dataDxfId="34"/>
    <tableColumn id="3" xr3:uid="{5D94A0B8-5B52-499B-B23D-0A2D5730D551}" name="gdp_usd" dataDxfId="33" dataCellStyle="Comma"/>
    <tableColumn id="5" xr3:uid="{659D6246-4041-4DBC-AAED-B31108854E59}" name="pop_Midwest" dataDxfId="32" dataCellStyle="Comma"/>
    <tableColumn id="6" xr3:uid="{BF3527D1-840B-4CB0-8FA1-F7702C9908AE}" name="pop_Northeast" dataDxfId="31" dataCellStyle="Comma"/>
    <tableColumn id="7" xr3:uid="{35DB272A-66EC-46CE-93A9-20F94779BAF3}" name="pop_Northern.Plains" dataDxfId="30" dataCellStyle="Comma"/>
    <tableColumn id="8" xr3:uid="{55BC306A-A00D-4EE4-9211-F6147BF5E330}" name="pop_Northwest" dataDxfId="29" dataCellStyle="Comma"/>
    <tableColumn id="9" xr3:uid="{EA9DDCB9-3C37-4492-BE49-198660067F46}" name="pop_Southeast" dataDxfId="28" dataCellStyle="Comma"/>
    <tableColumn id="10" xr3:uid="{502BAA2C-0C26-48E2-9897-F916C0768CFF}" name="pop_Southern.Plains" dataDxfId="27" dataCellStyle="Comma"/>
    <tableColumn id="11" xr3:uid="{6C7C02DD-C215-4B9C-8FA9-4B3C99468E87}" name="pop_Southwest" dataDxfId="26"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25" dataDxfId="24">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23">
      <calculatedColumnFormula xml:space="preserve"> ROW( scalarDataframe[[#This Row],[row_id]] ) - ROW( scalarDataframe[[#Headers],[row_id]] )</calculatedColumnFormula>
    </tableColumn>
    <tableColumn id="7" xr3:uid="{5629A03B-F5E7-4251-8BE0-29755F9DEEF4}" name="scalarType" dataDxfId="22">
      <calculatedColumnFormula xml:space="preserve"> INDEX( co_scalarInfo[scalarType], MATCH( scalarDataframe[[#This Row],[scalarName]], co_scalarInfo[scalarName], 0 ) )</calculatedColumnFormula>
    </tableColumn>
    <tableColumn id="6" xr3:uid="{EAB00170-C54B-4F2E-A83B-7CD2973B9217}" name="scalarLabel" dataDxfId="21">
      <calculatedColumnFormula xml:space="preserve"> INDEX( co_scalarInfo[scalarLabel], MATCH( scalarDataframe[[#This Row],[scalarName]], co_scalarInfo[scalarName], 0 ) )</calculatedColumnFormula>
    </tableColumn>
    <tableColumn id="1" xr3:uid="{BEF24C34-21C6-484B-99B8-4D2302D0D7DE}" name="scalarName" dataDxfId="20"/>
    <tableColumn id="5" xr3:uid="{FACDE178-C405-470C-9ED1-05FB40F80840}" name="region" dataDxfId="19"/>
    <tableColumn id="14" xr3:uid="{BCE95E2F-5B10-4D18-9633-30354597338F}" name="year" dataDxfId="18"/>
    <tableColumn id="9" xr3:uid="{DE2AE657-02B0-46A2-B4A9-F8887225A818}" name="value" dataDxfId="17"/>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16">
  <autoFilter ref="A1:P3076" xr:uid="{0F0B2FE7-7D10-415A-9B7F-57FA56D083CE}"/>
  <sortState xmlns:xlrd2="http://schemas.microsoft.com/office/spreadsheetml/2017/richdata2" ref="A2121:P2225">
    <sortCondition ref="C2:C2421"/>
    <sortCondition ref="D2:D2421"/>
    <sortCondition ref="H2:H2421"/>
    <sortCondition ref="F2:F2421"/>
    <sortCondition ref="E2:E2421"/>
  </sortState>
  <tableColumns count="16">
    <tableColumn id="1" xr3:uid="{7F6FB5FE-7C4F-486B-8E48-DDB11C089824}" name="row_id" dataDxfId="15">
      <calculatedColumnFormula xml:space="preserve"> ROW( data_scaledImpacts[[#This Row],[row_id]] ) - ROW( data_scaledImpacts[[#Headers],[row_id]] )</calculatedColumnFormula>
    </tableColumn>
    <tableColumn id="2" xr3:uid="{2DEF2382-F499-4843-895A-686011F97248}" name="output_lookupID" dataDxfId="14">
      <calculatedColumnFormula xml:space="preserve"> _xlfn.TEXTJOIN( "", , data_scaledImpacts[[#This Row],[sector]:[impactType]] )</calculatedColumnFormula>
    </tableColumn>
    <tableColumn id="3" xr3:uid="{A07F71E0-9C40-47D4-89FF-270CA2449A8D}" name="sector" dataDxfId="13"/>
    <tableColumn id="4" xr3:uid="{DA36AA1F-6D86-4CA8-8836-A83B43C67B05}" name="model" dataDxfId="12"/>
    <tableColumn id="5" xr3:uid="{EDD0DD68-817F-473E-B837-7D264DAF7650}" name="modelUnitValue" dataDxfId="11"/>
    <tableColumn id="6" xr3:uid="{E4181268-243D-4157-BBEA-8F6D73BCFDA4}" name="impactYear" dataDxfId="10"/>
    <tableColumn id="7" xr3:uid="{6BC8264A-FD6A-4A74-A54E-E4BEFFC2FF0E}" name="adaptation" dataDxfId="9"/>
    <tableColumn id="8" xr3:uid="{35492AA1-EFA5-4FC6-9F20-F1C21885CFDF}" name="impactType" dataDxfId="8"/>
    <tableColumn id="9" xr3:uid="{8E5D0643-1EAD-47B7-8617-B171A8E0D4EB}" name="outputRowID" dataDxfId="7"/>
    <tableColumn id="10" xr3:uid="{122E93D1-4EA3-4143-97BA-B5275F944BBD}" name="Midwest" dataDxfId="6"/>
    <tableColumn id="11" xr3:uid="{418427BF-1380-45E4-AD6C-C5977A99F193}" name="Northeast" dataDxfId="5"/>
    <tableColumn id="12" xr3:uid="{9DEAAC4E-3E55-4B79-9BAD-D335847FE7D8}" name="Northern Plains" dataDxfId="4"/>
    <tableColumn id="13" xr3:uid="{D6C03439-E08A-406A-9A6A-F53A9BBCE9D2}" name="Northwest" dataDxfId="3"/>
    <tableColumn id="14" xr3:uid="{FF22C76C-80D3-41A5-A330-0813F552BE4C}" name="Southeast" dataDxfId="2"/>
    <tableColumn id="15" xr3:uid="{6C639293-A12E-4E73-9BF5-C4950AD60486}" name="Southern Plains" dataDxfId="1"/>
    <tableColumn id="16" xr3:uid="{FF5717EE-9829-4FC1-94B6-E37C39E8D565}" name="Southwest"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0" dT="2021-01-25T18:27:33.65" personId="{00000000-0000-0000-0000-000000000000}" id="{40274E0A-9A04-480D-A5E8-2C38F8B3CAD3}">
    <text>Empty values are replaced with "NA" in the R tool.</text>
  </threadedComment>
  <threadedComment ref="E62" dT="2021-01-25T18:27:05.88" personId="{00000000-0000-0000-0000-000000000000}" id="{542BB73C-7B7B-47C8-9756-BF410F525304}">
    <text>"N/A" is converted to "NA" in the R Tool</text>
  </threadedComment>
  <threadedComment ref="G62"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2" dT="2021-04-02T15:33:36.18" personId="{00000000-0000-0000-0000-000000000000}" id="{3962DDEC-520D-4477-AB4D-6A758B04F9CC}">
    <text>Boolean field -- indicates whether a sector includes sub-impact estimates. See sector table above for list of sub-impact estimates.</text>
  </threadedComment>
  <threadedComment ref="F96" dT="2021-01-25T18:27:53.76" personId="{00000000-0000-0000-0000-000000000000}" id="{46412BAC-F8AA-4C6A-9657-79D004ABECB6}">
    <text>Empty values are replaced with "NA" in the R tool.</text>
  </threadedComment>
  <threadedComment ref="R96" dT="2021-01-25T18:07:09.78" personId="{00000000-0000-0000-0000-000000000000}" id="{CEA9DDE6-3350-41DC-8E42-E0F398550E2B}">
    <text>Check presence of data in the table.</text>
  </threadedComment>
  <threadedComment ref="I106" dT="2021-04-29T18:53:19.81" personId="{00000000-0000-0000-0000-000000000000}" id="{B944EC01-36D0-40EC-99E6-BA8270B055AE}">
    <text>May add a physical scalar in the future - total regional property value</text>
  </threadedComment>
  <threadedComment ref="I106" dT="2021-04-29T18:53:45.21" personId="{00000000-0000-0000-0000-000000000000}" id="{D0F6E8CF-0610-4E7B-8A56-BC47CE157016}" parentId="{B944EC01-36D0-40EC-99E6-BA8270B055AE}">
    <text>For now keeping it without, for consistency with coastal properties</text>
  </threadedComment>
  <threadedComment ref="F13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78" dT="2021-02-11T17:01:11.40" personId="{00000000-0000-0000-0000-000000000000}" id="{74E8C379-DF77-4FAE-8C13-4D0000C68271}">
    <text>Year when change and impacts are zero</text>
  </threadedComment>
  <threadedComment ref="K178" dT="2021-02-15T18:58:52.31" personId="{00000000-0000-0000-0000-000000000000}" id="{984021BA-DD3F-4758-AAFF-698CBFB1E97F}">
    <text>Maximum value to extrapolate to, for models that go up to the maximum output value.</text>
  </threadedComment>
  <threadedComment ref="F215" dT="2021-03-30T17:50:58.78" personId="{00000000-0000-0000-0000-000000000000}" id="{A6091107-2825-473E-BBBE-411522F90494}">
    <text>Name of argument to import_inputs</text>
  </threadedComment>
  <threadedComment ref="G215" dT="2021-03-30T17:49:55.46" personId="{00000000-0000-0000-0000-000000000000}" id="{A03B3CB5-A1AE-46DC-B1DB-A9148D8693C3}">
    <text>Name of list element name of input to tempBin</text>
  </threadedComment>
  <threadedComment ref="L215"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4.5" outlineLevelRow="1" x14ac:dyDescent="0.35"/>
  <cols>
    <col min="2" max="2" width="15.1796875" bestFit="1" customWidth="1"/>
    <col min="3" max="3" width="16.1796875" bestFit="1" customWidth="1"/>
    <col min="4" max="4" width="75.453125" customWidth="1"/>
  </cols>
  <sheetData>
    <row r="2" spans="2:9" s="20" customFormat="1" x14ac:dyDescent="0.35"/>
    <row r="3" spans="2:9" s="20" customFormat="1" x14ac:dyDescent="0.35"/>
    <row r="4" spans="2:9" s="20" customFormat="1" x14ac:dyDescent="0.35"/>
    <row r="5" spans="2:9" s="20" customFormat="1" x14ac:dyDescent="0.35"/>
    <row r="6" spans="2:9" s="20" customFormat="1" x14ac:dyDescent="0.35"/>
    <row r="7" spans="2:9" s="20" customFormat="1" x14ac:dyDescent="0.35"/>
    <row r="9" spans="2:9" x14ac:dyDescent="0.35">
      <c r="B9" s="138" t="s">
        <v>241</v>
      </c>
      <c r="C9" s="138" t="s">
        <v>1132</v>
      </c>
      <c r="D9" s="139"/>
      <c r="E9" s="139"/>
      <c r="F9" s="139"/>
      <c r="G9" s="139"/>
      <c r="H9" s="139"/>
      <c r="I9" s="139"/>
    </row>
    <row r="10" spans="2:9" ht="29.25" customHeight="1" x14ac:dyDescent="0.35">
      <c r="B10" s="135" t="s">
        <v>246</v>
      </c>
      <c r="C10" s="151" t="s">
        <v>1167</v>
      </c>
      <c r="D10" s="151"/>
      <c r="E10" s="151"/>
      <c r="F10" s="151"/>
      <c r="G10" s="151"/>
      <c r="H10" s="151"/>
      <c r="I10" s="151"/>
    </row>
    <row r="11" spans="2:9" ht="32.25" customHeight="1" x14ac:dyDescent="0.35">
      <c r="B11" t="s">
        <v>1029</v>
      </c>
      <c r="C11" s="152" t="s">
        <v>1170</v>
      </c>
      <c r="D11" s="152"/>
      <c r="E11" s="152"/>
      <c r="F11" s="152"/>
      <c r="G11" s="152"/>
      <c r="H11" s="152"/>
      <c r="I11" s="152"/>
    </row>
    <row r="12" spans="2:9" collapsed="1" x14ac:dyDescent="0.35">
      <c r="B12" s="135" t="s">
        <v>833</v>
      </c>
      <c r="C12" s="151" t="s">
        <v>1166</v>
      </c>
      <c r="D12" s="151"/>
      <c r="E12" s="151"/>
      <c r="F12" s="151"/>
      <c r="G12" s="151"/>
      <c r="H12" s="151"/>
      <c r="I12" s="151"/>
    </row>
    <row r="13" spans="2:9" s="20" customFormat="1" hidden="1" outlineLevel="1" collapsed="1" x14ac:dyDescent="0.35">
      <c r="B13" s="135"/>
      <c r="C13" s="140" t="s">
        <v>1133</v>
      </c>
      <c r="D13" s="140" t="s">
        <v>1132</v>
      </c>
    </row>
    <row r="14" spans="2:9" s="20" customFormat="1" hidden="1" outlineLevel="1" x14ac:dyDescent="0.35">
      <c r="C14" s="135" t="s">
        <v>782</v>
      </c>
      <c r="D14" s="136" t="s">
        <v>1134</v>
      </c>
    </row>
    <row r="15" spans="2:9" s="20" customFormat="1" hidden="1" outlineLevel="1" x14ac:dyDescent="0.35">
      <c r="C15" s="20" t="s">
        <v>233</v>
      </c>
      <c r="D15" s="29" t="s">
        <v>1156</v>
      </c>
    </row>
    <row r="16" spans="2:9" s="20" customFormat="1" ht="43.5" hidden="1" outlineLevel="1" x14ac:dyDescent="0.35">
      <c r="C16" s="135" t="s">
        <v>825</v>
      </c>
      <c r="D16" s="136" t="s">
        <v>1157</v>
      </c>
    </row>
    <row r="17" spans="2:9" s="20" customFormat="1" ht="43.5" hidden="1" outlineLevel="1" x14ac:dyDescent="0.35">
      <c r="C17" s="20" t="s">
        <v>959</v>
      </c>
      <c r="D17" s="29" t="s">
        <v>1165</v>
      </c>
    </row>
    <row r="18" spans="2:9" s="20" customFormat="1" ht="43.5" hidden="1" outlineLevel="1" x14ac:dyDescent="0.35">
      <c r="C18" s="135" t="s">
        <v>827</v>
      </c>
      <c r="D18" s="136" t="s">
        <v>1158</v>
      </c>
    </row>
    <row r="19" spans="2:9" s="20" customFormat="1" ht="43.5" hidden="1" outlineLevel="1" x14ac:dyDescent="0.35">
      <c r="C19" s="20" t="s">
        <v>828</v>
      </c>
      <c r="D19" s="29" t="s">
        <v>1159</v>
      </c>
    </row>
    <row r="20" spans="2:9" s="20" customFormat="1" ht="43.5" hidden="1" outlineLevel="1" x14ac:dyDescent="0.35">
      <c r="C20" s="135" t="s">
        <v>1000</v>
      </c>
      <c r="D20" s="136" t="s">
        <v>1160</v>
      </c>
    </row>
    <row r="21" spans="2:9" s="20" customFormat="1" ht="43.5" hidden="1" outlineLevel="1" x14ac:dyDescent="0.35">
      <c r="C21" s="20" t="s">
        <v>829</v>
      </c>
      <c r="D21" s="29" t="s">
        <v>1161</v>
      </c>
    </row>
    <row r="22" spans="2:9" s="20" customFormat="1" ht="43.5" hidden="1" outlineLevel="1" x14ac:dyDescent="0.35">
      <c r="C22" s="135" t="s">
        <v>830</v>
      </c>
      <c r="D22" s="136" t="s">
        <v>1162</v>
      </c>
    </row>
    <row r="23" spans="2:9" s="20" customFormat="1" ht="43.5" hidden="1" outlineLevel="1" x14ac:dyDescent="0.35">
      <c r="C23" s="20" t="s">
        <v>1001</v>
      </c>
      <c r="D23" s="29" t="s">
        <v>1163</v>
      </c>
    </row>
    <row r="24" spans="2:9" s="20" customFormat="1" ht="43.5" hidden="1" outlineLevel="1" x14ac:dyDescent="0.35">
      <c r="C24" s="135" t="s">
        <v>831</v>
      </c>
      <c r="D24" s="136" t="s">
        <v>1164</v>
      </c>
    </row>
    <row r="25" spans="2:9" ht="30.75" customHeight="1" collapsed="1" x14ac:dyDescent="0.35">
      <c r="B25" t="s">
        <v>840</v>
      </c>
      <c r="C25" s="153" t="s">
        <v>1169</v>
      </c>
      <c r="D25" s="153"/>
      <c r="E25" s="153"/>
      <c r="F25" s="153"/>
      <c r="G25" s="153"/>
      <c r="H25" s="153"/>
      <c r="I25" s="153"/>
    </row>
    <row r="26" spans="2:9" s="20" customFormat="1" hidden="1" outlineLevel="1" collapsed="1" x14ac:dyDescent="0.35">
      <c r="C26" s="140" t="s">
        <v>1133</v>
      </c>
      <c r="D26" s="140" t="s">
        <v>1132</v>
      </c>
    </row>
    <row r="27" spans="2:9" s="20" customFormat="1" hidden="1" outlineLevel="1" x14ac:dyDescent="0.35">
      <c r="C27" s="135" t="s">
        <v>782</v>
      </c>
      <c r="D27" s="136" t="s">
        <v>1134</v>
      </c>
    </row>
    <row r="28" spans="2:9" s="20" customFormat="1" hidden="1" outlineLevel="1" x14ac:dyDescent="0.35">
      <c r="C28" s="20" t="s">
        <v>816</v>
      </c>
      <c r="D28" s="20" t="s">
        <v>1150</v>
      </c>
    </row>
    <row r="29" spans="2:9" s="20" customFormat="1" hidden="1" outlineLevel="1" x14ac:dyDescent="0.35">
      <c r="C29" s="135" t="s">
        <v>255</v>
      </c>
      <c r="D29" s="135" t="s">
        <v>1151</v>
      </c>
    </row>
    <row r="30" spans="2:9" s="20" customFormat="1" hidden="1" outlineLevel="1" x14ac:dyDescent="0.35">
      <c r="C30" s="20" t="s">
        <v>256</v>
      </c>
      <c r="D30" s="20" t="s">
        <v>1152</v>
      </c>
    </row>
    <row r="31" spans="2:9" s="20" customFormat="1" hidden="1" outlineLevel="1" x14ac:dyDescent="0.35">
      <c r="C31" s="135" t="s">
        <v>218</v>
      </c>
      <c r="D31" s="135" t="s">
        <v>1153</v>
      </c>
    </row>
    <row r="32" spans="2:9" s="20" customFormat="1" hidden="1" outlineLevel="1" x14ac:dyDescent="0.35">
      <c r="C32" s="3" t="s">
        <v>233</v>
      </c>
      <c r="D32" s="3" t="s">
        <v>1154</v>
      </c>
    </row>
    <row r="33" spans="2:9" s="20" customFormat="1" hidden="1" outlineLevel="1" x14ac:dyDescent="0.35">
      <c r="C33" s="141" t="s">
        <v>257</v>
      </c>
      <c r="D33" s="141" t="s">
        <v>1155</v>
      </c>
    </row>
    <row r="34" spans="2:9" ht="31.5" customHeight="1" collapsed="1" x14ac:dyDescent="0.35">
      <c r="B34" s="135" t="s">
        <v>1005</v>
      </c>
      <c r="C34" s="151" t="s">
        <v>1168</v>
      </c>
      <c r="D34" s="151"/>
      <c r="E34" s="151"/>
      <c r="F34" s="151"/>
      <c r="G34" s="151"/>
      <c r="H34" s="151"/>
      <c r="I34" s="151"/>
    </row>
    <row r="35" spans="2:9" hidden="1" outlineLevel="1" collapsed="1" x14ac:dyDescent="0.35">
      <c r="B35" s="135"/>
      <c r="C35" s="140" t="s">
        <v>1133</v>
      </c>
      <c r="D35" s="140" t="s">
        <v>1132</v>
      </c>
    </row>
    <row r="36" spans="2:9" hidden="1" outlineLevel="1" x14ac:dyDescent="0.35">
      <c r="C36" s="135" t="s">
        <v>782</v>
      </c>
      <c r="D36" s="136" t="s">
        <v>1134</v>
      </c>
    </row>
    <row r="37" spans="2:9" ht="29" hidden="1" outlineLevel="1" x14ac:dyDescent="0.35">
      <c r="C37" s="20" t="s">
        <v>236</v>
      </c>
      <c r="D37" s="29" t="s">
        <v>1135</v>
      </c>
    </row>
    <row r="38" spans="2:9" ht="29" hidden="1" outlineLevel="1" x14ac:dyDescent="0.35">
      <c r="C38" s="135" t="s">
        <v>975</v>
      </c>
      <c r="D38" s="136" t="s">
        <v>1136</v>
      </c>
    </row>
    <row r="39" spans="2:9" ht="29" hidden="1" outlineLevel="1" x14ac:dyDescent="0.35">
      <c r="C39" s="20" t="s">
        <v>985</v>
      </c>
      <c r="D39" s="29" t="s">
        <v>1137</v>
      </c>
    </row>
    <row r="40" spans="2:9" ht="43.5" hidden="1" outlineLevel="1" x14ac:dyDescent="0.35">
      <c r="C40" s="135" t="s">
        <v>1030</v>
      </c>
      <c r="D40" s="136" t="s">
        <v>1138</v>
      </c>
    </row>
    <row r="41" spans="2:9" ht="43.5" hidden="1" outlineLevel="1" x14ac:dyDescent="0.35">
      <c r="C41" s="3" t="s">
        <v>976</v>
      </c>
      <c r="D41" s="142" t="s">
        <v>1139</v>
      </c>
    </row>
    <row r="42" spans="2:9" ht="29" hidden="1" outlineLevel="1" x14ac:dyDescent="0.35">
      <c r="C42" s="143" t="s">
        <v>977</v>
      </c>
      <c r="D42" s="144" t="s">
        <v>1141</v>
      </c>
    </row>
    <row r="43" spans="2:9" ht="43.5" hidden="1" outlineLevel="1" x14ac:dyDescent="0.35">
      <c r="C43" s="20" t="s">
        <v>984</v>
      </c>
      <c r="D43" s="29" t="s">
        <v>1140</v>
      </c>
    </row>
    <row r="44" spans="2:9" hidden="1" outlineLevel="1" x14ac:dyDescent="0.35">
      <c r="C44" s="135" t="s">
        <v>978</v>
      </c>
      <c r="D44" s="145" t="s">
        <v>1142</v>
      </c>
    </row>
    <row r="45" spans="2:9" hidden="1" outlineLevel="1" x14ac:dyDescent="0.35">
      <c r="C45" s="20" t="s">
        <v>6</v>
      </c>
      <c r="D45" s="137" t="s">
        <v>1143</v>
      </c>
    </row>
    <row r="46" spans="2:9" hidden="1" outlineLevel="1" x14ac:dyDescent="0.35">
      <c r="C46" s="135" t="s">
        <v>7</v>
      </c>
      <c r="D46" s="146" t="s">
        <v>1144</v>
      </c>
    </row>
    <row r="47" spans="2:9" hidden="1" outlineLevel="1" x14ac:dyDescent="0.35">
      <c r="C47" s="20" t="s">
        <v>8</v>
      </c>
      <c r="D47" s="137" t="s">
        <v>1145</v>
      </c>
    </row>
    <row r="48" spans="2:9" hidden="1" outlineLevel="1" x14ac:dyDescent="0.35">
      <c r="C48" s="135" t="s">
        <v>9</v>
      </c>
      <c r="D48" s="146" t="s">
        <v>1148</v>
      </c>
    </row>
    <row r="49" spans="3:4" hidden="1" outlineLevel="1" x14ac:dyDescent="0.35">
      <c r="C49" s="20" t="s">
        <v>10</v>
      </c>
      <c r="D49" s="137" t="s">
        <v>1149</v>
      </c>
    </row>
    <row r="50" spans="3:4" hidden="1" outlineLevel="1" x14ac:dyDescent="0.35">
      <c r="C50" s="135" t="s">
        <v>11</v>
      </c>
      <c r="D50" s="146" t="s">
        <v>1146</v>
      </c>
    </row>
    <row r="51" spans="3:4" hidden="1" outlineLevel="1" x14ac:dyDescent="0.35">
      <c r="C51" s="20" t="s">
        <v>12</v>
      </c>
      <c r="D51" s="137" t="s">
        <v>1147</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6"/>
  <sheetViews>
    <sheetView topLeftCell="B1" workbookViewId="0">
      <pane xSplit="2" topLeftCell="D1" activePane="topRight" state="frozen"/>
      <selection activeCell="B1" sqref="B1"/>
      <selection pane="topRight" activeCell="D29" sqref="D29"/>
    </sheetView>
  </sheetViews>
  <sheetFormatPr defaultRowHeight="14.5" x14ac:dyDescent="0.35"/>
  <cols>
    <col min="1" max="1" width="11.81640625" customWidth="1"/>
    <col min="3" max="3" width="22.81640625" customWidth="1"/>
    <col min="4" max="13" width="14.54296875" customWidth="1"/>
    <col min="14" max="14" width="60.54296875" style="29" customWidth="1"/>
    <col min="15" max="15" width="14.54296875" style="20" customWidth="1"/>
    <col min="16" max="16" width="60.54296875" customWidth="1"/>
    <col min="17" max="17" width="15.7265625" customWidth="1"/>
  </cols>
  <sheetData>
    <row r="1" spans="1:15" x14ac:dyDescent="0.35">
      <c r="A1" t="s">
        <v>246</v>
      </c>
      <c r="B1" s="5" t="s">
        <v>247</v>
      </c>
    </row>
    <row r="2" spans="1:15" s="20" customFormat="1" x14ac:dyDescent="0.35">
      <c r="B2" s="5"/>
      <c r="N2" s="29"/>
    </row>
    <row r="3" spans="1:15" ht="26" x14ac:dyDescent="0.35">
      <c r="B3" s="19" t="s">
        <v>210</v>
      </c>
      <c r="C3" s="19" t="s">
        <v>240</v>
      </c>
      <c r="D3" s="125" t="s">
        <v>250</v>
      </c>
      <c r="E3" s="19" t="s">
        <v>241</v>
      </c>
      <c r="F3" s="125" t="s">
        <v>245</v>
      </c>
      <c r="G3" s="125" t="s">
        <v>266</v>
      </c>
      <c r="H3" s="125" t="s">
        <v>242</v>
      </c>
      <c r="I3" s="125" t="s">
        <v>265</v>
      </c>
      <c r="J3" s="125" t="s">
        <v>979</v>
      </c>
      <c r="K3" s="125" t="s">
        <v>980</v>
      </c>
      <c r="L3" s="125" t="s">
        <v>981</v>
      </c>
      <c r="M3" s="125" t="s">
        <v>991</v>
      </c>
      <c r="N3" s="19" t="s">
        <v>230</v>
      </c>
      <c r="O3"/>
    </row>
    <row r="4" spans="1:15" ht="21" x14ac:dyDescent="0.35">
      <c r="B4" s="8">
        <f xml:space="preserve"> ROW( doc_tablesList[[#This Row],[ID]] ) - ROW(doc_tablesList[[#Headers],[ID]] )</f>
        <v>1</v>
      </c>
      <c r="C4" s="22" t="s">
        <v>244</v>
      </c>
      <c r="D4" s="83">
        <v>1</v>
      </c>
      <c r="E4" s="22" t="s">
        <v>1029</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17</v>
      </c>
      <c r="I4" s="89">
        <f ca="1" xml:space="preserve"> doc_tablesList[[#This Row],[Number of Data Rows]] + doc_tablesList[[#This Row],[Header Row]]</f>
        <v>35</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co_sectors[[#Headers],[interpolateEstimateYears]:[Number of scaled impact rows per region]] ) - doc_tablesList[[#This Row],[id_colIndex]] + 1 )</f>
        <v>6, 7, 8, 9, 10, 11, 12, 13, 14, 15</v>
      </c>
      <c r="N4" s="127" t="s">
        <v>249</v>
      </c>
      <c r="O4"/>
    </row>
    <row r="5" spans="1:15" x14ac:dyDescent="0.35">
      <c r="B5" s="8">
        <f xml:space="preserve"> ROW( doc_tablesList[[#This Row],[ID]] ) - ROW(doc_tablesList[[#Headers],[ID]] )</f>
        <v>2</v>
      </c>
      <c r="C5" s="22" t="s">
        <v>841</v>
      </c>
      <c r="D5" s="83">
        <v>1</v>
      </c>
      <c r="E5" s="22" t="s">
        <v>840</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254</v>
      </c>
      <c r="O5"/>
    </row>
    <row r="6" spans="1:15" x14ac:dyDescent="0.35">
      <c r="B6" s="8">
        <f xml:space="preserve"> ROW( doc_tablesList[[#This Row],[ID]] ) - ROW(doc_tablesList[[#Headers],[ID]] )</f>
        <v>3</v>
      </c>
      <c r="C6" s="22" t="s">
        <v>963</v>
      </c>
      <c r="D6" s="83">
        <v>1</v>
      </c>
      <c r="E6" s="22" t="s">
        <v>1005</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3075</v>
      </c>
      <c r="I6" s="123">
        <f ca="1" xml:space="preserve"> doc_tablesList[[#This Row],[Number of Data Rows]] + doc_tablesList[[#This Row],[Header Row]]</f>
        <v>3076</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1012</v>
      </c>
      <c r="O6"/>
    </row>
    <row r="7" spans="1:15" x14ac:dyDescent="0.35">
      <c r="B7" s="8">
        <f xml:space="preserve"> ROW( doc_tablesList[[#This Row],[ID]] ) - ROW(doc_tablesList[[#Headers],[ID]] )</f>
        <v>4</v>
      </c>
      <c r="C7" s="22" t="s">
        <v>832</v>
      </c>
      <c r="D7" s="83">
        <v>1</v>
      </c>
      <c r="E7" s="22" t="s">
        <v>833</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12</v>
      </c>
      <c r="L7" s="123">
        <f ca="1" xml:space="preserve"> doc_tablesList[[#This Row],[last_colIndex]] - doc_tablesList[[#This Row],[id_colIndex]] + 1</f>
        <v>11</v>
      </c>
      <c r="M7" s="128"/>
      <c r="N7" s="127" t="s">
        <v>834</v>
      </c>
      <c r="O7"/>
    </row>
    <row r="8" spans="1:15" x14ac:dyDescent="0.35">
      <c r="B8" s="8">
        <f xml:space="preserve"> ROW( doc_tablesList[[#This Row],[ID]] ) - ROW(doc_tablesList[[#Headers],[ID]] )</f>
        <v>5</v>
      </c>
      <c r="C8" s="22" t="s">
        <v>842</v>
      </c>
      <c r="D8" s="83">
        <v>1</v>
      </c>
      <c r="E8" s="22" t="s">
        <v>1029</v>
      </c>
      <c r="F8" s="86" t="str">
        <f t="shared" ref="F8:F13" si="1" xml:space="preserve"> "row_id"</f>
        <v>row_id</v>
      </c>
      <c r="G8" s="123" cm="1">
        <f t="array" aca="1" ref="G8" ca="1" xml:space="preserve"> INDEX( ROW( INDIRECT( _xlfn.TEXTJOIN( "", , doc_tablesList[[#This Row],[Table Name]], "[[#Headers],[", doc_tablesList[[#This Row],[ID_columnName]], "]]" ) ) ), 1 )</f>
        <v>62</v>
      </c>
      <c r="H8" s="123">
        <f ca="1" xml:space="preserve"> MAX( INDIRECT( _xlfn.TEXTJOIN( "", , doc_tablesList[[#This Row],[Table Name]], "[", doc_tablesList[[#This Row],[ID_columnName]], "]" ) ) )</f>
        <v>29</v>
      </c>
      <c r="I8" s="123">
        <f ca="1" xml:space="preserve"> doc_tablesList[[#This Row],[Number of Data Rows]] + doc_tablesList[[#This Row],[Header Row]]</f>
        <v>91</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10</v>
      </c>
      <c r="L8" s="123">
        <f ca="1" xml:space="preserve"> doc_tablesList[[#This Row],[last_colIndex]] - doc_tablesList[[#This Row],[id_colIndex]] + 1</f>
        <v>9</v>
      </c>
      <c r="M8" s="128" t="str">
        <f ca="1" xml:space="preserve"> _xlfn.TEXTJOIN( ", ", , COLUMN( co_adaptations[[#Headers],[check_data]] )  - doc_tablesList[[#This Row],[id_colIndex]] + 1 )</f>
        <v>9</v>
      </c>
      <c r="N8" s="127" t="s">
        <v>992</v>
      </c>
      <c r="O8"/>
    </row>
    <row r="9" spans="1:15" x14ac:dyDescent="0.35">
      <c r="B9" s="8">
        <f xml:space="preserve"> ROW( doc_tablesList[[#This Row],[ID]] ) - ROW(doc_tablesList[[#Headers],[ID]] )</f>
        <v>6</v>
      </c>
      <c r="C9" s="22" t="s">
        <v>843</v>
      </c>
      <c r="D9" s="83">
        <v>1</v>
      </c>
      <c r="E9" s="22" t="s">
        <v>1029</v>
      </c>
      <c r="F9" s="86" t="str">
        <f t="shared" si="1"/>
        <v>row_id</v>
      </c>
      <c r="G9" s="123" cm="1">
        <f t="array" aca="1" ref="G9" ca="1" xml:space="preserve"> INDEX( ROW( INDIRECT( _xlfn.TEXTJOIN( "", , doc_tablesList[[#This Row],[Table Name]], "[[#Headers],[", doc_tablesList[[#This Row],[ID_columnName]], "]]" ) ) ), 1 )</f>
        <v>40</v>
      </c>
      <c r="H9" s="123">
        <f ca="1" xml:space="preserve"> MAX( INDIRECT( _xlfn.TEXTJOIN( "", , doc_tablesList[[#This Row],[Table Name]], "[", doc_tablesList[[#This Row],[ID_columnName]], "]" ) ) )</f>
        <v>17</v>
      </c>
      <c r="I9" s="123">
        <f ca="1" xml:space="preserve"> doc_tablesList[[#This Row],[Number of Data Rows]] + doc_tablesList[[#This Row],[Header Row]]</f>
        <v>57</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6</v>
      </c>
      <c r="L9" s="123">
        <f ca="1" xml:space="preserve"> doc_tablesList[[#This Row],[last_colIndex]] - doc_tablesList[[#This Row],[id_colIndex]] + 1</f>
        <v>5</v>
      </c>
      <c r="M9" s="128"/>
      <c r="N9" s="127" t="s">
        <v>995</v>
      </c>
      <c r="O9"/>
    </row>
    <row r="10" spans="1:15" x14ac:dyDescent="0.35">
      <c r="B10" s="8">
        <f xml:space="preserve"> ROW( doc_tablesList[[#This Row],[ID]] ) - ROW(doc_tablesList[[#Headers],[ID]] )</f>
        <v>7</v>
      </c>
      <c r="C10" s="22" t="s">
        <v>844</v>
      </c>
      <c r="D10" s="83">
        <v>1</v>
      </c>
      <c r="E10" s="22" t="s">
        <v>1029</v>
      </c>
      <c r="F10" s="86" t="str">
        <f t="shared" si="1"/>
        <v>row_id</v>
      </c>
      <c r="G10" s="123" cm="1">
        <f t="array" aca="1" ref="G10" ca="1" xml:space="preserve"> INDEX( ROW( INDIRECT( _xlfn.TEXTJOIN( "", , doc_tablesList[[#This Row],[Table Name]], "[[#Headers],[", doc_tablesList[[#This Row],[ID_columnName]], "]]" ) ) ), 1 )</f>
        <v>96</v>
      </c>
      <c r="H10" s="123">
        <f ca="1" xml:space="preserve"> MAX( INDIRECT( _xlfn.TEXTJOIN( "", , doc_tablesList[[#This Row],[Table Name]], "[", doc_tablesList[[#This Row],[ID_columnName]], "]" ) ) )</f>
        <v>29</v>
      </c>
      <c r="I10" s="123">
        <f ca="1" xml:space="preserve"> doc_tablesList[[#This Row],[Number of Data Rows]] + doc_tablesList[[#This Row],[Header Row]]</f>
        <v>125</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21</v>
      </c>
      <c r="L10" s="123">
        <f ca="1" xml:space="preserve"> doc_tablesList[[#This Row],[last_colIndex]] - doc_tablesList[[#This Row],[id_colIndex]] + 1</f>
        <v>20</v>
      </c>
      <c r="M10" s="128" t="str" cm="1">
        <f t="array" aca="1" ref="M10" ca="1" xml:space="preserve"> _xlfn.TEXTJOIN( ", ", , COLUMN( co_impactTypes[[#Headers],[check_data]:[check_physScalar]] )  - doc_tablesList[[#This Row],[id_colIndex]] + 1 )</f>
        <v>17, 18, 19, 20</v>
      </c>
      <c r="N10" s="127" t="s">
        <v>994</v>
      </c>
      <c r="O10"/>
    </row>
    <row r="11" spans="1:15" x14ac:dyDescent="0.35">
      <c r="B11" s="8">
        <f xml:space="preserve"> ROW( doc_tablesList[[#This Row],[ID]] ) - ROW(doc_tablesList[[#Headers],[ID]] )</f>
        <v>8</v>
      </c>
      <c r="C11" s="22" t="s">
        <v>845</v>
      </c>
      <c r="D11" s="83">
        <v>1</v>
      </c>
      <c r="E11" s="22" t="s">
        <v>1029</v>
      </c>
      <c r="F11" s="86" t="str">
        <f t="shared" si="1"/>
        <v>row_id</v>
      </c>
      <c r="G11" s="123" cm="1">
        <f t="array" aca="1" ref="G11" ca="1" xml:space="preserve"> INDEX( ROW( INDIRECT( _xlfn.TEXTJOIN( "", , doc_tablesList[[#This Row],[Table Name]], "[[#Headers],[", doc_tablesList[[#This Row],[ID_columnName]], "]]" ) ) ), 1 )</f>
        <v>130</v>
      </c>
      <c r="H11" s="123">
        <f ca="1" xml:space="preserve"> MAX( INDIRECT( _xlfn.TEXTJOIN( "", , doc_tablesList[[#This Row],[Table Name]], "[", doc_tablesList[[#This Row],[ID_columnName]], "]" ) ) )</f>
        <v>27</v>
      </c>
      <c r="I11" s="123">
        <f ca="1" xml:space="preserve"> doc_tablesList[[#This Row],[Number of Data Rows]] + doc_tablesList[[#This Row],[Header Row]]</f>
        <v>157</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11</v>
      </c>
      <c r="L11" s="123">
        <f ca="1" xml:space="preserve"> doc_tablesList[[#This Row],[last_colIndex]] - doc_tablesList[[#This Row],[id_colIndex]] + 1</f>
        <v>10</v>
      </c>
      <c r="M11" s="128" t="str" cm="1">
        <f t="array" aca="1" ref="M11" ca="1" xml:space="preserve"> _xlfn.TEXTJOIN( ", ", , COLUMN( co_scalarInfo[[#Headers],[dataType]:[scalar_rows]])  - doc_tablesList[[#This Row],[id_colIndex]] + 1 )</f>
        <v>8, 9, 10</v>
      </c>
      <c r="N11" s="127" t="s">
        <v>996</v>
      </c>
      <c r="O11"/>
    </row>
    <row r="12" spans="1:15" x14ac:dyDescent="0.35">
      <c r="B12" s="8">
        <f xml:space="preserve"> ROW( doc_tablesList[[#This Row],[ID]] ) - ROW(doc_tablesList[[#Headers],[ID]] )</f>
        <v>9</v>
      </c>
      <c r="C12" s="22" t="s">
        <v>243</v>
      </c>
      <c r="D12" s="83">
        <v>1</v>
      </c>
      <c r="E12" s="22" t="s">
        <v>1029</v>
      </c>
      <c r="F12" s="86" t="str">
        <f t="shared" si="1"/>
        <v>row_id</v>
      </c>
      <c r="G12" s="123" cm="1">
        <f t="array" aca="1" ref="G12" ca="1" xml:space="preserve"> INDEX( ROW( INDIRECT( _xlfn.TEXTJOIN( "", , doc_tablesList[[#This Row],[Table Name]], "[[#Headers],[", doc_tablesList[[#This Row],[ID_columnName]], "]]" ) ) ), 1 )</f>
        <v>203</v>
      </c>
      <c r="H12" s="123">
        <f ca="1" xml:space="preserve"> MAX( INDIRECT( _xlfn.TEXTJOIN( "", , doc_tablesList[[#This Row],[Table Name]], "[", doc_tablesList[[#This Row],[ID_columnName]], "]" ) ) )</f>
        <v>7</v>
      </c>
      <c r="I12" s="123">
        <f ca="1" xml:space="preserve"> doc_tablesList[[#This Row],[Number of Data Rows]] + doc_tablesList[[#This Row],[Header Row]]</f>
        <v>210</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5</v>
      </c>
      <c r="L12" s="123">
        <f ca="1" xml:space="preserve"> doc_tablesList[[#This Row],[last_colIndex]] - doc_tablesList[[#This Row],[id_colIndex]] + 1</f>
        <v>4</v>
      </c>
      <c r="M12" s="128"/>
      <c r="N12" s="127" t="s">
        <v>997</v>
      </c>
      <c r="O12"/>
    </row>
    <row r="13" spans="1:15" x14ac:dyDescent="0.35">
      <c r="B13" s="8">
        <f xml:space="preserve"> ROW( doc_tablesList[[#This Row],[ID]] ) - ROW(doc_tablesList[[#Headers],[ID]] )</f>
        <v>10</v>
      </c>
      <c r="C13" s="22" t="s">
        <v>1027</v>
      </c>
      <c r="D13" s="83">
        <v>1</v>
      </c>
      <c r="E13" s="22" t="s">
        <v>1029</v>
      </c>
      <c r="F13" s="86" t="str">
        <f t="shared" si="1"/>
        <v>row_id</v>
      </c>
      <c r="G13" s="123" cm="1">
        <f t="array" aca="1" ref="G13" ca="1" xml:space="preserve"> INDEX( ROW( INDIRECT( _xlfn.TEXTJOIN( "", , doc_tablesList[[#This Row],[Table Name]], "[[#Headers],[", doc_tablesList[[#This Row],[ID_columnName]], "]]" ) ) ), 1 )</f>
        <v>185</v>
      </c>
      <c r="H13" s="123">
        <f ca="1" xml:space="preserve"> MAX( INDIRECT( _xlfn.TEXTJOIN( "", , doc_tablesList[[#This Row],[Table Name]], "[", doc_tablesList[[#This Row],[ID_columnName]], "]" ) ) )</f>
        <v>13</v>
      </c>
      <c r="I13" s="123">
        <f ca="1" xml:space="preserve"> doc_tablesList[[#This Row],[Number of Data Rows]] + doc_tablesList[[#This Row],[Header Row]]</f>
        <v>198</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7</v>
      </c>
      <c r="L13" s="123">
        <f ca="1" xml:space="preserve"> doc_tablesList[[#This Row],[last_colIndex]] - doc_tablesList[[#This Row],[id_colIndex]] + 1</f>
        <v>6</v>
      </c>
      <c r="M13" s="128"/>
      <c r="N13" s="127" t="s">
        <v>998</v>
      </c>
      <c r="O13"/>
    </row>
    <row r="14" spans="1:15" x14ac:dyDescent="0.35">
      <c r="B14" s="8">
        <f xml:space="preserve"> ROW( doc_tablesList[[#This Row],[ID]] ) - ROW(doc_tablesList[[#Headers],[ID]] )</f>
        <v>11</v>
      </c>
      <c r="C14" s="22" t="s">
        <v>973</v>
      </c>
      <c r="D14" s="83">
        <v>1</v>
      </c>
      <c r="E14" s="22" t="s">
        <v>1029</v>
      </c>
      <c r="F14" s="86" t="str">
        <f xml:space="preserve"> "row_id"</f>
        <v>row_id</v>
      </c>
      <c r="G14" s="123" cm="1">
        <f t="array" aca="1" ref="G14" ca="1" xml:space="preserve"> INDEX( ROW( INDIRECT( _xlfn.TEXTJOIN( "", , doc_tablesList[[#This Row],[Table Name]], "[[#Headers],[", doc_tablesList[[#This Row],[ID_columnName]], "]]" ) ) ), 1 )</f>
        <v>162</v>
      </c>
      <c r="H14" s="123">
        <f ca="1" xml:space="preserve"> MAX( INDIRECT( _xlfn.TEXTJOIN( "", , doc_tablesList[[#This Row],[Table Name]], "[", doc_tablesList[[#This Row],[ID_columnName]], "]" ) ) )</f>
        <v>3</v>
      </c>
      <c r="I14" s="123">
        <f ca="1" xml:space="preserve"> doc_tablesList[[#This Row],[Number of Data Rows]] + doc_tablesList[[#This Row],[Header Row]]</f>
        <v>165</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5</v>
      </c>
      <c r="L14" s="123">
        <f ca="1" xml:space="preserve"> doc_tablesList[[#This Row],[last_colIndex]] - doc_tablesList[[#This Row],[id_colIndex]] + 1</f>
        <v>4</v>
      </c>
      <c r="M14" s="128" t="str">
        <f ca="1" xml:space="preserve"> _xlfn.TEXTJOIN( ", ", , COLUMN( co_econMultipliers[[#Headers],[valueYear]] )  - doc_tablesList[[#This Row],[id_colIndex]] + 1 )</f>
        <v>4</v>
      </c>
      <c r="N14" s="127" t="s">
        <v>999</v>
      </c>
      <c r="O14"/>
    </row>
    <row r="15" spans="1:15" x14ac:dyDescent="0.35">
      <c r="B15" s="8">
        <f xml:space="preserve"> ROW( doc_tablesList[[#This Row],[ID]] ) - ROW(doc_tablesList[[#Headers],[ID]] )</f>
        <v>12</v>
      </c>
      <c r="C15" s="22" t="s">
        <v>1028</v>
      </c>
      <c r="D15" s="83">
        <v>1</v>
      </c>
      <c r="E15" s="22" t="s">
        <v>1029</v>
      </c>
      <c r="F15" s="86" t="str">
        <f xml:space="preserve"> "row_id"</f>
        <v>row_id</v>
      </c>
      <c r="G15" s="123" cm="1">
        <f t="array" aca="1" ref="G15" ca="1" xml:space="preserve"> INDEX( ROW( INDIRECT( _xlfn.TEXTJOIN( "", , doc_tablesList[[#This Row],[Table Name]], "[[#Headers],[", doc_tablesList[[#This Row],[ID_columnName]], "]]" ) ) ), 1 )</f>
        <v>178</v>
      </c>
      <c r="H15" s="123">
        <f ca="1" xml:space="preserve"> MAX( INDIRECT( _xlfn.TEXTJOIN( "", , doc_tablesList[[#This Row],[Table Name]], "[", doc_tablesList[[#This Row],[ID_columnName]], "]" ) ) )</f>
        <v>2</v>
      </c>
      <c r="I15" s="123">
        <f ca="1" xml:space="preserve"> doc_tablesList[[#This Row],[Number of Data Rows]] + doc_tablesList[[#This Row],[Header Row]]</f>
        <v>180</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14</v>
      </c>
      <c r="L15" s="123">
        <f ca="1" xml:space="preserve"> doc_tablesList[[#This Row],[last_colIndex]] - doc_tablesList[[#This Row],[id_colIndex]] + 1</f>
        <v>13</v>
      </c>
      <c r="M15" s="128" t="str" cm="1">
        <f t="array" aca="1" ref="M15" ca="1" xml:space="preserve"> _xlfn.TEXTJOIN( ", ", , COLUMN( co_modelTypes[[#Headers],[Number of levels]:[Number of models]] )  - doc_tablesList[[#This Row],[id_colIndex]] + 1 )</f>
        <v>12, 13</v>
      </c>
      <c r="N15" s="127" t="s">
        <v>1059</v>
      </c>
    </row>
    <row r="16" spans="1:15" x14ac:dyDescent="0.35">
      <c r="B16" s="8">
        <f xml:space="preserve"> ROW( doc_tablesList[[#This Row],[ID]] ) - ROW(doc_tablesList[[#Headers],[ID]] )</f>
        <v>13</v>
      </c>
      <c r="C16" s="22" t="s">
        <v>1127</v>
      </c>
      <c r="D16" s="83">
        <v>1</v>
      </c>
      <c r="E16" s="22" t="s">
        <v>1029</v>
      </c>
      <c r="F16" s="86" t="str">
        <f xml:space="preserve"> "row_id"</f>
        <v>row_id</v>
      </c>
      <c r="G16" s="123" cm="1">
        <f t="array" aca="1" ref="G16" ca="1" xml:space="preserve"> INDEX( ROW( INDIRECT( _xlfn.TEXTJOIN( "", , doc_tablesList[[#This Row],[Table Name]], "[[#Headers],[", doc_tablesList[[#This Row],[ID_columnName]], "]]" ) ) ), 1 )</f>
        <v>215</v>
      </c>
      <c r="H16" s="123">
        <f ca="1" xml:space="preserve"> MAX( INDIRECT( _xlfn.TEXTJOIN( "", , doc_tablesList[[#This Row],[Table Name]], "[", doc_tablesList[[#This Row],[ID_columnName]], "]" ) ) )</f>
        <v>4</v>
      </c>
      <c r="I16" s="123">
        <f ca="1" xml:space="preserve"> doc_tablesList[[#This Row],[Number of Data Rows]] + doc_tablesList[[#This Row],[Header Row]]</f>
        <v>219</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12</v>
      </c>
      <c r="L16" s="123">
        <f ca="1" xml:space="preserve"> doc_tablesList[[#This Row],[last_colIndex]] - doc_tablesList[[#This Row],[id_colIndex]] + 1</f>
        <v>11</v>
      </c>
      <c r="M16" s="128"/>
      <c r="N16" s="127" t="s">
        <v>1128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19"/>
  <sheetViews>
    <sheetView tabSelected="1" topLeftCell="A172" workbookViewId="0">
      <pane xSplit="3" topLeftCell="D1" activePane="topRight" state="frozen"/>
      <selection pane="topRight" activeCell="J188" sqref="J188"/>
    </sheetView>
  </sheetViews>
  <sheetFormatPr defaultColWidth="8.7265625" defaultRowHeight="13" x14ac:dyDescent="0.3"/>
  <cols>
    <col min="1" max="1" width="8.7265625" style="5"/>
    <col min="2" max="2" width="11.1796875" style="5" customWidth="1"/>
    <col min="3" max="3" width="21.54296875" style="5" customWidth="1"/>
    <col min="4" max="4" width="20.54296875" style="5" customWidth="1"/>
    <col min="5" max="5" width="20.54296875" style="30" customWidth="1"/>
    <col min="6" max="7" width="20.54296875" style="5" customWidth="1"/>
    <col min="8" max="21" width="18.54296875" style="5" customWidth="1"/>
    <col min="22" max="22" width="17" style="5" customWidth="1"/>
    <col min="23" max="16384" width="8.7265625" style="5"/>
  </cols>
  <sheetData>
    <row r="1" spans="1:21" ht="14.5" x14ac:dyDescent="0.35">
      <c r="A1" s="70"/>
      <c r="B1" s="71" t="s">
        <v>1085</v>
      </c>
      <c r="C1" s="71"/>
      <c r="D1" s="71"/>
      <c r="E1" s="71"/>
      <c r="F1" s="71"/>
      <c r="G1" s="71"/>
      <c r="H1" s="71"/>
      <c r="I1" s="71"/>
      <c r="J1" s="71"/>
      <c r="K1" s="71"/>
      <c r="L1" s="71"/>
      <c r="M1" s="71"/>
      <c r="N1" s="71"/>
      <c r="O1" s="71"/>
      <c r="P1" s="71"/>
      <c r="Q1" s="71"/>
      <c r="R1" s="71"/>
      <c r="S1" s="71"/>
      <c r="T1" s="71"/>
      <c r="U1" s="71"/>
    </row>
    <row r="2" spans="1:21" x14ac:dyDescent="0.3">
      <c r="C2" s="130" t="str">
        <f ca="1" xml:space="preserve"> OFFSET( INDIRECT( ADDRESS( ROW( co_sectors[[#Headers],[row_id]] ), COLUMN( co_sectors[[#Headers],[row_id]] ), , , ) ), -2, , 1, 1 )</f>
        <v>Sectors Table</v>
      </c>
      <c r="D2" s="5" t="s">
        <v>1097</v>
      </c>
    </row>
    <row r="3" spans="1:21" x14ac:dyDescent="0.3">
      <c r="C3" s="130" t="str">
        <f ca="1" xml:space="preserve"> OFFSET( INDIRECT( ADDRESS( ROW( co_impactYears[[#Headers],[row_id]] ), COLUMN( co_impactYears[[#Headers],[row_id]] ), , , ) ), -2, , 1, 1 )</f>
        <v>Impact Year Estimates</v>
      </c>
      <c r="D3" s="5" t="s">
        <v>1098</v>
      </c>
    </row>
    <row r="4" spans="1:21" x14ac:dyDescent="0.3">
      <c r="C4" s="130" t="str">
        <f ca="1" xml:space="preserve"> OFFSET( INDIRECT( ADDRESS( ROW( co_adaptations[[#Headers],[row_id]] ), COLUMN( co_adaptations[[#Headers],[row_id]] ), , , ) ), -2, , 1, 1 )</f>
        <v>Adaptations Table</v>
      </c>
      <c r="D4" s="5" t="s">
        <v>1099</v>
      </c>
    </row>
    <row r="5" spans="1:21" x14ac:dyDescent="0.3">
      <c r="C5" s="130" t="str">
        <f ca="1" xml:space="preserve"> OFFSET( INDIRECT( ADDRESS( ROW( co_impactTypes[[#Headers],[row_id]] ), COLUMN( co_impactTypes[[#Headers],[row_id]] ), , , ) ), -2, , 1, 1 )</f>
        <v>Impact Types</v>
      </c>
      <c r="D5" s="5" t="s">
        <v>1100</v>
      </c>
    </row>
    <row r="6" spans="1:21" x14ac:dyDescent="0.3">
      <c r="C6" s="130" t="str">
        <f ca="1" xml:space="preserve"> OFFSET( INDIRECT( ADDRESS( ROW( co_scalarInfo[[#Headers],[row_id]] ), COLUMN( co_scalarInfo[[#Headers],[row_id]] ), , , ) ), -2, , 1, 1 )</f>
        <v>Information about Scalars</v>
      </c>
      <c r="D6" s="5" t="s">
        <v>1102</v>
      </c>
    </row>
    <row r="7" spans="1:21" x14ac:dyDescent="0.3">
      <c r="C7" s="130" t="str">
        <f ca="1" xml:space="preserve"> OFFSET( INDIRECT( ADDRESS( ROW( co_econMultipliers[[#Headers],[row_id]] ), COLUMN( co_econMultipliers[[#Headers],[row_id]] ), , , ) ), -2, , 1, 1 )</f>
        <v>Economic Multipliers</v>
      </c>
      <c r="D7" s="5" t="s">
        <v>1103</v>
      </c>
    </row>
    <row r="8" spans="1:21" x14ac:dyDescent="0.3">
      <c r="C8" s="130" t="str">
        <f ca="1" xml:space="preserve"> OFFSET( INDIRECT( ADDRESS( ROW( co_constants[[#Headers],[row_id]] ), COLUMN( co_constants[[#Headers],[row_id]] ), , , ) ), -2, , 1, 1 )</f>
        <v>Constants</v>
      </c>
      <c r="D8" s="5" t="s">
        <v>1092</v>
      </c>
    </row>
    <row r="9" spans="1:21" x14ac:dyDescent="0.3">
      <c r="C9" s="130" t="str">
        <f ca="1" xml:space="preserve"> OFFSET( INDIRECT( ADDRESS( ROW( co_modelTypes[[#Headers],[row_id]] ), COLUMN( co_modelTypes[[#Headers],[row_id]] ), , , ) ), -2, , 1, 1 )</f>
        <v>Model Types</v>
      </c>
      <c r="D9" s="5" t="s">
        <v>1093</v>
      </c>
    </row>
    <row r="10" spans="1:21" x14ac:dyDescent="0.3">
      <c r="C10" s="130" t="str">
        <f ca="1" xml:space="preserve"> OFFSET( INDIRECT( ADDRESS( ROW( co_models[[#Headers],[row_id]] ), COLUMN( co_models[[#Headers],[row_id]] ), , , ) ), -2, , 1, 1 )</f>
        <v>Binning Models</v>
      </c>
      <c r="D10" s="5" t="s">
        <v>1094</v>
      </c>
    </row>
    <row r="11" spans="1:21" x14ac:dyDescent="0.3">
      <c r="C11" s="130" t="str">
        <f ca="1" xml:space="preserve"> OFFSET( INDIRECT( ADDRESS( ROW( co_regions[[#Headers],[row_id]] ), COLUMN( co_regions[[#Headers],[row_id]] ), , , ) ), -2, , 1, 1 )</f>
        <v>Regions</v>
      </c>
      <c r="D11" s="5" t="s">
        <v>1104</v>
      </c>
    </row>
    <row r="12" spans="1:21" x14ac:dyDescent="0.3">
      <c r="C12" s="130" t="str">
        <f ca="1" xml:space="preserve"> OFFSET( INDIRECT( ADDRESS( ROW( co_inputScenarioInfo[[#Headers],[row_id]] ), COLUMN( co_inputScenarioInfo[[#Headers],[row_id]] ), , , ) ), -2, , 1, 1 )</f>
        <v>Input Scenario Information</v>
      </c>
      <c r="D12" s="5" t="s">
        <v>1129</v>
      </c>
    </row>
    <row r="14" spans="1:21" ht="21" x14ac:dyDescent="0.3">
      <c r="C14" s="134" t="s">
        <v>1084</v>
      </c>
      <c r="D14" s="131" t="s">
        <v>1091</v>
      </c>
      <c r="E14" s="132" t="s">
        <v>1075</v>
      </c>
      <c r="F14" s="133" t="s">
        <v>1083</v>
      </c>
    </row>
    <row r="16" spans="1:21" ht="14.5" x14ac:dyDescent="0.35">
      <c r="A16" s="70"/>
      <c r="B16" s="71" t="s">
        <v>239</v>
      </c>
      <c r="C16" s="71"/>
      <c r="D16" s="71"/>
      <c r="E16" s="71"/>
      <c r="F16" s="71"/>
      <c r="G16" s="71"/>
      <c r="H16" s="71"/>
      <c r="I16" s="71"/>
      <c r="J16" s="71"/>
      <c r="K16" s="71"/>
      <c r="L16" s="71"/>
      <c r="M16" s="71"/>
      <c r="N16" s="71"/>
      <c r="O16" s="71"/>
      <c r="P16" s="71"/>
      <c r="Q16" s="71"/>
      <c r="R16" s="71"/>
      <c r="S16" s="71"/>
      <c r="T16" s="71"/>
      <c r="U16" s="71"/>
    </row>
    <row r="18" spans="2:16" ht="39" x14ac:dyDescent="0.3">
      <c r="B18" s="72" t="s">
        <v>782</v>
      </c>
      <c r="C18" s="73" t="s">
        <v>219</v>
      </c>
      <c r="D18" s="72" t="s">
        <v>248</v>
      </c>
      <c r="E18" s="74" t="s">
        <v>762</v>
      </c>
      <c r="F18" s="74" t="s">
        <v>896</v>
      </c>
      <c r="G18" s="74" t="s">
        <v>1096</v>
      </c>
      <c r="H18" s="74" t="s">
        <v>835</v>
      </c>
      <c r="I18" s="74" t="s">
        <v>836</v>
      </c>
      <c r="J18" s="74" t="s">
        <v>837</v>
      </c>
      <c r="K18" s="74" t="s">
        <v>1033</v>
      </c>
      <c r="L18" s="74" t="s">
        <v>1034</v>
      </c>
      <c r="M18" s="74" t="s">
        <v>1035</v>
      </c>
      <c r="N18" s="74" t="s">
        <v>1036</v>
      </c>
      <c r="O18" s="74" t="s">
        <v>1037</v>
      </c>
      <c r="P18" s="74" t="s">
        <v>1082</v>
      </c>
    </row>
    <row r="19" spans="2:16" ht="21" x14ac:dyDescent="0.3">
      <c r="B19" s="38">
        <f xml:space="preserve"> ROW( co_sectors[[#This Row],[row_id]] ) - ROW( co_sectors[[#Headers],[row_id]] )</f>
        <v>1</v>
      </c>
      <c r="C19" s="17" t="s">
        <v>561</v>
      </c>
      <c r="D19" s="78" t="s">
        <v>764</v>
      </c>
      <c r="E19" s="41">
        <v>1</v>
      </c>
      <c r="F19" s="44" t="s">
        <v>822</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8</v>
      </c>
      <c r="O19" s="102" cm="1">
        <f t="array" ref="O19" xml:space="preserve"> INDEX( co_modelTypes[Number of levels], MATCH( 1, --( co_sectors[[#This Row],[modelType]] = co_modelTypes[modelType_id] ), 0 ) )</f>
        <v>7</v>
      </c>
      <c r="P19" s="102">
        <f xml:space="preserve"> PRODUCT( co_sectors[[#This Row],[Number of adaptations]:[Number of levels]] )</f>
        <v>224</v>
      </c>
    </row>
    <row r="20" spans="2:16" x14ac:dyDescent="0.3">
      <c r="B20" s="39">
        <f xml:space="preserve"> ROW( co_sectors[[#This Row],[row_id]] ) - ROW( co_sectors[[#Headers],[row_id]] )</f>
        <v>2</v>
      </c>
      <c r="C20" s="18" t="s">
        <v>1064</v>
      </c>
      <c r="D20" s="79" t="s">
        <v>1066</v>
      </c>
      <c r="E20" s="42">
        <v>1</v>
      </c>
      <c r="F20" s="45" t="s">
        <v>822</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8</v>
      </c>
      <c r="O20" s="103" cm="1">
        <f t="array" ref="O20" xml:space="preserve"> INDEX( co_modelTypes[Number of levels], MATCH( 1, --( co_sectors[[#This Row],[modelType]] = co_modelTypes[modelType_id] ), 0 ) )</f>
        <v>7</v>
      </c>
      <c r="P20" s="103">
        <f xml:space="preserve"> PRODUCT( co_sectors[[#This Row],[Number of adaptations]:[Number of levels]] )</f>
        <v>56</v>
      </c>
    </row>
    <row r="21" spans="2:16" ht="31.5" x14ac:dyDescent="0.3">
      <c r="B21" s="37">
        <f xml:space="preserve"> ROW( co_sectors[[#This Row],[row_id]] ) - ROW( co_sectors[[#Headers],[row_id]] )</f>
        <v>3</v>
      </c>
      <c r="C21" s="17" t="s">
        <v>86</v>
      </c>
      <c r="D21" s="78" t="s">
        <v>198</v>
      </c>
      <c r="E21" s="41">
        <v>1</v>
      </c>
      <c r="F21" s="46" t="s">
        <v>821</v>
      </c>
      <c r="G21" s="77" cm="1">
        <f t="array" ref="G21" xml:space="preserve"> IF( AND( SUMPRODUCT( co_impactYears[2010], --( co_sectors[[#This Row],[sector_id]] = co_impactYears[sector_id] ) ) &gt; 1,  SUMPRODUCT( co_impactYears[2090], --( co_sectors[[#This Row],[sector_id]] = co_impactYears[sector_id] ) ) &gt; 1 ), 1, 0 )</f>
        <v>1</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2010, 2090</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2</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216</v>
      </c>
    </row>
    <row r="22" spans="2:16" x14ac:dyDescent="0.3">
      <c r="B22" s="37">
        <f xml:space="preserve"> ROW( co_sectors[[#This Row],[row_id]] ) - ROW( co_sectors[[#Headers],[row_id]] )</f>
        <v>4</v>
      </c>
      <c r="C22" s="17" t="s">
        <v>220</v>
      </c>
      <c r="D22" s="78" t="s">
        <v>1063</v>
      </c>
      <c r="E22" s="41">
        <v>1</v>
      </c>
      <c r="F22" s="44" t="s">
        <v>822</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8</v>
      </c>
      <c r="O22" s="102" cm="1">
        <f t="array" ref="O22" xml:space="preserve"> INDEX( co_modelTypes[Number of levels], MATCH( 1, --( co_sectors[[#This Row],[modelType]] = co_modelTypes[modelType_id] ), 0 ) )</f>
        <v>7</v>
      </c>
      <c r="P22" s="102">
        <f xml:space="preserve"> PRODUCT( co_sectors[[#This Row],[Number of adaptations]:[Number of levels]] )</f>
        <v>56</v>
      </c>
    </row>
    <row r="23" spans="2:16" ht="31.5" x14ac:dyDescent="0.3">
      <c r="B23" s="37">
        <f xml:space="preserve"> ROW( co_sectors[[#This Row],[row_id]] ) - ROW( co_sectors[[#Headers],[row_id]] )</f>
        <v>5</v>
      </c>
      <c r="C23" s="17" t="s">
        <v>1061</v>
      </c>
      <c r="D23" s="78" t="s">
        <v>1060</v>
      </c>
      <c r="E23" s="41">
        <v>1</v>
      </c>
      <c r="F23" s="44" t="s">
        <v>822</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8</v>
      </c>
      <c r="O23" s="102" cm="1">
        <f t="array" ref="O23" xml:space="preserve"> INDEX( co_modelTypes[Number of levels], MATCH( 1, --( co_sectors[[#This Row],[modelType]] = co_modelTypes[modelType_id] ), 0 ) )</f>
        <v>7</v>
      </c>
      <c r="P23" s="102">
        <f xml:space="preserve"> PRODUCT( co_sectors[[#This Row],[Number of adaptations]:[Number of levels]] )</f>
        <v>168</v>
      </c>
    </row>
    <row r="24" spans="2:16" x14ac:dyDescent="0.3">
      <c r="B24" s="37">
        <f xml:space="preserve"> ROW( co_sectors[[#This Row],[row_id]] ) - ROW( co_sectors[[#Headers],[row_id]] )</f>
        <v>6</v>
      </c>
      <c r="C24" s="17" t="s">
        <v>17</v>
      </c>
      <c r="D24" s="78" t="s">
        <v>199</v>
      </c>
      <c r="E24" s="41">
        <v>1</v>
      </c>
      <c r="F24" s="44" t="s">
        <v>822</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8</v>
      </c>
      <c r="O24" s="102" cm="1">
        <f t="array" ref="O24" xml:space="preserve"> INDEX( co_modelTypes[Number of levels], MATCH( 1, --( co_sectors[[#This Row],[modelType]] = co_modelTypes[modelType_id] ), 0 ) )</f>
        <v>7</v>
      </c>
      <c r="P24" s="102">
        <f xml:space="preserve"> PRODUCT( co_sectors[[#This Row],[Number of adaptations]:[Number of levels]] )</f>
        <v>448</v>
      </c>
    </row>
    <row r="25" spans="2:16" ht="31.5" x14ac:dyDescent="0.3">
      <c r="B25" s="37">
        <f xml:space="preserve"> ROW( co_sectors[[#This Row],[row_id]] ) - ROW( co_sectors[[#Headers],[row_id]] )</f>
        <v>7</v>
      </c>
      <c r="C25" s="17" t="s">
        <v>221</v>
      </c>
      <c r="D25" s="78" t="s">
        <v>222</v>
      </c>
      <c r="E25" s="41">
        <v>1</v>
      </c>
      <c r="F25" s="46" t="s">
        <v>821</v>
      </c>
      <c r="G25" s="77" cm="1">
        <f t="array" ref="G25" xml:space="preserve"> IF( AND( SUMPRODUCT( co_impactYears[2010], --( co_sectors[[#This Row],[sector_id]] = co_impactYears[sector_id] ) ) &gt; 1,  SUMPRODUCT( co_impactYears[2090], --( co_sectors[[#This Row],[sector_id]] = co_impactYears[sector_id] ) ) &gt; 1 ), 1, 0 )</f>
        <v>1</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2010, 2090</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2</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216</v>
      </c>
    </row>
    <row r="26" spans="2:16" x14ac:dyDescent="0.3">
      <c r="B26" s="37">
        <f xml:space="preserve"> ROW( co_sectors[[#This Row],[row_id]] ) - ROW( co_sectors[[#Headers],[row_id]] )</f>
        <v>8</v>
      </c>
      <c r="C26" s="148" t="s">
        <v>84</v>
      </c>
      <c r="D26" s="78" t="s">
        <v>1178</v>
      </c>
      <c r="E26" s="42">
        <v>1</v>
      </c>
      <c r="F26" s="46" t="s">
        <v>822</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8</v>
      </c>
      <c r="O26" s="102" cm="1">
        <f t="array" ref="O26" xml:space="preserve"> INDEX( co_modelTypes[Number of levels], MATCH( 1, --( co_sectors[[#This Row],[modelType]] = co_modelTypes[modelType_id] ), 0 ) )</f>
        <v>7</v>
      </c>
      <c r="P26" s="102">
        <f xml:space="preserve"> PRODUCT( co_sectors[[#This Row],[Number of adaptations]:[Number of levels]] )</f>
        <v>56</v>
      </c>
    </row>
    <row r="27" spans="2:16" x14ac:dyDescent="0.3">
      <c r="B27" s="37">
        <f xml:space="preserve"> ROW( co_sectors[[#This Row],[row_id]] ) - ROW( co_sectors[[#Headers],[row_id]] )</f>
        <v>9</v>
      </c>
      <c r="C27" s="17" t="s">
        <v>34</v>
      </c>
      <c r="D27" s="78" t="s">
        <v>34</v>
      </c>
      <c r="E27" s="41">
        <v>1</v>
      </c>
      <c r="F27" s="44" t="s">
        <v>822</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8</v>
      </c>
      <c r="O27" s="102" cm="1">
        <f t="array" ref="O27" xml:space="preserve"> INDEX( co_modelTypes[Number of levels], MATCH( 1, --( co_sectors[[#This Row],[modelType]] = co_modelTypes[modelType_id] ), 0 ) )</f>
        <v>7</v>
      </c>
      <c r="P27" s="102">
        <f xml:space="preserve"> PRODUCT( co_sectors[[#This Row],[Number of adaptations]:[Number of levels]] )</f>
        <v>56</v>
      </c>
    </row>
    <row r="28" spans="2:16" ht="31.5" x14ac:dyDescent="0.3">
      <c r="B28" s="37">
        <f xml:space="preserve"> ROW( co_sectors[[#This Row],[row_id]] ) - ROW( co_sectors[[#Headers],[row_id]] )</f>
        <v>10</v>
      </c>
      <c r="C28" s="17" t="s">
        <v>209</v>
      </c>
      <c r="D28" s="78" t="s">
        <v>209</v>
      </c>
      <c r="E28" s="41">
        <v>1</v>
      </c>
      <c r="F28" s="44" t="s">
        <v>822</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8</v>
      </c>
      <c r="O28" s="102" cm="1">
        <f t="array" ref="O28" xml:space="preserve"> INDEX( co_modelTypes[Number of levels], MATCH( 1, --( co_sectors[[#This Row],[modelType]] = co_modelTypes[modelType_id] ), 0 ) )</f>
        <v>7</v>
      </c>
      <c r="P28" s="102">
        <f xml:space="preserve"> PRODUCT( co_sectors[[#This Row],[Number of adaptations]:[Number of levels]] )</f>
        <v>168</v>
      </c>
    </row>
    <row r="29" spans="2:16" ht="31.5" x14ac:dyDescent="0.3">
      <c r="B29" s="37">
        <f xml:space="preserve"> ROW( co_sectors[[#This Row],[row_id]] ) - ROW( co_sectors[[#Headers],[row_id]] )</f>
        <v>11</v>
      </c>
      <c r="C29" s="17" t="s">
        <v>216</v>
      </c>
      <c r="D29" s="78" t="s">
        <v>216</v>
      </c>
      <c r="E29" s="41">
        <v>1</v>
      </c>
      <c r="F29" s="44" t="s">
        <v>822</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8</v>
      </c>
      <c r="O29" s="102" cm="1">
        <f t="array" ref="O29" xml:space="preserve"> INDEX( co_modelTypes[Number of levels], MATCH( 1, --( co_sectors[[#This Row],[modelType]] = co_modelTypes[modelType_id] ), 0 ) )</f>
        <v>7</v>
      </c>
      <c r="P29" s="102">
        <f xml:space="preserve"> PRODUCT( co_sectors[[#This Row],[Number of adaptations]:[Number of levels]] )</f>
        <v>168</v>
      </c>
    </row>
    <row r="30" spans="2:16" ht="42" x14ac:dyDescent="0.3">
      <c r="B30" s="37">
        <f xml:space="preserve"> ROW( co_sectors[[#This Row],[row_id]] ) - ROW( co_sectors[[#Headers],[row_id]] )</f>
        <v>12</v>
      </c>
      <c r="C30" s="17" t="s">
        <v>85</v>
      </c>
      <c r="D30" s="78" t="s">
        <v>197</v>
      </c>
      <c r="E30" s="41">
        <v>1</v>
      </c>
      <c r="F30" s="44" t="s">
        <v>822</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8</v>
      </c>
      <c r="O30" s="102" cm="1">
        <f t="array" ref="O30" xml:space="preserve"> INDEX( co_modelTypes[Number of levels], MATCH( 1, --( co_sectors[[#This Row],[modelType]] = co_modelTypes[modelType_id] ), 0 ) )</f>
        <v>7</v>
      </c>
      <c r="P30" s="102">
        <f xml:space="preserve"> PRODUCT( co_sectors[[#This Row],[Number of adaptations]:[Number of levels]] )</f>
        <v>560</v>
      </c>
    </row>
    <row r="31" spans="2:16" x14ac:dyDescent="0.3">
      <c r="B31" s="37">
        <f xml:space="preserve"> ROW( co_sectors[[#This Row],[row_id]] ) - ROW( co_sectors[[#Headers],[row_id]] )</f>
        <v>13</v>
      </c>
      <c r="C31" s="17" t="s">
        <v>225</v>
      </c>
      <c r="D31" s="78" t="s">
        <v>226</v>
      </c>
      <c r="E31" s="41">
        <v>1</v>
      </c>
      <c r="F31" s="44" t="s">
        <v>822</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8</v>
      </c>
      <c r="O31" s="102" cm="1">
        <f t="array" ref="O31" xml:space="preserve"> INDEX( co_modelTypes[Number of levels], MATCH( 1, --( co_sectors[[#This Row],[modelType]] = co_modelTypes[modelType_id] ), 0 ) )</f>
        <v>7</v>
      </c>
      <c r="P31" s="102">
        <f xml:space="preserve"> PRODUCT( co_sectors[[#This Row],[Number of adaptations]:[Number of levels]] )</f>
        <v>56</v>
      </c>
    </row>
    <row r="32" spans="2:16" ht="21" x14ac:dyDescent="0.3">
      <c r="B32" s="39">
        <f xml:space="preserve"> ROW( co_sectors[[#This Row],[row_id]] ) - ROW( co_sectors[[#Headers],[row_id]] )</f>
        <v>14</v>
      </c>
      <c r="C32" s="18" t="s">
        <v>1042</v>
      </c>
      <c r="D32" s="79" t="s">
        <v>1043</v>
      </c>
      <c r="E32" s="42">
        <v>1</v>
      </c>
      <c r="F32" s="45" t="s">
        <v>822</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8</v>
      </c>
      <c r="O32" s="103" cm="1">
        <f t="array" ref="O32" xml:space="preserve"> INDEX( co_modelTypes[Number of levels], MATCH( 1, --( co_sectors[[#This Row],[modelType]] = co_modelTypes[modelType_id] ), 0 ) )</f>
        <v>7</v>
      </c>
      <c r="P32" s="103">
        <f xml:space="preserve"> PRODUCT( co_sectors[[#This Row],[Number of adaptations]:[Number of levels]] )</f>
        <v>168</v>
      </c>
    </row>
    <row r="33" spans="1:21" x14ac:dyDescent="0.3">
      <c r="B33" s="37">
        <f xml:space="preserve"> ROW( co_sectors[[#This Row],[row_id]] ) - ROW( co_sectors[[#Headers],[row_id]] )</f>
        <v>15</v>
      </c>
      <c r="C33" s="17" t="s">
        <v>227</v>
      </c>
      <c r="D33" s="78" t="s">
        <v>228</v>
      </c>
      <c r="E33" s="43">
        <v>1</v>
      </c>
      <c r="F33" s="44" t="s">
        <v>822</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8</v>
      </c>
      <c r="O33" s="102" cm="1">
        <f t="array" ref="O33" xml:space="preserve"> INDEX( co_modelTypes[Number of levels], MATCH( 1, --( co_sectors[[#This Row],[modelType]] = co_modelTypes[modelType_id] ), 0 ) )</f>
        <v>7</v>
      </c>
      <c r="P33" s="102">
        <f xml:space="preserve"> PRODUCT( co_sectors[[#This Row],[Number of adaptations]:[Number of levels]] )</f>
        <v>56</v>
      </c>
    </row>
    <row r="34" spans="1:21" ht="21" x14ac:dyDescent="0.3">
      <c r="B34" s="39">
        <f xml:space="preserve"> ROW( co_sectors[[#This Row],[row_id]] ) - ROW( co_sectors[[#Headers],[row_id]] )</f>
        <v>16</v>
      </c>
      <c r="C34" s="18" t="s">
        <v>763</v>
      </c>
      <c r="D34" s="79" t="s">
        <v>763</v>
      </c>
      <c r="E34" s="43">
        <v>1</v>
      </c>
      <c r="F34" s="44" t="s">
        <v>822</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8</v>
      </c>
      <c r="O34" s="102" cm="1">
        <f t="array" ref="O34" xml:space="preserve"> INDEX( co_modelTypes[Number of levels], MATCH( 1, --( co_sectors[[#This Row],[modelType]] = co_modelTypes[modelType_id] ), 0 ) )</f>
        <v>7</v>
      </c>
      <c r="P34" s="102">
        <f xml:space="preserve"> PRODUCT( co_sectors[[#This Row],[Number of adaptations]:[Number of levels]] )</f>
        <v>168</v>
      </c>
    </row>
    <row r="35" spans="1:21" ht="21" x14ac:dyDescent="0.3">
      <c r="B35" s="39">
        <f xml:space="preserve"> ROW( co_sectors[[#This Row],[row_id]] ) - ROW( co_sectors[[#Headers],[row_id]] )</f>
        <v>17</v>
      </c>
      <c r="C35" s="18" t="s">
        <v>89</v>
      </c>
      <c r="D35" s="79" t="s">
        <v>196</v>
      </c>
      <c r="E35" s="43">
        <v>1</v>
      </c>
      <c r="F35" s="44" t="s">
        <v>822</v>
      </c>
      <c r="G35" s="75" cm="1">
        <f t="array" ref="G35" xml:space="preserve"> IF( AND( SUMPRODUCT( co_impactYears[2010], --( co_sectors[[#This Row],[sector_id]] = co_impactYears[sector_id] ) ) &gt; 1,  SUMPRODUCT( co_impactYears[2090], --( co_sectors[[#This Row],[sector_id]] = co_impactYears[sector_id] ) ) &gt; 1 ), 1, 0 )</f>
        <v>1</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2010, 2090</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5" s="102" cm="1">
        <f t="array" ref="K35" xml:space="preserve"> SUMPRODUCT( --( co_sectors[[#This Row],[sector_id]] = co_adaptations[sector_id] ) )</f>
        <v>1</v>
      </c>
      <c r="L35" s="102" cm="1">
        <f t="array" ref="L35" xml:space="preserve"> SUMPRODUCT( --( co_sectors[[#This Row],[sector_id]] = co_impactTypes[sector_id] ) )</f>
        <v>3</v>
      </c>
      <c r="M35" s="102" cm="1">
        <f t="array" ref="M35" xml:space="preserve"> IF( INDEX( co_impactYears[N/A], MATCH( 1, --( co_sectors[[#This Row],[sector_id]] = co_impactYears[sector_id] ), 0 ) ) = "N/A", 1, 2 )</f>
        <v>2</v>
      </c>
      <c r="N35" s="102" cm="1">
        <f t="array" ref="N35" xml:space="preserve"> INDEX( co_modelTypes[Number of models], MATCH( 1, --( co_sectors[[#This Row],[modelType]] = co_modelTypes[modelType_id] ), 0 ) ) + IF( co_sectors[[#This Row],[modelType]] = "gcm", 1, 0 )</f>
        <v>8</v>
      </c>
      <c r="O35" s="102" cm="1">
        <f t="array" ref="O35" xml:space="preserve"> INDEX( co_modelTypes[Number of levels], MATCH( 1, --( co_sectors[[#This Row],[modelType]] = co_modelTypes[modelType_id] ), 0 ) )</f>
        <v>7</v>
      </c>
      <c r="P35" s="102">
        <f xml:space="preserve"> PRODUCT( co_sectors[[#This Row],[Number of adaptations]:[Number of levels]] )</f>
        <v>336</v>
      </c>
    </row>
    <row r="38" spans="1:21" ht="14.5" x14ac:dyDescent="0.35">
      <c r="A38" s="70"/>
      <c r="B38" s="71" t="s">
        <v>1088</v>
      </c>
      <c r="C38" s="71"/>
      <c r="D38" s="71"/>
      <c r="E38" s="71"/>
      <c r="F38" s="71"/>
      <c r="G38" s="71"/>
      <c r="H38" s="71"/>
      <c r="I38" s="71"/>
      <c r="J38" s="71"/>
      <c r="K38" s="71"/>
      <c r="L38" s="71"/>
      <c r="M38" s="71"/>
      <c r="N38" s="71"/>
      <c r="O38" s="71"/>
      <c r="P38" s="71"/>
      <c r="Q38" s="71"/>
      <c r="R38" s="71"/>
      <c r="S38" s="71"/>
      <c r="T38" s="71"/>
      <c r="U38" s="71"/>
    </row>
    <row r="40" spans="1:21" x14ac:dyDescent="0.3">
      <c r="B40" s="87" t="s">
        <v>782</v>
      </c>
      <c r="C40" s="87" t="s">
        <v>219</v>
      </c>
      <c r="D40" s="89" t="s">
        <v>201</v>
      </c>
      <c r="E40" s="125" t="s">
        <v>957</v>
      </c>
      <c r="F40" s="89" t="s">
        <v>958</v>
      </c>
    </row>
    <row r="41" spans="1:21" x14ac:dyDescent="0.3">
      <c r="B41" s="8">
        <f xml:space="preserve"> ROW( co_impactYears[[#This Row],[row_id]] ) - ROW(co_impactYears[[#Headers],[row_id]] )</f>
        <v>1</v>
      </c>
      <c r="C41" s="22" t="s">
        <v>561</v>
      </c>
      <c r="D41" s="89" t="str" cm="1">
        <f t="array" ref="D41" xml:space="preserve"> IF( SUMPRODUCT( --( VALUE( controlTables!E$40 ) = data_scaledImpacts[impactYear] ), --( co_impactYears[[#This Row],[sector_id]] = data_scaledImpacts[sector] ) ) &gt; 0, "", controlTables!D$40  )</f>
        <v>N/A</v>
      </c>
      <c r="E41" s="125" t="str" cm="1">
        <f t="array" ref="E41" xml:space="preserve"> IF( SUMPRODUCT( --( VALUE( controlTables!E$40 ) = data_scaledImpacts[impactYear] ), --( co_impactYears[[#This Row],[sector_id]] = data_scaledImpacts[sector] ) ) &gt; 0, VALUE( controlTables!E$40 ), "" )</f>
        <v/>
      </c>
      <c r="F41" s="123" t="str" cm="1">
        <f t="array" ref="F41" xml:space="preserve"> IF( SUMPRODUCT( --( VALUE( controlTables!F$40 ) = data_scaledImpacts[impactYear] ), --( co_impactYears[[#This Row],[sector_id]] = data_scaledImpacts[sector] ) ) &gt; 0, VALUE( controlTables!F$40 ), "" )</f>
        <v/>
      </c>
    </row>
    <row r="42" spans="1:21" x14ac:dyDescent="0.3">
      <c r="B42" s="9">
        <f xml:space="preserve"> ROW( co_impactYears[[#This Row],[row_id]] ) - ROW(co_impactYears[[#Headers],[row_id]] )</f>
        <v>2</v>
      </c>
      <c r="C42" s="22" t="s">
        <v>1064</v>
      </c>
      <c r="D42" s="123" t="str" cm="1">
        <f t="array" ref="D42" xml:space="preserve"> IF( SUMPRODUCT( --( VALUE( controlTables!E$40 ) = data_scaledImpacts[impactYear] ), --( co_impactYears[[#This Row],[sector_id]] = data_scaledImpacts[sector] ) ) &gt; 0, "", controlTables!D$40  )</f>
        <v>N/A</v>
      </c>
      <c r="E42" s="126" t="str" cm="1">
        <f t="array" ref="E42" xml:space="preserve"> IF( SUMPRODUCT( --( VALUE( controlTables!E$40 ) = data_scaledImpacts[impactYear] ), --( co_impactYears[[#This Row],[sector_id]] = data_scaledImpacts[sector] ) ) &gt; 0, VALUE( controlTables!E$40 ), "" )</f>
        <v/>
      </c>
      <c r="F42" s="123" t="str" cm="1">
        <f t="array" ref="F42" xml:space="preserve"> IF( SUMPRODUCT( --( VALUE( controlTables!F$40 ) = data_scaledImpacts[impactYear] ), --( co_impactYears[[#This Row],[sector_id]] = data_scaledImpacts[sector] ) ) &gt; 0, VALUE( controlTables!F$40 ), "" )</f>
        <v/>
      </c>
    </row>
    <row r="43" spans="1:21" x14ac:dyDescent="0.3">
      <c r="B43" s="8">
        <f xml:space="preserve"> ROW( co_impactYears[[#This Row],[row_id]] ) - ROW(co_impactYears[[#Headers],[row_id]] )</f>
        <v>3</v>
      </c>
      <c r="C43" s="22" t="s">
        <v>86</v>
      </c>
      <c r="D43" s="89" t="str" cm="1">
        <f t="array" ref="D43" xml:space="preserve"> IF( SUMPRODUCT( --( VALUE( controlTables!E$40 ) = data_scaledImpacts[impactYear] ), --( co_impactYears[[#This Row],[sector_id]] = data_scaledImpacts[sector] ) ) &gt; 0, "", controlTables!D$40  )</f>
        <v/>
      </c>
      <c r="E43" s="125" cm="1">
        <f t="array" ref="E43" xml:space="preserve"> IF( SUMPRODUCT( --( VALUE( controlTables!E$40 ) = data_scaledImpacts[impactYear] ), --( co_impactYears[[#This Row],[sector_id]] = data_scaledImpacts[sector] ) ) &gt; 0, VALUE( controlTables!E$40 ), "" )</f>
        <v>2010</v>
      </c>
      <c r="F43" s="123" cm="1">
        <f t="array" ref="F43" xml:space="preserve"> IF( SUMPRODUCT( --( VALUE( controlTables!F$40 ) = data_scaledImpacts[impactYear] ), --( co_impactYears[[#This Row],[sector_id]] = data_scaledImpacts[sector] ) ) &gt; 0, VALUE( controlTables!F$40 ), "" )</f>
        <v>2090</v>
      </c>
    </row>
    <row r="44" spans="1:21" x14ac:dyDescent="0.3">
      <c r="B44" s="8">
        <f xml:space="preserve"> ROW( co_impactYears[[#This Row],[row_id]] ) - ROW(co_impactYears[[#Headers],[row_id]] )</f>
        <v>4</v>
      </c>
      <c r="C44" s="22" t="s">
        <v>220</v>
      </c>
      <c r="D44" s="89" t="str" cm="1">
        <f t="array" ref="D44" xml:space="preserve"> IF( SUMPRODUCT( --( VALUE( controlTables!E$40 ) = data_scaledImpacts[impactYear] ), --( co_impactYears[[#This Row],[sector_id]] = data_scaledImpacts[sector] ) ) &gt; 0, "", controlTables!D$40  )</f>
        <v>N/A</v>
      </c>
      <c r="E44" s="125" t="str" cm="1">
        <f t="array" ref="E44" xml:space="preserve"> IF( SUMPRODUCT( --( VALUE( controlTables!E$40 ) = data_scaledImpacts[impactYear] ), --( co_impactYears[[#This Row],[sector_id]] = data_scaledImpacts[sector] ) ) &gt; 0, VALUE( controlTables!E$40 ), "" )</f>
        <v/>
      </c>
      <c r="F44" s="123" t="str" cm="1">
        <f t="array" ref="F44" xml:space="preserve"> IF( SUMPRODUCT( --( VALUE( controlTables!F$40 ) = data_scaledImpacts[impactYear] ), --( co_impactYears[[#This Row],[sector_id]] = data_scaledImpacts[sector] ) ) &gt; 0, VALUE( controlTables!F$40 ), "" )</f>
        <v/>
      </c>
    </row>
    <row r="45" spans="1:21" x14ac:dyDescent="0.3">
      <c r="B45" s="9">
        <f xml:space="preserve"> ROW( co_impactYears[[#This Row],[row_id]] ) - ROW(co_impactYears[[#Headers],[row_id]] )</f>
        <v>5</v>
      </c>
      <c r="C45" s="22" t="s">
        <v>1061</v>
      </c>
      <c r="D45" s="123" t="str" cm="1">
        <f t="array" ref="D45" xml:space="preserve"> IF( SUMPRODUCT( --( VALUE( controlTables!E$40 ) = data_scaledImpacts[impactYear] ), --( co_impactYears[[#This Row],[sector_id]] = data_scaledImpacts[sector] ) ) &gt; 0, "", controlTables!D$40  )</f>
        <v>N/A</v>
      </c>
      <c r="E45" s="126" t="str" cm="1">
        <f t="array" ref="E45" xml:space="preserve"> IF( SUMPRODUCT( --( VALUE( controlTables!E$40 ) = data_scaledImpacts[impactYear] ), --( co_impactYears[[#This Row],[sector_id]] = data_scaledImpacts[sector] ) ) &gt; 0, VALUE( controlTables!E$40 ), "" )</f>
        <v/>
      </c>
      <c r="F45" s="123" t="str" cm="1">
        <f t="array" ref="F45" xml:space="preserve"> IF( SUMPRODUCT( --( VALUE( controlTables!F$40 ) = data_scaledImpacts[impactYear] ), --( co_impactYears[[#This Row],[sector_id]] = data_scaledImpacts[sector] ) ) &gt; 0, VALUE( controlTables!F$40 ), "" )</f>
        <v/>
      </c>
    </row>
    <row r="46" spans="1:21" x14ac:dyDescent="0.3">
      <c r="B46" s="8">
        <f xml:space="preserve"> ROW( co_impactYears[[#This Row],[row_id]] ) - ROW(co_impactYears[[#Headers],[row_id]] )</f>
        <v>6</v>
      </c>
      <c r="C46" s="22" t="s">
        <v>17</v>
      </c>
      <c r="D46" s="89" t="str" cm="1">
        <f t="array" ref="D46" xml:space="preserve"> IF( SUMPRODUCT( --( VALUE( controlTables!E$40 ) = data_scaledImpacts[impactYear] ), --( co_impactYears[[#This Row],[sector_id]] = data_scaledImpacts[sector] ) ) &gt; 0, "", controlTables!D$40  )</f>
        <v/>
      </c>
      <c r="E46" s="125" cm="1">
        <f t="array" ref="E46" xml:space="preserve"> IF( SUMPRODUCT( --( VALUE( controlTables!E$40 ) = data_scaledImpacts[impactYear] ), --( co_impactYears[[#This Row],[sector_id]] = data_scaledImpacts[sector] ) ) &gt; 0, VALUE( controlTables!E$40 ), "" )</f>
        <v>2010</v>
      </c>
      <c r="F46" s="123" cm="1">
        <f t="array" ref="F46" xml:space="preserve"> IF( SUMPRODUCT( --( VALUE( controlTables!F$40 ) = data_scaledImpacts[impactYear] ), --( co_impactYears[[#This Row],[sector_id]] = data_scaledImpacts[sector] ) ) &gt; 0, VALUE( controlTables!F$40 ), "" )</f>
        <v>2090</v>
      </c>
    </row>
    <row r="47" spans="1:21" x14ac:dyDescent="0.3">
      <c r="B47" s="9">
        <f xml:space="preserve"> ROW( co_impactYears[[#This Row],[row_id]] ) - ROW(co_impactYears[[#Headers],[row_id]] )</f>
        <v>7</v>
      </c>
      <c r="C47" s="22" t="s">
        <v>221</v>
      </c>
      <c r="D47" s="123" t="str" cm="1">
        <f t="array" ref="D47" xml:space="preserve"> IF( SUMPRODUCT( --( VALUE( controlTables!E$40 ) = data_scaledImpacts[impactYear] ), --( co_impactYears[[#This Row],[sector_id]] = data_scaledImpacts[sector] ) ) &gt; 0, "", controlTables!D$40  )</f>
        <v/>
      </c>
      <c r="E47" s="126" cm="1">
        <f t="array" ref="E47" xml:space="preserve"> IF( SUMPRODUCT( --( VALUE( controlTables!E$40 ) = data_scaledImpacts[impactYear] ), --( co_impactYears[[#This Row],[sector_id]] = data_scaledImpacts[sector] ) ) &gt; 0, VALUE( controlTables!E$40 ), "" )</f>
        <v>2010</v>
      </c>
      <c r="F47" s="123" cm="1">
        <f t="array" ref="F47" xml:space="preserve"> IF( SUMPRODUCT( --( VALUE( controlTables!F$40 ) = data_scaledImpacts[impactYear] ), --( co_impactYears[[#This Row],[sector_id]] = data_scaledImpacts[sector] ) ) &gt; 0, VALUE( controlTables!F$40 ), "" )</f>
        <v>2090</v>
      </c>
    </row>
    <row r="48" spans="1:21" x14ac:dyDescent="0.3">
      <c r="B48" s="9">
        <f xml:space="preserve"> ROW( co_impactYears[[#This Row],[row_id]] ) - ROW(co_impactYears[[#Headers],[row_id]] )</f>
        <v>8</v>
      </c>
      <c r="C48" s="22" t="s">
        <v>84</v>
      </c>
      <c r="D48" s="123" t="str" cm="1">
        <f t="array" ref="D48" xml:space="preserve"> IF( SUMPRODUCT( --( VALUE( controlTables!E$40 ) = data_scaledImpacts[impactYear] ), --( co_impactYears[[#This Row],[sector_id]] = data_scaledImpacts[sector] ) ) &gt; 0, "", controlTables!D$40  )</f>
        <v>N/A</v>
      </c>
      <c r="E48" s="126" t="str" cm="1">
        <f t="array" ref="E48" xml:space="preserve"> IF( SUMPRODUCT( --( VALUE( controlTables!E$40 ) = data_scaledImpacts[impactYear] ), --( co_impactYears[[#This Row],[sector_id]] = data_scaledImpacts[sector] ) ) &gt; 0, VALUE( controlTables!E$40 ), "" )</f>
        <v/>
      </c>
      <c r="F48" s="123" t="str" cm="1">
        <f t="array" ref="F48" xml:space="preserve"> IF( SUMPRODUCT( --( VALUE( controlTables!F$40 ) = data_scaledImpacts[impactYear] ), --( co_impactYears[[#This Row],[sector_id]] = data_scaledImpacts[sector] ) ) &gt; 0, VALUE( controlTables!F$40 ), "" )</f>
        <v/>
      </c>
    </row>
    <row r="49" spans="1:21" x14ac:dyDescent="0.3">
      <c r="B49" s="9">
        <f xml:space="preserve"> ROW( co_impactYears[[#This Row],[row_id]] ) - ROW(co_impactYears[[#Headers],[row_id]] )</f>
        <v>9</v>
      </c>
      <c r="C49" s="22" t="s">
        <v>34</v>
      </c>
      <c r="D49" s="123" t="str" cm="1">
        <f t="array" ref="D49" xml:space="preserve"> IF( SUMPRODUCT( --( VALUE( controlTables!E$40 ) = data_scaledImpacts[impactYear] ), --( co_impactYears[[#This Row],[sector_id]] = data_scaledImpacts[sector] ) ) &gt; 0, "", controlTables!D$40  )</f>
        <v>N/A</v>
      </c>
      <c r="E49" s="126" t="str" cm="1">
        <f t="array" ref="E49" xml:space="preserve"> IF( SUMPRODUCT( --( VALUE( controlTables!E$40 ) = data_scaledImpacts[impactYear] ), --( co_impactYears[[#This Row],[sector_id]] = data_scaledImpacts[sector] ) ) &gt; 0, VALUE( controlTables!E$40 ), "" )</f>
        <v/>
      </c>
      <c r="F49" s="123" t="str" cm="1">
        <f t="array" ref="F49" xml:space="preserve"> IF( SUMPRODUCT( --( VALUE( controlTables!F$40 ) = data_scaledImpacts[impactYear] ), --( co_impactYears[[#This Row],[sector_id]] = data_scaledImpacts[sector] ) ) &gt; 0, VALUE( controlTables!F$40 ), "" )</f>
        <v/>
      </c>
    </row>
    <row r="50" spans="1:21" x14ac:dyDescent="0.3">
      <c r="B50" s="9">
        <f xml:space="preserve"> ROW( co_impactYears[[#This Row],[row_id]] ) - ROW(co_impactYears[[#Headers],[row_id]] )</f>
        <v>10</v>
      </c>
      <c r="C50" s="22" t="s">
        <v>209</v>
      </c>
      <c r="D50" s="123" t="str" cm="1">
        <f t="array" ref="D50" xml:space="preserve"> IF( SUMPRODUCT( --( VALUE( controlTables!E$40 ) = data_scaledImpacts[impactYear] ), --( co_impactYears[[#This Row],[sector_id]] = data_scaledImpacts[sector] ) ) &gt; 0, "", controlTables!D$40  )</f>
        <v>N/A</v>
      </c>
      <c r="E50" s="126" t="str" cm="1">
        <f t="array" ref="E50" xml:space="preserve"> IF( SUMPRODUCT( --( VALUE( controlTables!E$40 ) = data_scaledImpacts[impactYear] ), --( co_impactYears[[#This Row],[sector_id]] = data_scaledImpacts[sector] ) ) &gt; 0, VALUE( controlTables!E$40 ), "" )</f>
        <v/>
      </c>
      <c r="F50" s="123" t="str" cm="1">
        <f t="array" ref="F50" xml:space="preserve"> IF( SUMPRODUCT( --( VALUE( controlTables!F$40 ) = data_scaledImpacts[impactYear] ), --( co_impactYears[[#This Row],[sector_id]] = data_scaledImpacts[sector] ) ) &gt; 0, VALUE( controlTables!F$40 ), "" )</f>
        <v/>
      </c>
    </row>
    <row r="51" spans="1:21" x14ac:dyDescent="0.3">
      <c r="B51" s="9">
        <f xml:space="preserve"> ROW( co_impactYears[[#This Row],[row_id]] ) - ROW(co_impactYears[[#Headers],[row_id]] )</f>
        <v>11</v>
      </c>
      <c r="C51" s="22" t="s">
        <v>216</v>
      </c>
      <c r="D51" s="123" t="str" cm="1">
        <f t="array" ref="D51" xml:space="preserve"> IF( SUMPRODUCT( --( VALUE( controlTables!E$40 ) = data_scaledImpacts[impactYear] ), --( co_impactYears[[#This Row],[sector_id]] = data_scaledImpacts[sector] ) ) &gt; 0, "", controlTables!D$40  )</f>
        <v>N/A</v>
      </c>
      <c r="E51" s="126" t="str" cm="1">
        <f t="array" ref="E51" xml:space="preserve"> IF( SUMPRODUCT( --( VALUE( controlTables!E$40 ) = data_scaledImpacts[impactYear] ), --( co_impactYears[[#This Row],[sector_id]] = data_scaledImpacts[sector] ) ) &gt; 0, VALUE( controlTables!E$40 ), "" )</f>
        <v/>
      </c>
      <c r="F51" s="123" t="str" cm="1">
        <f t="array" ref="F51" xml:space="preserve"> IF( SUMPRODUCT( --( VALUE( controlTables!F$40 ) = data_scaledImpacts[impactYear] ), --( co_impactYears[[#This Row],[sector_id]] = data_scaledImpacts[sector] ) ) &gt; 0, VALUE( controlTables!F$40 ), "" )</f>
        <v/>
      </c>
    </row>
    <row r="52" spans="1:21" x14ac:dyDescent="0.3">
      <c r="B52" s="9">
        <f xml:space="preserve"> ROW( co_impactYears[[#This Row],[row_id]] ) - ROW(co_impactYears[[#Headers],[row_id]] )</f>
        <v>12</v>
      </c>
      <c r="C52" s="22" t="s">
        <v>85</v>
      </c>
      <c r="D52" s="123" t="str" cm="1">
        <f t="array" ref="D52" xml:space="preserve"> IF( SUMPRODUCT( --( VALUE( controlTables!E$40 ) = data_scaledImpacts[impactYear] ), --( co_impactYears[[#This Row],[sector_id]] = data_scaledImpacts[sector] ) ) &gt; 0, "", controlTables!D$40  )</f>
        <v/>
      </c>
      <c r="E52" s="126" cm="1">
        <f t="array" ref="E52" xml:space="preserve"> IF( SUMPRODUCT( --( VALUE( controlTables!E$40 ) = data_scaledImpacts[impactYear] ), --( co_impactYears[[#This Row],[sector_id]] = data_scaledImpacts[sector] ) ) &gt; 0, VALUE( controlTables!E$40 ), "" )</f>
        <v>2010</v>
      </c>
      <c r="F52" s="123" cm="1">
        <f t="array" ref="F52" xml:space="preserve"> IF( SUMPRODUCT( --( VALUE( controlTables!F$40 ) = data_scaledImpacts[impactYear] ), --( co_impactYears[[#This Row],[sector_id]] = data_scaledImpacts[sector] ) ) &gt; 0, VALUE( controlTables!F$40 ), "" )</f>
        <v>2090</v>
      </c>
    </row>
    <row r="53" spans="1:21" x14ac:dyDescent="0.3">
      <c r="B53" s="9">
        <f xml:space="preserve"> ROW( co_impactYears[[#This Row],[row_id]] ) - ROW(co_impactYears[[#Headers],[row_id]] )</f>
        <v>13</v>
      </c>
      <c r="C53" s="22" t="s">
        <v>225</v>
      </c>
      <c r="D53" s="123" t="str" cm="1">
        <f t="array" ref="D53" xml:space="preserve"> IF( SUMPRODUCT( --( VALUE( controlTables!E$40 ) = data_scaledImpacts[impactYear] ), --( co_impactYears[[#This Row],[sector_id]] = data_scaledImpacts[sector] ) ) &gt; 0, "", controlTables!D$40  )</f>
        <v>N/A</v>
      </c>
      <c r="E53" s="126" t="str" cm="1">
        <f t="array" ref="E53" xml:space="preserve"> IF( SUMPRODUCT( --( VALUE( controlTables!E$40 ) = data_scaledImpacts[impactYear] ), --( co_impactYears[[#This Row],[sector_id]] = data_scaledImpacts[sector] ) ) &gt; 0, VALUE( controlTables!E$40 ), "" )</f>
        <v/>
      </c>
      <c r="F53" s="123" t="str" cm="1">
        <f t="array" ref="F53" xml:space="preserve"> IF( SUMPRODUCT( --( VALUE( controlTables!F$40 ) = data_scaledImpacts[impactYear] ), --( co_impactYears[[#This Row],[sector_id]] = data_scaledImpacts[sector] ) ) &gt; 0, VALUE( controlTables!F$40 ), "" )</f>
        <v/>
      </c>
    </row>
    <row r="54" spans="1:21" x14ac:dyDescent="0.3">
      <c r="B54" s="9">
        <f xml:space="preserve"> ROW( co_impactYears[[#This Row],[row_id]] ) - ROW(co_impactYears[[#Headers],[row_id]] )</f>
        <v>14</v>
      </c>
      <c r="C54" s="22" t="s">
        <v>1042</v>
      </c>
      <c r="D54" s="123" t="str" cm="1">
        <f t="array" ref="D54" xml:space="preserve"> IF( SUMPRODUCT( --( VALUE( controlTables!E$40 ) = data_scaledImpacts[impactYear] ), --( co_impactYears[[#This Row],[sector_id]] = data_scaledImpacts[sector] ) ) &gt; 0, "", controlTables!D$40  )</f>
        <v>N/A</v>
      </c>
      <c r="E54" s="126" t="str" cm="1">
        <f t="array" ref="E54" xml:space="preserve"> IF( SUMPRODUCT( --( VALUE( controlTables!E$40 ) = data_scaledImpacts[impactYear] ), --( co_impactYears[[#This Row],[sector_id]] = data_scaledImpacts[sector] ) ) &gt; 0, VALUE( controlTables!E$40 ), "" )</f>
        <v/>
      </c>
      <c r="F54" s="123" t="str" cm="1">
        <f t="array" ref="F54" xml:space="preserve"> IF( SUMPRODUCT( --( VALUE( controlTables!F$40 ) = data_scaledImpacts[impactYear] ), --( co_impactYears[[#This Row],[sector_id]] = data_scaledImpacts[sector] ) ) &gt; 0, VALUE( controlTables!F$40 ), "" )</f>
        <v/>
      </c>
    </row>
    <row r="55" spans="1:21" x14ac:dyDescent="0.3">
      <c r="B55" s="9">
        <f xml:space="preserve"> ROW( co_impactYears[[#This Row],[row_id]] ) - ROW(co_impactYears[[#Headers],[row_id]] )</f>
        <v>15</v>
      </c>
      <c r="C55" s="22" t="s">
        <v>227</v>
      </c>
      <c r="D55" s="123" t="str" cm="1">
        <f t="array" ref="D55" xml:space="preserve"> IF( SUMPRODUCT( --( VALUE( controlTables!E$40 ) = data_scaledImpacts[impactYear] ), --( co_impactYears[[#This Row],[sector_id]] = data_scaledImpacts[sector] ) ) &gt; 0, "", controlTables!D$40  )</f>
        <v>N/A</v>
      </c>
      <c r="E55" s="126" t="str" cm="1">
        <f t="array" ref="E55" xml:space="preserve"> IF( SUMPRODUCT( --( VALUE( controlTables!E$40 ) = data_scaledImpacts[impactYear] ), --( co_impactYears[[#This Row],[sector_id]] = data_scaledImpacts[sector] ) ) &gt; 0, VALUE( controlTables!E$40 ), "" )</f>
        <v/>
      </c>
      <c r="F55" s="123" t="str" cm="1">
        <f t="array" ref="F55" xml:space="preserve"> IF( SUMPRODUCT( --( VALUE( controlTables!F$40 ) = data_scaledImpacts[impactYear] ), --( co_impactYears[[#This Row],[sector_id]] = data_scaledImpacts[sector] ) ) &gt; 0, VALUE( controlTables!F$40 ), "" )</f>
        <v/>
      </c>
    </row>
    <row r="56" spans="1:21" x14ac:dyDescent="0.3">
      <c r="B56" s="9">
        <f xml:space="preserve"> ROW( co_impactYears[[#This Row],[row_id]] ) - ROW(co_impactYears[[#Headers],[row_id]] )</f>
        <v>16</v>
      </c>
      <c r="C56" s="22" t="s">
        <v>763</v>
      </c>
      <c r="D56" s="123" t="str" cm="1">
        <f t="array" ref="D56" xml:space="preserve"> IF( SUMPRODUCT( --( VALUE( controlTables!E$40 ) = data_scaledImpacts[impactYear] ), --( co_impactYears[[#This Row],[sector_id]] = data_scaledImpacts[sector] ) ) &gt; 0, "", controlTables!D$40  )</f>
        <v>N/A</v>
      </c>
      <c r="E56" s="126" t="str" cm="1">
        <f t="array" ref="E56" xml:space="preserve"> IF( SUMPRODUCT( --( VALUE( controlTables!E$40 ) = data_scaledImpacts[impactYear] ), --( co_impactYears[[#This Row],[sector_id]] = data_scaledImpacts[sector] ) ) &gt; 0, VALUE( controlTables!E$40 ), "" )</f>
        <v/>
      </c>
      <c r="F56" s="123" t="str" cm="1">
        <f t="array" ref="F56" xml:space="preserve"> IF( SUMPRODUCT( --( VALUE( controlTables!F$40 ) = data_scaledImpacts[impactYear] ), --( co_impactYears[[#This Row],[sector_id]] = data_scaledImpacts[sector] ) ) &gt; 0, VALUE( controlTables!F$40 ), "" )</f>
        <v/>
      </c>
    </row>
    <row r="57" spans="1:21" x14ac:dyDescent="0.3">
      <c r="B57" s="9">
        <f xml:space="preserve"> ROW( co_impactYears[[#This Row],[row_id]] ) - ROW(co_impactYears[[#Headers],[row_id]] )</f>
        <v>17</v>
      </c>
      <c r="C57" s="22" t="s">
        <v>89</v>
      </c>
      <c r="D57" s="123" t="str" cm="1">
        <f t="array" ref="D57" xml:space="preserve"> IF( SUMPRODUCT( --( VALUE( controlTables!E$40 ) = data_scaledImpacts[impactYear] ), --( co_impactYears[[#This Row],[sector_id]] = data_scaledImpacts[sector] ) ) &gt; 0, "", controlTables!D$40  )</f>
        <v/>
      </c>
      <c r="E57" s="126" cm="1">
        <f t="array" ref="E57" xml:space="preserve"> IF( SUMPRODUCT( --( VALUE( controlTables!E$40 ) = data_scaledImpacts[impactYear] ), --( co_impactYears[[#This Row],[sector_id]] = data_scaledImpacts[sector] ) ) &gt; 0, VALUE( controlTables!E$40 ), "" )</f>
        <v>2010</v>
      </c>
      <c r="F57" s="123" cm="1">
        <f t="array" ref="F57" xml:space="preserve"> IF( SUMPRODUCT( --( VALUE( controlTables!F$40 ) = data_scaledImpacts[impactYear] ), --( co_impactYears[[#This Row],[sector_id]] = data_scaledImpacts[sector] ) ) &gt; 0, VALUE( controlTables!F$40 ), "" )</f>
        <v>2090</v>
      </c>
    </row>
    <row r="60" spans="1:21" ht="14.5" x14ac:dyDescent="0.35">
      <c r="A60" s="70"/>
      <c r="B60" s="71" t="s">
        <v>1086</v>
      </c>
      <c r="C60" s="71"/>
      <c r="D60" s="71"/>
      <c r="E60" s="71"/>
      <c r="F60" s="71"/>
      <c r="G60" s="71"/>
      <c r="H60" s="71"/>
      <c r="I60" s="71"/>
      <c r="J60" s="71"/>
      <c r="K60" s="71"/>
      <c r="L60" s="71"/>
      <c r="M60" s="71"/>
      <c r="N60" s="71"/>
      <c r="O60" s="71"/>
      <c r="P60" s="71"/>
      <c r="Q60" s="71"/>
      <c r="R60" s="71"/>
      <c r="S60" s="71"/>
      <c r="T60" s="71"/>
      <c r="U60" s="71"/>
    </row>
    <row r="61" spans="1:21" x14ac:dyDescent="0.3">
      <c r="B61" s="6"/>
      <c r="C61" s="6"/>
      <c r="D61" s="6"/>
      <c r="E61" s="31"/>
      <c r="F61" s="6"/>
      <c r="G61" s="6"/>
      <c r="H61" s="6"/>
      <c r="I61" s="6"/>
      <c r="J61" s="6"/>
      <c r="K61" s="6"/>
    </row>
    <row r="62" spans="1:21" ht="14.5" x14ac:dyDescent="0.35">
      <c r="B62" s="116" t="s">
        <v>782</v>
      </c>
      <c r="C62" s="116" t="s">
        <v>219</v>
      </c>
      <c r="D62" s="116" t="s">
        <v>229</v>
      </c>
      <c r="E62" s="120" t="s">
        <v>986</v>
      </c>
      <c r="F62" s="116" t="s">
        <v>987</v>
      </c>
      <c r="G62" s="89" t="s">
        <v>1076</v>
      </c>
      <c r="H62" s="89" t="s">
        <v>1077</v>
      </c>
      <c r="I62" s="87" t="s">
        <v>798</v>
      </c>
      <c r="J62" s="89" t="s">
        <v>974</v>
      </c>
      <c r="L62" s="40"/>
      <c r="M62" s="40"/>
      <c r="N62" s="40"/>
      <c r="O62" s="40"/>
      <c r="P62" s="40"/>
      <c r="Q62" s="40"/>
    </row>
    <row r="63" spans="1:21" ht="14.5" x14ac:dyDescent="0.35">
      <c r="B63" s="8">
        <f xml:space="preserve"> ROW( co_adaptations[[#This Row],[row_id]] ) - ROW( co_adaptations[[#Headers],[row_id]] )</f>
        <v>1</v>
      </c>
      <c r="C63" s="22" t="s">
        <v>561</v>
      </c>
      <c r="D63" s="22">
        <v>2011</v>
      </c>
      <c r="E63" s="33">
        <v>2011</v>
      </c>
      <c r="F63" s="81" t="s">
        <v>775</v>
      </c>
      <c r="G63" s="83">
        <v>1</v>
      </c>
      <c r="H63" s="83">
        <v>1</v>
      </c>
      <c r="I63" s="121" t="str">
        <f xml:space="preserve"> INDEX( co_impactTypes[damageAdjName], MATCH( co_adaptations[[#This Row],[sector_id]], co_impactTypes[sector_id], 0 ) ) &amp;
   IF( co_adaptations[[#This Row],[sector_id]] = "Roads", IF( co_adaptations[[#This Row],[adaptation_id_excel]] = "Proactive", "_proactive", "_other" ), "" )</f>
        <v>none</v>
      </c>
      <c r="J63" s="92" cm="1">
        <f t="array" ref="J63" xml:space="preserve"> --( SUMPRODUCT( --( co_adaptations[[#This Row],[sector_id]] = data_scaledImpacts[sector] ), --( co_adaptations[[#This Row],[adaptation_id_excel]] = data_scaledImpacts[adaptation] ) ) &gt; 1 )</f>
        <v>1</v>
      </c>
      <c r="L63" s="20"/>
      <c r="M63" s="20"/>
      <c r="N63" s="20"/>
      <c r="O63" s="20"/>
    </row>
    <row r="64" spans="1:21" ht="14.5" x14ac:dyDescent="0.35">
      <c r="B64" s="8">
        <f xml:space="preserve"> ROW( co_adaptations[[#This Row],[row_id]] ) - ROW( co_adaptations[[#Headers],[row_id]] )</f>
        <v>2</v>
      </c>
      <c r="C64" s="22" t="s">
        <v>561</v>
      </c>
      <c r="D64" s="22">
        <v>2040</v>
      </c>
      <c r="E64" s="33">
        <v>2040</v>
      </c>
      <c r="F64" s="81" t="s">
        <v>1003</v>
      </c>
      <c r="G64" s="83">
        <v>0</v>
      </c>
      <c r="H64" s="83">
        <v>0</v>
      </c>
      <c r="I64" s="121" t="str">
        <f xml:space="preserve"> INDEX( co_impactTypes[damageAdjName], MATCH( co_adaptations[[#This Row],[sector_id]], co_impactTypes[sector_id], 0 ) ) &amp;
   IF( co_adaptations[[#This Row],[sector_id]] = "Roads", IF( co_adaptations[[#This Row],[adaptation_id_excel]] = "Proactive", "_proactive", "_other" ), "" )</f>
        <v>none</v>
      </c>
      <c r="J64" s="92" cm="1">
        <f t="array" ref="J64" xml:space="preserve"> --( SUMPRODUCT( --( co_adaptations[[#This Row],[sector_id]] = data_scaledImpacts[sector] ), --( co_adaptations[[#This Row],[adaptation_id_excel]] = data_scaledImpacts[adaptation] ) ) &gt; 1 )</f>
        <v>1</v>
      </c>
      <c r="L64" s="20"/>
      <c r="M64" s="20"/>
      <c r="N64" s="20"/>
      <c r="O64" s="20"/>
    </row>
    <row r="65" spans="2:15" ht="14.5" x14ac:dyDescent="0.35">
      <c r="B65" s="9">
        <f xml:space="preserve"> ROW( co_adaptations[[#This Row],[row_id]] ) - ROW( co_adaptations[[#Headers],[row_id]] )</f>
        <v>3</v>
      </c>
      <c r="C65" s="22" t="s">
        <v>1064</v>
      </c>
      <c r="D65" s="22" t="s">
        <v>982</v>
      </c>
      <c r="E65" s="33" t="s">
        <v>201</v>
      </c>
      <c r="F65" s="81" t="s">
        <v>201</v>
      </c>
      <c r="G65" s="86">
        <v>1</v>
      </c>
      <c r="H65" s="86">
        <v>0</v>
      </c>
      <c r="I65" s="122" t="str">
        <f xml:space="preserve"> INDEX( co_impactTypes[damageAdjName], MATCH( co_adaptations[[#This Row],[sector_id]], co_impactTypes[sector_id], 0 ) ) &amp;
   IF( co_adaptations[[#This Row],[sector_id]] = "Roads", IF( co_adaptations[[#This Row],[adaptation_id_excel]] = "Proactive", "_proactive", "_other" ), "" )</f>
        <v>none</v>
      </c>
      <c r="J65" s="95" cm="1">
        <f t="array" ref="J65" xml:space="preserve"> --( SUMPRODUCT( --( co_adaptations[[#This Row],[sector_id]] = data_scaledImpacts[sector] ), --( co_adaptations[[#This Row],[adaptation_id_excel]] = data_scaledImpacts[adaptation] ) ) &gt; 1 )</f>
        <v>1</v>
      </c>
      <c r="L65" s="20"/>
      <c r="M65" s="20"/>
      <c r="N65" s="20"/>
      <c r="O65" s="20"/>
    </row>
    <row r="66" spans="2:15" ht="14.5" x14ac:dyDescent="0.35">
      <c r="B66" s="9">
        <f xml:space="preserve"> ROW( co_adaptations[[#This Row],[row_id]] ) - ROW( co_adaptations[[#Headers],[row_id]] )</f>
        <v>4</v>
      </c>
      <c r="C66" s="22" t="s">
        <v>86</v>
      </c>
      <c r="D66" s="22" t="s">
        <v>87</v>
      </c>
      <c r="E66" s="124" t="s">
        <v>87</v>
      </c>
      <c r="F66" s="81" t="s">
        <v>778</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4.5" x14ac:dyDescent="0.35">
      <c r="B67" s="9">
        <f xml:space="preserve"> ROW( co_adaptations[[#This Row],[row_id]] ) - ROW( co_adaptations[[#Headers],[row_id]] )</f>
        <v>5</v>
      </c>
      <c r="C67" s="22" t="s">
        <v>86</v>
      </c>
      <c r="D67" s="117" t="s">
        <v>208</v>
      </c>
      <c r="E67" s="124" t="s">
        <v>208</v>
      </c>
      <c r="F67" s="81" t="s">
        <v>779</v>
      </c>
      <c r="G67" s="83">
        <v>0</v>
      </c>
      <c r="H67" s="83">
        <v>0</v>
      </c>
      <c r="I67" s="121" t="str">
        <f xml:space="preserve"> INDEX( co_impactTypes[damageAdjName], MATCH( co_adaptations[[#This Row],[sector_id]], co_impactTypes[sector_id], 0 ) ) &amp;
   IF( co_adaptations[[#This Row],[sector_id]] = "Roads", IF( co_adaptations[[#This Row],[adaptation_id_excel]] = "Proactive", "_proactive", "_other" ), "" )</f>
        <v>none</v>
      </c>
      <c r="J67" s="92" cm="1">
        <f t="array" ref="J67" xml:space="preserve"> --( SUMPRODUCT( --( co_adaptations[[#This Row],[sector_id]] = data_scaledImpacts[sector] ), --( co_adaptations[[#This Row],[adaptation_id_excel]] = data_scaledImpacts[adaptation] ) ) &gt; 1 )</f>
        <v>1</v>
      </c>
      <c r="L67" s="20"/>
      <c r="M67" s="20"/>
      <c r="N67" s="20"/>
      <c r="O67" s="20"/>
    </row>
    <row r="68" spans="2:15" ht="14.5" x14ac:dyDescent="0.35">
      <c r="B68" s="9">
        <f xml:space="preserve"> ROW( co_adaptations[[#This Row],[row_id]] ) - ROW( co_adaptations[[#Headers],[row_id]] )</f>
        <v>6</v>
      </c>
      <c r="C68" s="22" t="s">
        <v>86</v>
      </c>
      <c r="D68" s="117" t="s">
        <v>88</v>
      </c>
      <c r="E68" s="124" t="s">
        <v>88</v>
      </c>
      <c r="F68" s="81" t="s">
        <v>780</v>
      </c>
      <c r="G68" s="83">
        <v>1</v>
      </c>
      <c r="H68" s="83">
        <v>1</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1</v>
      </c>
      <c r="L68" s="20"/>
      <c r="M68" s="20"/>
      <c r="N68" s="20"/>
      <c r="O68" s="20"/>
    </row>
    <row r="69" spans="2:15" ht="14.5" x14ac:dyDescent="0.35">
      <c r="B69" s="9">
        <f xml:space="preserve"> ROW( co_adaptations[[#This Row],[row_id]] ) - ROW( co_adaptations[[#Headers],[row_id]] )</f>
        <v>7</v>
      </c>
      <c r="C69" s="22" t="s">
        <v>220</v>
      </c>
      <c r="D69" s="22" t="s">
        <v>982</v>
      </c>
      <c r="E69" s="124" t="s">
        <v>201</v>
      </c>
      <c r="F69" s="82" t="s">
        <v>201</v>
      </c>
      <c r="G69" s="83">
        <v>1</v>
      </c>
      <c r="H69" s="83">
        <v>1</v>
      </c>
      <c r="I69" s="121" t="str">
        <f xml:space="preserve"> INDEX( co_impactTypes[damageAdjName], MATCH( co_adaptations[[#This Row],[sector_id]], co_impactTypes[sector_id], 0 ) ) &amp;
   IF( co_adaptations[[#This Row],[sector_id]] = "Roads", IF( co_adaptations[[#This Row],[adaptation_id_excel]] = "Proactive", "_proactive", "_other" ), "" )</f>
        <v>elecSD_refCosts</v>
      </c>
      <c r="J69" s="92" cm="1">
        <f t="array" ref="J69" xml:space="preserve"> --( SUMPRODUCT( --( co_adaptations[[#This Row],[sector_id]] = data_scaledImpacts[sector] ), --( co_adaptations[[#This Row],[adaptation_id_excel]] = data_scaledImpacts[adaptation] ) ) &gt; 1 )</f>
        <v>1</v>
      </c>
      <c r="L69" s="20"/>
      <c r="M69" s="20"/>
      <c r="N69" s="20"/>
      <c r="O69" s="20"/>
    </row>
    <row r="70" spans="2:15" ht="14.5" x14ac:dyDescent="0.35">
      <c r="B70" s="9">
        <f xml:space="preserve"> ROW( co_adaptations[[#This Row],[row_id]] ) - ROW( co_adaptations[[#Headers],[row_id]] )</f>
        <v>8</v>
      </c>
      <c r="C70" s="22" t="s">
        <v>1061</v>
      </c>
      <c r="D70" s="22" t="s">
        <v>87</v>
      </c>
      <c r="E70" s="124" t="s">
        <v>87</v>
      </c>
      <c r="F70" s="81" t="s">
        <v>778</v>
      </c>
      <c r="G70" s="83">
        <v>0</v>
      </c>
      <c r="H70" s="83">
        <v>0</v>
      </c>
      <c r="I70"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0" s="92" cm="1">
        <f t="array" ref="J70" xml:space="preserve"> --( SUMPRODUCT( --( co_adaptations[[#This Row],[sector_id]] = data_scaledImpacts[sector] ), --( co_adaptations[[#This Row],[adaptation_id_excel]] = data_scaledImpacts[adaptation] ) ) &gt; 1 )</f>
        <v>1</v>
      </c>
      <c r="L70" s="20"/>
      <c r="M70" s="20"/>
      <c r="N70" s="20"/>
      <c r="O70" s="20"/>
    </row>
    <row r="71" spans="2:15" ht="14.5" x14ac:dyDescent="0.35">
      <c r="B71" s="9">
        <f xml:space="preserve"> ROW( co_adaptations[[#This Row],[row_id]] ) - ROW( co_adaptations[[#Headers],[row_id]] )</f>
        <v>9</v>
      </c>
      <c r="C71" s="22" t="s">
        <v>1061</v>
      </c>
      <c r="D71" s="117" t="s">
        <v>208</v>
      </c>
      <c r="E71" s="124" t="s">
        <v>208</v>
      </c>
      <c r="F71" s="81" t="s">
        <v>779</v>
      </c>
      <c r="G71" s="83">
        <v>0</v>
      </c>
      <c r="H71" s="83">
        <v>0</v>
      </c>
      <c r="I71"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4.5" x14ac:dyDescent="0.35">
      <c r="B72" s="9">
        <f xml:space="preserve"> ROW( co_adaptations[[#This Row],[row_id]] ) - ROW( co_adaptations[[#Headers],[row_id]] )</f>
        <v>10</v>
      </c>
      <c r="C72" s="22" t="s">
        <v>1061</v>
      </c>
      <c r="D72" s="117" t="s">
        <v>88</v>
      </c>
      <c r="E72" s="124" t="s">
        <v>88</v>
      </c>
      <c r="F72" s="81" t="s">
        <v>780</v>
      </c>
      <c r="G72" s="83">
        <v>1</v>
      </c>
      <c r="H72" s="83">
        <v>1</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4.5" x14ac:dyDescent="0.35">
      <c r="B73" s="8">
        <f xml:space="preserve"> ROW( co_adaptations[[#This Row],[row_id]] ) - ROW( co_adaptations[[#Headers],[row_id]] )</f>
        <v>11</v>
      </c>
      <c r="C73" s="22" t="s">
        <v>17</v>
      </c>
      <c r="D73" s="22" t="s">
        <v>983</v>
      </c>
      <c r="E73" s="124" t="s">
        <v>776</v>
      </c>
      <c r="F73" s="81" t="s">
        <v>776</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4.5" x14ac:dyDescent="0.35">
      <c r="B74" s="9">
        <f xml:space="preserve"> ROW( co_adaptations[[#This Row],[row_id]] ) - ROW( co_adaptations[[#Headers],[row_id]] )</f>
        <v>12</v>
      </c>
      <c r="C74" s="22" t="s">
        <v>17</v>
      </c>
      <c r="D74" s="22" t="s">
        <v>87</v>
      </c>
      <c r="E74" s="124" t="s">
        <v>778</v>
      </c>
      <c r="F74" s="81" t="s">
        <v>778</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4.5" x14ac:dyDescent="0.35">
      <c r="B75" s="8">
        <f xml:space="preserve"> ROW( co_adaptations[[#This Row],[row_id]] ) - ROW( co_adaptations[[#Headers],[row_id]] )</f>
        <v>13</v>
      </c>
      <c r="C75" s="22" t="s">
        <v>221</v>
      </c>
      <c r="D75" s="22" t="s">
        <v>232</v>
      </c>
      <c r="E75" s="124" t="s">
        <v>232</v>
      </c>
      <c r="F75" s="81" t="s">
        <v>777</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4.5" x14ac:dyDescent="0.35">
      <c r="B76" s="9">
        <f xml:space="preserve"> ROW( co_adaptations[[#This Row],[row_id]] ) - ROW( co_adaptations[[#Headers],[row_id]] )</f>
        <v>14</v>
      </c>
      <c r="C76" s="22" t="s">
        <v>221</v>
      </c>
      <c r="D76" s="22" t="s">
        <v>87</v>
      </c>
      <c r="E76" s="124" t="s">
        <v>87</v>
      </c>
      <c r="F76" s="81" t="s">
        <v>778</v>
      </c>
      <c r="G76" s="83">
        <v>0</v>
      </c>
      <c r="H76" s="83">
        <v>0</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4.5" x14ac:dyDescent="0.35">
      <c r="B77" s="9">
        <f xml:space="preserve"> ROW( co_adaptations[[#This Row],[row_id]] ) - ROW( co_adaptations[[#Headers],[row_id]] )</f>
        <v>15</v>
      </c>
      <c r="C77" s="22" t="s">
        <v>221</v>
      </c>
      <c r="D77" s="117" t="s">
        <v>231</v>
      </c>
      <c r="E77" s="124" t="s">
        <v>231</v>
      </c>
      <c r="F77" s="81" t="s">
        <v>781</v>
      </c>
      <c r="G77" s="83">
        <v>1</v>
      </c>
      <c r="H77" s="83">
        <v>1</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1</v>
      </c>
      <c r="L77" s="20"/>
      <c r="M77" s="20"/>
      <c r="N77" s="20"/>
      <c r="O77" s="20"/>
    </row>
    <row r="78" spans="2:15" ht="14.5" x14ac:dyDescent="0.35">
      <c r="B78" s="9">
        <f xml:space="preserve"> ROW( co_adaptations[[#This Row],[row_id]] ) - ROW( co_adaptations[[#Headers],[row_id]] )</f>
        <v>16</v>
      </c>
      <c r="C78" s="22" t="s">
        <v>84</v>
      </c>
      <c r="D78" s="22" t="s">
        <v>982</v>
      </c>
      <c r="E78" s="124" t="s">
        <v>201</v>
      </c>
      <c r="F78" s="81" t="s">
        <v>201</v>
      </c>
      <c r="G78" s="86">
        <v>1</v>
      </c>
      <c r="H78" s="86">
        <v>1</v>
      </c>
      <c r="I78" s="122" t="str">
        <f xml:space="preserve"> INDEX( co_impactTypes[damageAdjName], MATCH( co_adaptations[[#This Row],[sector_id]], co_impactTypes[sector_id], 0 ) ) &amp;
   IF( co_adaptations[[#This Row],[sector_id]] = "Roads", IF( co_adaptations[[#This Row],[adaptation_id_excel]] = "Proactive", "_proactive", "_other" ), "" )</f>
        <v>none</v>
      </c>
      <c r="J78" s="95" cm="1">
        <f t="array" ref="J78" xml:space="preserve"> --( SUMPRODUCT( --( co_adaptations[[#This Row],[sector_id]] = data_scaledImpacts[sector] ), --( co_adaptations[[#This Row],[adaptation_id_excel]] = data_scaledImpacts[adaptation] ) ) &gt; 1 )</f>
        <v>1</v>
      </c>
      <c r="L78" s="20"/>
      <c r="M78" s="20"/>
      <c r="N78" s="20"/>
      <c r="O78" s="20"/>
    </row>
    <row r="79" spans="2:15" ht="14.5" x14ac:dyDescent="0.35">
      <c r="B79" s="8">
        <f xml:space="preserve"> ROW( co_adaptations[[#This Row],[row_id]] ) - ROW( co_adaptations[[#Headers],[row_id]] )</f>
        <v>17</v>
      </c>
      <c r="C79" s="22" t="s">
        <v>34</v>
      </c>
      <c r="D79" s="22" t="s">
        <v>982</v>
      </c>
      <c r="E79" s="124" t="s">
        <v>201</v>
      </c>
      <c r="F79" s="82" t="s">
        <v>201</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1</v>
      </c>
      <c r="L79" s="20"/>
      <c r="M79" s="20"/>
      <c r="N79" s="20"/>
      <c r="O79" s="20"/>
    </row>
    <row r="80" spans="2:15" ht="14.5" x14ac:dyDescent="0.35">
      <c r="B80" s="9">
        <f xml:space="preserve"> ROW( co_adaptations[[#This Row],[row_id]] ) - ROW( co_adaptations[[#Headers],[row_id]] )</f>
        <v>18</v>
      </c>
      <c r="C80" s="22" t="s">
        <v>209</v>
      </c>
      <c r="D80" s="22" t="s">
        <v>87</v>
      </c>
      <c r="E80" s="124" t="s">
        <v>778</v>
      </c>
      <c r="F80" s="81" t="s">
        <v>778</v>
      </c>
      <c r="G80" s="83">
        <v>0</v>
      </c>
      <c r="H80" s="83">
        <v>0</v>
      </c>
      <c r="I80"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0" s="92" cm="1">
        <f t="array" ref="J80" xml:space="preserve"> --( SUMPRODUCT( --( co_adaptations[[#This Row],[sector_id]] = data_scaledImpacts[sector] ), --( co_adaptations[[#This Row],[adaptation_id_excel]] = data_scaledImpacts[adaptation] ) ) &gt; 1 )</f>
        <v>1</v>
      </c>
      <c r="L80" s="20"/>
      <c r="M80" s="20"/>
      <c r="N80" s="20"/>
      <c r="O80" s="20"/>
    </row>
    <row r="81" spans="1:21" ht="14.5" x14ac:dyDescent="0.35">
      <c r="B81" s="8">
        <f xml:space="preserve"> ROW( co_adaptations[[#This Row],[row_id]] ) - ROW( co_adaptations[[#Headers],[row_id]] )</f>
        <v>19</v>
      </c>
      <c r="C81" s="22" t="s">
        <v>209</v>
      </c>
      <c r="D81" s="117" t="s">
        <v>208</v>
      </c>
      <c r="E81" s="124" t="s">
        <v>208</v>
      </c>
      <c r="F81" s="81" t="s">
        <v>779</v>
      </c>
      <c r="G81" s="83">
        <v>0</v>
      </c>
      <c r="H81" s="83">
        <v>0</v>
      </c>
      <c r="I81"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1" s="92" cm="1">
        <f t="array" ref="J81" xml:space="preserve"> --( SUMPRODUCT( --( co_adaptations[[#This Row],[sector_id]] = data_scaledImpacts[sector] ), --( co_adaptations[[#This Row],[adaptation_id_excel]] = data_scaledImpacts[adaptation] ) ) &gt; 1 )</f>
        <v>1</v>
      </c>
      <c r="L81" s="20"/>
      <c r="M81" s="20"/>
      <c r="N81" s="20"/>
      <c r="O81" s="20"/>
    </row>
    <row r="82" spans="1:21" ht="14.5" x14ac:dyDescent="0.35">
      <c r="B82" s="8">
        <f xml:space="preserve"> ROW( co_adaptations[[#This Row],[row_id]] ) - ROW( co_adaptations[[#Headers],[row_id]] )</f>
        <v>20</v>
      </c>
      <c r="C82" s="22" t="s">
        <v>209</v>
      </c>
      <c r="D82" s="117" t="s">
        <v>88</v>
      </c>
      <c r="E82" s="124" t="s">
        <v>88</v>
      </c>
      <c r="F82" s="81" t="s">
        <v>780</v>
      </c>
      <c r="G82" s="83">
        <v>1</v>
      </c>
      <c r="H82" s="83">
        <v>1</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1:21" ht="14.5" x14ac:dyDescent="0.35">
      <c r="B83" s="9">
        <f xml:space="preserve"> ROW( co_adaptations[[#This Row],[row_id]] ) - ROW( co_adaptations[[#Headers],[row_id]] )</f>
        <v>21</v>
      </c>
      <c r="C83" s="22" t="s">
        <v>216</v>
      </c>
      <c r="D83" s="22" t="s">
        <v>87</v>
      </c>
      <c r="E83" s="124" t="s">
        <v>895</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3" s="92" cm="1">
        <f t="array" ref="J83" xml:space="preserve"> --( SUMPRODUCT( --( co_adaptations[[#This Row],[sector_id]] = data_scaledImpacts[sector] ), --( co_adaptations[[#This Row],[adaptation_id_excel]] = data_scaledImpacts[adaptation] ) ) &gt; 1 )</f>
        <v>1</v>
      </c>
      <c r="L83" s="20"/>
      <c r="M83" s="20"/>
      <c r="N83" s="20"/>
      <c r="O83" s="20"/>
    </row>
    <row r="84" spans="1:21" ht="14.5" x14ac:dyDescent="0.35">
      <c r="B84" s="8">
        <f xml:space="preserve"> ROW( co_adaptations[[#This Row],[row_id]] ) - ROW( co_adaptations[[#Headers],[row_id]] )</f>
        <v>22</v>
      </c>
      <c r="C84" s="22" t="s">
        <v>216</v>
      </c>
      <c r="D84" s="117" t="s">
        <v>208</v>
      </c>
      <c r="E84" s="124" t="s">
        <v>208</v>
      </c>
      <c r="F84" s="81" t="s">
        <v>779</v>
      </c>
      <c r="G84" s="83">
        <v>0</v>
      </c>
      <c r="H84" s="83">
        <v>0</v>
      </c>
      <c r="I84"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4" s="92" cm="1">
        <f t="array" ref="J84" xml:space="preserve"> --( SUMPRODUCT( --( co_adaptations[[#This Row],[sector_id]] = data_scaledImpacts[sector] ), --( co_adaptations[[#This Row],[adaptation_id_excel]] = data_scaledImpacts[adaptation] ) ) &gt; 1 )</f>
        <v>1</v>
      </c>
      <c r="L84" s="20"/>
      <c r="M84" s="20"/>
      <c r="N84" s="20"/>
      <c r="O84" s="20"/>
    </row>
    <row r="85" spans="1:21" ht="14.5" x14ac:dyDescent="0.35">
      <c r="B85" s="8">
        <f xml:space="preserve"> ROW( co_adaptations[[#This Row],[row_id]] ) - ROW( co_adaptations[[#Headers],[row_id]] )</f>
        <v>23</v>
      </c>
      <c r="C85" s="22" t="s">
        <v>216</v>
      </c>
      <c r="D85" s="117" t="s">
        <v>88</v>
      </c>
      <c r="E85" s="124" t="s">
        <v>88</v>
      </c>
      <c r="F85" s="81" t="s">
        <v>780</v>
      </c>
      <c r="G85" s="83">
        <v>1</v>
      </c>
      <c r="H85" s="83">
        <v>1</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1:21" ht="14.5" x14ac:dyDescent="0.35">
      <c r="B86" s="9">
        <f xml:space="preserve"> ROW( co_adaptations[[#This Row],[row_id]] ) - ROW( co_adaptations[[#Headers],[row_id]] )</f>
        <v>24</v>
      </c>
      <c r="C86" s="22" t="s">
        <v>85</v>
      </c>
      <c r="D86" s="22" t="s">
        <v>982</v>
      </c>
      <c r="E86" s="124" t="s">
        <v>201</v>
      </c>
      <c r="F86" s="82" t="s">
        <v>201</v>
      </c>
      <c r="G86" s="83">
        <v>1</v>
      </c>
      <c r="H86" s="83">
        <v>1</v>
      </c>
      <c r="I86" s="121" t="str">
        <f xml:space="preserve"> INDEX( co_impactTypes[damageAdjName], MATCH( co_adaptations[[#This Row],[sector_id]], co_impactTypes[sector_id], 0 ) ) &amp;
   IF( co_adaptations[[#This Row],[sector_id]] = "Roads", IF( co_adaptations[[#This Row],[adaptation_id_excel]] = "Proactive", "_proactive", "_other" ), "" )</f>
        <v>none</v>
      </c>
      <c r="J86" s="92" cm="1">
        <f t="array" ref="J86" xml:space="preserve"> --( SUMPRODUCT( --( co_adaptations[[#This Row],[sector_id]] = data_scaledImpacts[sector] ), --( co_adaptations[[#This Row],[adaptation_id_excel]] = data_scaledImpacts[adaptation] ) ) &gt; 1 )</f>
        <v>1</v>
      </c>
      <c r="L86" s="20"/>
      <c r="M86" s="20"/>
      <c r="N86" s="20"/>
      <c r="O86" s="20"/>
    </row>
    <row r="87" spans="1:21" ht="14.5" x14ac:dyDescent="0.35">
      <c r="B87" s="9">
        <f xml:space="preserve"> ROW( co_adaptations[[#This Row],[row_id]] ) - ROW( co_adaptations[[#Headers],[row_id]] )</f>
        <v>25</v>
      </c>
      <c r="C87" s="22" t="s">
        <v>225</v>
      </c>
      <c r="D87" s="22" t="s">
        <v>982</v>
      </c>
      <c r="E87" s="124" t="s">
        <v>201</v>
      </c>
      <c r="F87" s="82" t="s">
        <v>201</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none</v>
      </c>
      <c r="J87" s="92" cm="1">
        <f t="array" ref="J87" xml:space="preserve"> --( SUMPRODUCT( --( co_adaptations[[#This Row],[sector_id]] = data_scaledImpacts[sector] ), --( co_adaptations[[#This Row],[adaptation_id_excel]] = data_scaledImpacts[adaptation] ) ) &gt; 1 )</f>
        <v>1</v>
      </c>
      <c r="L87" s="20"/>
      <c r="M87" s="20"/>
      <c r="N87" s="20"/>
      <c r="O87" s="20"/>
    </row>
    <row r="88" spans="1:21" ht="14.5" x14ac:dyDescent="0.35">
      <c r="B88" s="9">
        <f xml:space="preserve"> ROW( co_adaptations[[#This Row],[row_id]] ) - ROW( co_adaptations[[#Headers],[row_id]] )</f>
        <v>26</v>
      </c>
      <c r="C88" s="22" t="s">
        <v>1042</v>
      </c>
      <c r="D88" s="22" t="s">
        <v>982</v>
      </c>
      <c r="E88" s="124" t="s">
        <v>201</v>
      </c>
      <c r="F88" s="82" t="s">
        <v>201</v>
      </c>
      <c r="G88" s="86">
        <v>1</v>
      </c>
      <c r="H88" s="86">
        <v>1</v>
      </c>
      <c r="I88" s="122" t="str">
        <f xml:space="preserve"> INDEX( co_impactTypes[damageAdjName], MATCH( co_adaptations[[#This Row],[sector_id]], co_impactTypes[sector_id], 0 ) ) &amp;
   IF( co_adaptations[[#This Row],[sector_id]] = "Roads", IF( co_adaptations[[#This Row],[adaptation_id_excel]] = "Proactive", "_proactive", "_other" ), "" )</f>
        <v>none</v>
      </c>
      <c r="J88" s="95" cm="1">
        <f t="array" ref="J88" xml:space="preserve"> --( SUMPRODUCT( --( co_adaptations[[#This Row],[sector_id]] = data_scaledImpacts[sector] ), --( co_adaptations[[#This Row],[adaptation_id_excel]] = data_scaledImpacts[adaptation] ) ) &gt; 1 )</f>
        <v>1</v>
      </c>
      <c r="L88" s="20"/>
      <c r="M88" s="20"/>
      <c r="N88" s="20"/>
      <c r="O88" s="20"/>
    </row>
    <row r="89" spans="1:21" ht="14.5" x14ac:dyDescent="0.35">
      <c r="B89" s="9">
        <f xml:space="preserve"> ROW( co_adaptations[[#This Row],[row_id]] ) - ROW( co_adaptations[[#Headers],[row_id]] )</f>
        <v>27</v>
      </c>
      <c r="C89" s="22" t="s">
        <v>227</v>
      </c>
      <c r="D89" s="22" t="s">
        <v>982</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1:21" ht="14.5" x14ac:dyDescent="0.35">
      <c r="B90" s="9">
        <f xml:space="preserve"> ROW( co_adaptations[[#This Row],[row_id]] ) - ROW( co_adaptations[[#Headers],[row_id]] )</f>
        <v>28</v>
      </c>
      <c r="C90" s="22" t="s">
        <v>763</v>
      </c>
      <c r="D90" s="22" t="s">
        <v>982</v>
      </c>
      <c r="E90" s="124" t="s">
        <v>201</v>
      </c>
      <c r="F90" s="82" t="s">
        <v>201</v>
      </c>
      <c r="G90" s="83">
        <v>1</v>
      </c>
      <c r="H90" s="83">
        <v>1</v>
      </c>
      <c r="I90" s="121" t="str">
        <f xml:space="preserve"> INDEX( co_impactTypes[damageAdjName], MATCH( co_adaptations[[#This Row],[sector_id]], co_impactTypes[sector_id], 0 ) ) &amp;
   IF( co_adaptations[[#This Row],[sector_id]] = "Roads", IF( co_adaptations[[#This Row],[adaptation_id_excel]] = "Proactive", "_proactive", "_other" ), "" )</f>
        <v>none</v>
      </c>
      <c r="J90" s="92" cm="1">
        <f t="array" ref="J90" xml:space="preserve"> --( SUMPRODUCT( --( co_adaptations[[#This Row],[sector_id]] = data_scaledImpacts[sector] ), --( co_adaptations[[#This Row],[adaptation_id_excel]] = data_scaledImpacts[adaptation] ) ) &gt; 1 )</f>
        <v>1</v>
      </c>
      <c r="L90" s="20"/>
      <c r="M90" s="20"/>
      <c r="N90" s="20"/>
      <c r="O90" s="20"/>
    </row>
    <row r="91" spans="1:21" ht="14.5" x14ac:dyDescent="0.35">
      <c r="B91" s="9">
        <f xml:space="preserve"> ROW( co_adaptations[[#This Row],[row_id]] ) - ROW( co_adaptations[[#Headers],[row_id]] )</f>
        <v>29</v>
      </c>
      <c r="C91" s="22" t="s">
        <v>89</v>
      </c>
      <c r="D91" s="22" t="s">
        <v>982</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4" spans="1:21" ht="14.5" x14ac:dyDescent="0.35">
      <c r="A94" s="70"/>
      <c r="B94" s="71" t="s">
        <v>200</v>
      </c>
      <c r="C94" s="71"/>
      <c r="D94" s="71"/>
      <c r="E94" s="71"/>
      <c r="F94" s="71"/>
      <c r="G94" s="71"/>
      <c r="H94" s="71"/>
      <c r="I94" s="71"/>
      <c r="J94" s="71"/>
      <c r="K94" s="71"/>
      <c r="L94" s="71"/>
      <c r="M94" s="71"/>
      <c r="N94" s="71"/>
      <c r="O94" s="71"/>
      <c r="P94" s="71"/>
      <c r="Q94" s="71"/>
      <c r="R94" s="71"/>
      <c r="S94" s="71"/>
      <c r="T94" s="71"/>
      <c r="U94" s="71"/>
    </row>
    <row r="96" spans="1:21" x14ac:dyDescent="0.3">
      <c r="B96" s="87" t="s">
        <v>782</v>
      </c>
      <c r="C96" s="87" t="s">
        <v>219</v>
      </c>
      <c r="D96" s="87" t="s">
        <v>988</v>
      </c>
      <c r="E96" s="88" t="s">
        <v>989</v>
      </c>
      <c r="F96" s="87" t="s">
        <v>993</v>
      </c>
      <c r="G96" s="87" t="s">
        <v>990</v>
      </c>
      <c r="H96" s="87" t="s">
        <v>1078</v>
      </c>
      <c r="I96" s="87" t="s">
        <v>794</v>
      </c>
      <c r="J96" s="87" t="s">
        <v>796</v>
      </c>
      <c r="K96" s="87" t="s">
        <v>798</v>
      </c>
      <c r="L96" s="87" t="s">
        <v>264</v>
      </c>
      <c r="M96" s="87" t="s">
        <v>972</v>
      </c>
      <c r="N96" s="89" t="s">
        <v>765</v>
      </c>
      <c r="O96" s="89" t="s">
        <v>766</v>
      </c>
      <c r="P96" s="89" t="s">
        <v>767</v>
      </c>
      <c r="Q96" s="89" t="s">
        <v>768</v>
      </c>
      <c r="R96" s="89" t="s">
        <v>974</v>
      </c>
      <c r="S96" s="89" t="s">
        <v>1071</v>
      </c>
      <c r="T96" s="89" t="s">
        <v>1072</v>
      </c>
      <c r="U96" s="89" t="s">
        <v>1073</v>
      </c>
    </row>
    <row r="97" spans="2:21" x14ac:dyDescent="0.3">
      <c r="B97" s="9">
        <f xml:space="preserve"> ROW( co_impactTypes[[#This Row],[row_id]] ) - ROW(co_impactTypes[[#Headers],[row_id]] )</f>
        <v>1</v>
      </c>
      <c r="C97" s="22" t="s">
        <v>561</v>
      </c>
      <c r="D97" s="84" t="s">
        <v>802</v>
      </c>
      <c r="E97" s="33" t="s">
        <v>562</v>
      </c>
      <c r="F97" s="22" t="s">
        <v>562</v>
      </c>
      <c r="G97" s="90" t="s">
        <v>802</v>
      </c>
      <c r="H97" s="84" t="s">
        <v>1079</v>
      </c>
      <c r="I97" s="84" t="s">
        <v>253</v>
      </c>
      <c r="J97" s="84" t="s">
        <v>258</v>
      </c>
      <c r="K97" s="84" t="s">
        <v>258</v>
      </c>
      <c r="L97" s="84" t="s">
        <v>788</v>
      </c>
      <c r="M97" s="84" t="s">
        <v>259</v>
      </c>
      <c r="N97" s="83">
        <v>0</v>
      </c>
      <c r="O97" s="83">
        <v>1</v>
      </c>
      <c r="P97" s="83">
        <v>0.4</v>
      </c>
      <c r="Q97" s="91">
        <f xml:space="preserve"> IF(co_impactTypes[[#This Row],[econMultiplierName]]="None", "N/A", 2010)</f>
        <v>2010</v>
      </c>
      <c r="R97" s="92" cm="1">
        <f t="array" ref="R97" xml:space="preserve"> --( SUMPRODUCT( --( co_impactTypes[[#This Row],[sector_id]] = data_scaledImpacts[sector] ), --( co_impactTypes[[#This Row],[impactType_id_excel]] = data_scaledImpacts[impactType] ) ) &gt; 1 )</f>
        <v>1</v>
      </c>
      <c r="S97" s="92" cm="1">
        <f t="array" ref="S97" xml:space="preserve"> IF( co_impactTypes[[#This Row],[damageAdjName]] = "none", 1, --( SUMPRODUCT( --IF( ISERROR( FIND( co_impactTypes[[#This Row],[damageAdjName]], scalarDataframe[scalarName] ) ), 0, 1 ), --( "damageAdj" = scalarDataframe[scalarType] ) ) &gt;= 1 ) )</f>
        <v>1</v>
      </c>
      <c r="T97" s="92" cm="1">
        <f t="array" ref="T97" xml:space="preserve"> IF( co_impactTypes[[#This Row],[econScalarName]] = "none", 1, --( SUMPRODUCT( --IF( ISERROR( FIND( co_impactTypes[[#This Row],[econScalarName]], scalarDataframe[scalarName] ) ), 0, 1 ), --( "econScalar" = scalarDataframe[scalarType] ) ) &gt;= 1 ) )</f>
        <v>1</v>
      </c>
      <c r="U97" s="92" cm="1">
        <f t="array" ref="U97" xml:space="preserve"> IF( NOT( ISERROR( FIND( co_impactTypes[[#This Row],[physScalarName]], "none, reg_pop" ) ) ), 1, --( SUMPRODUCT( --IF( ISERROR( FIND( co_impactTypes[[#This Row],[physScalarName]], scalarDataframe[scalarName] ) ), 0, 1 ), --( "physScalar" = scalarDataframe[scalarType] ) ) &gt;= 1 ) )</f>
        <v>1</v>
      </c>
    </row>
    <row r="98" spans="2:21" x14ac:dyDescent="0.3">
      <c r="B98" s="9">
        <f xml:space="preserve"> ROW( co_impactTypes[[#This Row],[row_id]] ) - ROW(co_impactTypes[[#Headers],[row_id]] )</f>
        <v>2</v>
      </c>
      <c r="C98" s="22" t="s">
        <v>561</v>
      </c>
      <c r="D98" s="84" t="s">
        <v>803</v>
      </c>
      <c r="E98" s="33" t="s">
        <v>661</v>
      </c>
      <c r="F98" s="22" t="s">
        <v>661</v>
      </c>
      <c r="G98" s="90" t="s">
        <v>803</v>
      </c>
      <c r="H98" s="84" t="s">
        <v>1079</v>
      </c>
      <c r="I98" s="84" t="s">
        <v>253</v>
      </c>
      <c r="J98" s="84" t="s">
        <v>258</v>
      </c>
      <c r="K98" s="84" t="s">
        <v>258</v>
      </c>
      <c r="L98" s="84" t="s">
        <v>788</v>
      </c>
      <c r="M98" s="84" t="s">
        <v>259</v>
      </c>
      <c r="N98" s="83">
        <v>0</v>
      </c>
      <c r="O98" s="83">
        <v>1</v>
      </c>
      <c r="P98" s="83">
        <v>0.4</v>
      </c>
      <c r="Q98" s="91">
        <f xml:space="preserve"> IF(co_impactTypes[[#This Row],[econMultiplierName]]="None", "N/A", 2010)</f>
        <v>2010</v>
      </c>
      <c r="R98" s="92" cm="1">
        <f t="array" ref="R98" xml:space="preserve"> --( SUMPRODUCT( --( co_impactTypes[[#This Row],[sector_id]] = data_scaledImpacts[sector] ), --( co_impactTypes[[#This Row],[impactType_id_excel]] = data_scaledImpacts[impactType] ) ) &gt; 1 )</f>
        <v>1</v>
      </c>
      <c r="S98" s="92" cm="1">
        <f t="array" ref="S98" xml:space="preserve"> IF( co_impactTypes[[#This Row],[damageAdjName]] = "none", 1, --( SUMPRODUCT( --IF( ISERROR( FIND( co_impactTypes[[#This Row],[damageAdjName]], scalarDataframe[scalarName] ) ), 0, 1 ), --( "damageAdj" = scalarDataframe[scalarType] ) ) &gt;= 1 ) )</f>
        <v>1</v>
      </c>
      <c r="T98" s="92" cm="1">
        <f t="array" ref="T98" xml:space="preserve"> IF( co_impactTypes[[#This Row],[econScalarName]] = "none", 1, --( SUMPRODUCT( --IF( ISERROR( FIND( co_impactTypes[[#This Row],[econScalarName]], scalarDataframe[scalarName] ) ), 0, 1 ), --( "econScalar" = scalarDataframe[scalarType] ) ) &gt;= 1 ) )</f>
        <v>1</v>
      </c>
      <c r="U98" s="92" cm="1">
        <f t="array" ref="U98" xml:space="preserve"> IF( NOT( ISERROR( FIND( co_impactTypes[[#This Row],[physScalarName]], "none, reg_pop" ) ) ), 1, --( SUMPRODUCT( --IF( ISERROR( FIND( co_impactTypes[[#This Row],[physScalarName]], scalarDataframe[scalarName] ) ), 0, 1 ), --( "physScalar" = scalarDataframe[scalarType] ) ) &gt;= 1 ) )</f>
        <v>1</v>
      </c>
    </row>
    <row r="99" spans="2:21" x14ac:dyDescent="0.3">
      <c r="B99" s="9">
        <f xml:space="preserve"> ROW( co_impactTypes[[#This Row],[row_id]] ) - ROW(co_impactTypes[[#Headers],[row_id]] )</f>
        <v>3</v>
      </c>
      <c r="C99" s="23" t="s">
        <v>1064</v>
      </c>
      <c r="D99" s="84" t="s">
        <v>201</v>
      </c>
      <c r="E99" s="33" t="s">
        <v>982</v>
      </c>
      <c r="F99" s="22"/>
      <c r="G99" s="90" t="s">
        <v>1065</v>
      </c>
      <c r="H99" s="84"/>
      <c r="I99" s="84" t="s">
        <v>1068</v>
      </c>
      <c r="J99" s="84" t="s">
        <v>258</v>
      </c>
      <c r="K99" s="84" t="s">
        <v>258</v>
      </c>
      <c r="L99" s="84" t="s">
        <v>258</v>
      </c>
      <c r="M99" s="93" t="s">
        <v>258</v>
      </c>
      <c r="N99" s="83">
        <v>0</v>
      </c>
      <c r="O99" s="83">
        <v>1</v>
      </c>
      <c r="P99" s="83">
        <v>1</v>
      </c>
      <c r="Q99" s="94" t="str">
        <f xml:space="preserve"> IF(co_impactTypes[[#This Row],[econMultiplierName]]="None", "N/A", 2010)</f>
        <v>N/A</v>
      </c>
      <c r="R99" s="95" cm="1">
        <f t="array" ref="R99" xml:space="preserve"> --( SUMPRODUCT( --( co_impactTypes[[#This Row],[sector_id]] = data_scaledImpacts[sector] ), --( co_impactTypes[[#This Row],[impactType_id_excel]] = data_scaledImpacts[impactType] ) ) &gt; 1 )</f>
        <v>1</v>
      </c>
      <c r="S99" s="92" cm="1">
        <f t="array" ref="S99" xml:space="preserve"> IF( co_impactTypes[[#This Row],[damageAdjName]] = "none", 1, --( SUMPRODUCT( --IF( ISERROR( FIND( co_impactTypes[[#This Row],[damageAdjName]], scalarDataframe[scalarName] ) ), 0, 1 ), --( "damageAdj" = scalarDataframe[scalarType] ) ) &gt;= 1 ) )</f>
        <v>1</v>
      </c>
      <c r="T99" s="92" cm="1">
        <f t="array" ref="T99" xml:space="preserve"> IF( co_impactTypes[[#This Row],[econScalarName]] = "none", 1, --( SUMPRODUCT( --IF( ISERROR( FIND( co_impactTypes[[#This Row],[econScalarName]], scalarDataframe[scalarName] ) ), 0, 1 ), --( "econScalar" = scalarDataframe[scalarType] ) ) &gt;= 1 ) )</f>
        <v>1</v>
      </c>
      <c r="U99" s="92" cm="1">
        <f t="array" ref="U99" xml:space="preserve"> IF( NOT( ISERROR( FIND( co_impactTypes[[#This Row],[physScalarName]], "none, reg_pop" ) ) ), 1, --( SUMPRODUCT( --IF( ISERROR( FIND( co_impactTypes[[#This Row],[physScalarName]], scalarDataframe[scalarName] ) ), 0, 1 ), --( "physScalar" = scalarDataframe[scalarType] ) ) &gt;= 1 ) )</f>
        <v>1</v>
      </c>
    </row>
    <row r="100" spans="2:21" x14ac:dyDescent="0.3">
      <c r="B100" s="9">
        <f xml:space="preserve"> ROW( co_impactTypes[[#This Row],[row_id]] ) - ROW(co_impactTypes[[#Headers],[row_id]] )</f>
        <v>4</v>
      </c>
      <c r="C100" s="23" t="s">
        <v>86</v>
      </c>
      <c r="D100" s="84" t="s">
        <v>201</v>
      </c>
      <c r="E100" s="33" t="s">
        <v>982</v>
      </c>
      <c r="F100" s="22"/>
      <c r="G100" s="90" t="s">
        <v>805</v>
      </c>
      <c r="H100" s="84"/>
      <c r="I100" s="84" t="s">
        <v>258</v>
      </c>
      <c r="J100" s="84" t="s">
        <v>258</v>
      </c>
      <c r="K100" s="84" t="s">
        <v>258</v>
      </c>
      <c r="L100" s="84" t="s">
        <v>258</v>
      </c>
      <c r="M100" s="84" t="s">
        <v>258</v>
      </c>
      <c r="N100" s="83">
        <v>0</v>
      </c>
      <c r="O100" s="83">
        <v>1</v>
      </c>
      <c r="P100" s="83">
        <v>1</v>
      </c>
      <c r="Q100" s="91" t="str">
        <f xml:space="preserve"> IF(co_impactTypes[[#This Row],[econMultiplierName]]="None", "N/A", 2010)</f>
        <v>N/A</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2:21" ht="21" x14ac:dyDescent="0.3">
      <c r="B101" s="9">
        <f xml:space="preserve"> ROW( co_impactTypes[[#This Row],[row_id]] ) - ROW(co_impactTypes[[#Headers],[row_id]] )</f>
        <v>5</v>
      </c>
      <c r="C101" s="23" t="s">
        <v>220</v>
      </c>
      <c r="D101" s="84" t="s">
        <v>201</v>
      </c>
      <c r="E101" s="33" t="s">
        <v>982</v>
      </c>
      <c r="F101" s="22"/>
      <c r="G101" s="90" t="s">
        <v>1055</v>
      </c>
      <c r="H101" s="84"/>
      <c r="I101" s="84" t="s">
        <v>258</v>
      </c>
      <c r="J101" s="84" t="s">
        <v>258</v>
      </c>
      <c r="K101" s="84" t="s">
        <v>263</v>
      </c>
      <c r="L101" s="84" t="s">
        <v>258</v>
      </c>
      <c r="M101" s="84" t="s">
        <v>258</v>
      </c>
      <c r="N101" s="83">
        <v>0</v>
      </c>
      <c r="O101" s="83">
        <v>1</v>
      </c>
      <c r="P101" s="83">
        <v>1</v>
      </c>
      <c r="Q101" s="91" t="str">
        <f xml:space="preserve"> IF(co_impactTypes[[#This Row],[econMultiplierName]]="None", "N/A", 2010)</f>
        <v>N/A</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2:21" x14ac:dyDescent="0.3">
      <c r="B102" s="9">
        <f xml:space="preserve"> ROW( co_impactTypes[[#This Row],[row_id]] ) - ROW(co_impactTypes[[#Headers],[row_id]] )</f>
        <v>6</v>
      </c>
      <c r="C102" s="23" t="s">
        <v>1061</v>
      </c>
      <c r="D102" s="84" t="s">
        <v>201</v>
      </c>
      <c r="E102" s="33" t="s">
        <v>982</v>
      </c>
      <c r="F102" s="22"/>
      <c r="G102" s="96" t="s">
        <v>1040</v>
      </c>
      <c r="H102" s="97"/>
      <c r="I102" s="84" t="s">
        <v>258</v>
      </c>
      <c r="J102" s="80" t="s">
        <v>258</v>
      </c>
      <c r="K102" s="80" t="s">
        <v>1062</v>
      </c>
      <c r="L102" s="84" t="s">
        <v>258</v>
      </c>
      <c r="M102" s="84" t="s">
        <v>258</v>
      </c>
      <c r="N102" s="83">
        <v>0</v>
      </c>
      <c r="O102" s="83">
        <v>1</v>
      </c>
      <c r="P102" s="83">
        <v>1</v>
      </c>
      <c r="Q102" s="91" t="str">
        <f xml:space="preserve"> IF(co_impactTypes[[#This Row],[econMultiplierName]]="None", "N/A", 2010)</f>
        <v>N/A</v>
      </c>
      <c r="R102" s="92"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2:21" x14ac:dyDescent="0.3">
      <c r="B103" s="8">
        <f xml:space="preserve"> ROW( co_impactTypes[[#This Row],[row_id]] ) - ROW(co_impactTypes[[#Headers],[row_id]] )</f>
        <v>7</v>
      </c>
      <c r="C103" s="22" t="s">
        <v>17</v>
      </c>
      <c r="D103" s="84" t="s">
        <v>203</v>
      </c>
      <c r="E103" s="33" t="s">
        <v>16</v>
      </c>
      <c r="F103" s="22" t="s">
        <v>16</v>
      </c>
      <c r="G103" s="90" t="s">
        <v>812</v>
      </c>
      <c r="H103" s="84" t="s">
        <v>1079</v>
      </c>
      <c r="I103" s="84" t="s">
        <v>253</v>
      </c>
      <c r="J103" s="84" t="s">
        <v>260</v>
      </c>
      <c r="K103" s="84" t="s">
        <v>258</v>
      </c>
      <c r="L103" s="84" t="s">
        <v>788</v>
      </c>
      <c r="M103" s="84" t="s">
        <v>259</v>
      </c>
      <c r="N103" s="83">
        <v>0</v>
      </c>
      <c r="O103" s="83">
        <v>1</v>
      </c>
      <c r="P103" s="83">
        <v>0.4</v>
      </c>
      <c r="Q103" s="91">
        <f xml:space="preserve"> IF(co_impactTypes[[#This Row],[econMultiplierName]]="None", "N/A", 2010)</f>
        <v>2010</v>
      </c>
      <c r="R103" s="92" cm="1">
        <f t="array" ref="R103" xml:space="preserve"> --( SUMPRODUCT( --( co_impactTypes[[#This Row],[sector_id]] = data_scaledImpacts[sector] ), --( co_impactTypes[[#This Row],[impactType_id_excel]] = data_scaledImpacts[impactType] ) ) &gt; 1 )</f>
        <v>1</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2:21" x14ac:dyDescent="0.3">
      <c r="B104" s="8">
        <f xml:space="preserve"> ROW( co_impactTypes[[#This Row],[row_id]] ) - ROW(co_impactTypes[[#Headers],[row_id]] )</f>
        <v>8</v>
      </c>
      <c r="C104" s="22" t="s">
        <v>17</v>
      </c>
      <c r="D104" s="84" t="s">
        <v>202</v>
      </c>
      <c r="E104" s="33" t="s">
        <v>14</v>
      </c>
      <c r="F104" s="22" t="s">
        <v>14</v>
      </c>
      <c r="G104" s="90" t="s">
        <v>813</v>
      </c>
      <c r="H104" s="84" t="s">
        <v>1079</v>
      </c>
      <c r="I104" s="84" t="s">
        <v>253</v>
      </c>
      <c r="J104" s="84" t="s">
        <v>260</v>
      </c>
      <c r="K104" s="84" t="s">
        <v>258</v>
      </c>
      <c r="L104" s="84" t="s">
        <v>788</v>
      </c>
      <c r="M104" s="84" t="s">
        <v>259</v>
      </c>
      <c r="N104" s="83">
        <v>0</v>
      </c>
      <c r="O104" s="83">
        <v>1</v>
      </c>
      <c r="P104" s="83">
        <v>0.4</v>
      </c>
      <c r="Q104" s="91">
        <f xml:space="preserve"> IF(co_impactTypes[[#This Row],[econMultiplierName]]="None", "N/A", 2010)</f>
        <v>2010</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2:21" ht="21" x14ac:dyDescent="0.3">
      <c r="B105" s="9">
        <f xml:space="preserve"> ROW( co_impactTypes[[#This Row],[row_id]] ) - ROW(co_impactTypes[[#Headers],[row_id]] )</f>
        <v>9</v>
      </c>
      <c r="C105" s="23" t="s">
        <v>221</v>
      </c>
      <c r="D105" s="84" t="s">
        <v>201</v>
      </c>
      <c r="E105" s="33" t="s">
        <v>982</v>
      </c>
      <c r="F105" s="22"/>
      <c r="G105" s="90" t="s">
        <v>224</v>
      </c>
      <c r="H105" s="84"/>
      <c r="I105" s="84" t="s">
        <v>258</v>
      </c>
      <c r="J105" s="84" t="s">
        <v>258</v>
      </c>
      <c r="K105" s="84" t="s">
        <v>258</v>
      </c>
      <c r="L105" s="84" t="s">
        <v>258</v>
      </c>
      <c r="M105" s="84" t="s">
        <v>258</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2:21" ht="21" x14ac:dyDescent="0.3">
      <c r="B106" s="9">
        <f xml:space="preserve"> ROW( co_impactTypes[[#This Row],[row_id]] ) - ROW(co_impactTypes[[#Headers],[row_id]] )</f>
        <v>10</v>
      </c>
      <c r="C106" s="23" t="s">
        <v>84</v>
      </c>
      <c r="D106" s="84" t="s">
        <v>201</v>
      </c>
      <c r="E106" s="33" t="s">
        <v>982</v>
      </c>
      <c r="F106" s="22"/>
      <c r="G106" s="90" t="s">
        <v>1179</v>
      </c>
      <c r="H106" s="84"/>
      <c r="I106" s="84" t="s">
        <v>258</v>
      </c>
      <c r="J106" s="84" t="s">
        <v>258</v>
      </c>
      <c r="K106" s="84" t="s">
        <v>258</v>
      </c>
      <c r="L106" s="84" t="s">
        <v>258</v>
      </c>
      <c r="M106" s="93" t="s">
        <v>258</v>
      </c>
      <c r="N106" s="83">
        <v>0</v>
      </c>
      <c r="O106" s="83">
        <v>1</v>
      </c>
      <c r="P106" s="83">
        <v>1</v>
      </c>
      <c r="Q106" s="94" t="str">
        <f xml:space="preserve"> IF(co_impactTypes[[#This Row],[econMultiplierName]]="None", "N/A", 2010)</f>
        <v>N/A</v>
      </c>
      <c r="R106" s="95" cm="1">
        <f t="array" ref="R106" xml:space="preserve"> --( SUMPRODUCT( --( co_impactTypes[[#This Row],[sector_id]] = data_scaledImpacts[sector] ), --( co_impactTypes[[#This Row],[impactType_id_excel]] = data_scaledImpacts[impactType] ) ) &gt; 1 )</f>
        <v>1</v>
      </c>
      <c r="S106" s="95" cm="1">
        <f t="array" ref="S106" xml:space="preserve"> IF( co_impactTypes[[#This Row],[damageAdjName]] = "none", 1, --( SUMPRODUCT( --IF( ISERROR( FIND( co_impactTypes[[#This Row],[damageAdjName]], scalarDataframe[scalarName] ) ), 0, 1 ), --( "damageAdj" = scalarDataframe[scalarType] ) ) &gt;= 1 ) )</f>
        <v>1</v>
      </c>
      <c r="T106" s="95" cm="1">
        <f t="array" ref="T106" xml:space="preserve"> IF( co_impactTypes[[#This Row],[econScalarName]] = "none", 1, --( SUMPRODUCT( --IF( ISERROR( FIND( co_impactTypes[[#This Row],[econScalarName]], scalarDataframe[scalarName] ) ), 0, 1 ), --( "econScalar" = scalarDataframe[scalarType] ) ) &gt;= 1 ) )</f>
        <v>1</v>
      </c>
      <c r="U106" s="95"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2:21" ht="21" x14ac:dyDescent="0.3">
      <c r="B107" s="9">
        <f xml:space="preserve"> ROW( co_impactTypes[[#This Row],[row_id]] ) - ROW(co_impactTypes[[#Headers],[row_id]] )</f>
        <v>11</v>
      </c>
      <c r="C107" s="23" t="s">
        <v>34</v>
      </c>
      <c r="D107" s="84" t="s">
        <v>201</v>
      </c>
      <c r="E107" s="33" t="s">
        <v>806</v>
      </c>
      <c r="F107" s="22"/>
      <c r="G107" s="90" t="s">
        <v>809</v>
      </c>
      <c r="H107" s="84" t="s">
        <v>1081</v>
      </c>
      <c r="I107" s="84" t="s">
        <v>761</v>
      </c>
      <c r="J107" s="84" t="s">
        <v>258</v>
      </c>
      <c r="K107" s="84" t="s">
        <v>258</v>
      </c>
      <c r="L107" s="84" t="s">
        <v>1069</v>
      </c>
      <c r="M107" s="84" t="s">
        <v>259</v>
      </c>
      <c r="N107" s="83">
        <v>0</v>
      </c>
      <c r="O107" s="83">
        <v>1</v>
      </c>
      <c r="P107" s="83">
        <v>1</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2:21" x14ac:dyDescent="0.3">
      <c r="B108" s="9">
        <f xml:space="preserve"> ROW( co_impactTypes[[#This Row],[row_id]] ) - ROW(co_impactTypes[[#Headers],[row_id]] )</f>
        <v>12</v>
      </c>
      <c r="C108" s="23" t="s">
        <v>209</v>
      </c>
      <c r="D108" s="84" t="s">
        <v>201</v>
      </c>
      <c r="E108" s="33" t="s">
        <v>982</v>
      </c>
      <c r="F108" s="22"/>
      <c r="G108" s="96" t="s">
        <v>807</v>
      </c>
      <c r="H108" s="97"/>
      <c r="I108" s="84" t="s">
        <v>237</v>
      </c>
      <c r="J108" s="81" t="s">
        <v>258</v>
      </c>
      <c r="K108" s="81" t="s">
        <v>783</v>
      </c>
      <c r="L108" s="84" t="s">
        <v>258</v>
      </c>
      <c r="M108" s="84" t="s">
        <v>258</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1</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2:21" x14ac:dyDescent="0.3">
      <c r="B109" s="9">
        <f xml:space="preserve"> ROW( co_impactTypes[[#This Row],[row_id]] ) - ROW(co_impactTypes[[#Headers],[row_id]] )</f>
        <v>13</v>
      </c>
      <c r="C109" s="23" t="s">
        <v>216</v>
      </c>
      <c r="D109" s="84" t="s">
        <v>201</v>
      </c>
      <c r="E109" s="33" t="s">
        <v>982</v>
      </c>
      <c r="F109" s="22"/>
      <c r="G109" s="96" t="s">
        <v>810</v>
      </c>
      <c r="H109" s="97"/>
      <c r="I109" s="84" t="s">
        <v>252</v>
      </c>
      <c r="J109" s="81" t="s">
        <v>258</v>
      </c>
      <c r="K109" s="81" t="s">
        <v>238</v>
      </c>
      <c r="L109" s="84" t="s">
        <v>258</v>
      </c>
      <c r="M109" s="84" t="s">
        <v>258</v>
      </c>
      <c r="N109" s="83">
        <v>0</v>
      </c>
      <c r="O109" s="83">
        <v>1</v>
      </c>
      <c r="P109" s="83">
        <v>1</v>
      </c>
      <c r="Q109" s="91" t="str">
        <f xml:space="preserve"> IF(co_impactTypes[[#This Row],[econMultiplierName]]="None", "N/A", 2010)</f>
        <v>N/A</v>
      </c>
      <c r="R109" s="92" cm="1">
        <f t="array" ref="R109" xml:space="preserve"> --( SUMPRODUCT( --( co_impactTypes[[#This Row],[sector_id]] = data_scaledImpacts[sector] ), --( co_impactTypes[[#This Row],[impactType_id_excel]] = data_scaledImpacts[impactType] ) ) &gt; 1 )</f>
        <v>1</v>
      </c>
      <c r="S109" s="92" cm="1">
        <f t="array" ref="S109" xml:space="preserve"> IF( co_impactTypes[[#This Row],[damageAdjName]] = "none", 1, --( SUMPRODUCT( --IF( ISERROR( FIND( co_impactTypes[[#This Row],[damageAdjName]], scalarDataframe[scalarName] ) ), 0, 1 ), --( "damageAdj" = scalarDataframe[scalarType] ) ) &gt;= 1 ) )</f>
        <v>1</v>
      </c>
      <c r="T109" s="92" cm="1">
        <f t="array" ref="T109" xml:space="preserve"> IF( co_impactTypes[[#This Row],[econScalarName]] = "none", 1, --( SUMPRODUCT( --IF( ISERROR( FIND( co_impactTypes[[#This Row],[econScalarName]], scalarDataframe[scalarName] ) ), 0, 1 ), --( "econScalar" = scalarDataframe[scalarType] ) ) &gt;= 1 ) )</f>
        <v>1</v>
      </c>
      <c r="U109" s="92"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2:21" ht="21" x14ac:dyDescent="0.3">
      <c r="B110" s="9">
        <f xml:space="preserve"> ROW( co_impactTypes[[#This Row],[row_id]] ) - ROW(co_impactTypes[[#Headers],[row_id]] )</f>
        <v>14</v>
      </c>
      <c r="C110" s="22" t="s">
        <v>85</v>
      </c>
      <c r="D110" s="84" t="s">
        <v>1041</v>
      </c>
      <c r="E110" s="33" t="s">
        <v>195</v>
      </c>
      <c r="F110" s="22" t="s">
        <v>195</v>
      </c>
      <c r="G110" s="90" t="s">
        <v>214</v>
      </c>
      <c r="H110" s="84"/>
      <c r="I110" s="84" t="s">
        <v>253</v>
      </c>
      <c r="J110" s="84" t="s">
        <v>261</v>
      </c>
      <c r="K110" s="84" t="s">
        <v>258</v>
      </c>
      <c r="L110" s="84" t="s">
        <v>790</v>
      </c>
      <c r="M110" s="84" t="s">
        <v>258</v>
      </c>
      <c r="N110" s="83">
        <v>0</v>
      </c>
      <c r="O110" s="83">
        <v>1</v>
      </c>
      <c r="P110" s="83">
        <v>1</v>
      </c>
      <c r="Q110" s="91" t="str">
        <f xml:space="preserve"> IF(co_impactTypes[[#This Row],[econMultiplierName]]="None", "N/A", 2010)</f>
        <v>N/A</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2:21" x14ac:dyDescent="0.3">
      <c r="B111" s="9">
        <f xml:space="preserve"> ROW( co_impactTypes[[#This Row],[row_id]] ) - ROW(co_impactTypes[[#Headers],[row_id]] )</f>
        <v>15</v>
      </c>
      <c r="C111" s="22" t="s">
        <v>85</v>
      </c>
      <c r="D111" s="84" t="s">
        <v>217</v>
      </c>
      <c r="E111" s="33" t="s">
        <v>194</v>
      </c>
      <c r="F111" s="22" t="s">
        <v>194</v>
      </c>
      <c r="G111" s="90" t="s">
        <v>213</v>
      </c>
      <c r="H111" s="84"/>
      <c r="I111" s="84" t="s">
        <v>253</v>
      </c>
      <c r="J111" s="84" t="s">
        <v>261</v>
      </c>
      <c r="K111" s="84" t="s">
        <v>258</v>
      </c>
      <c r="L111" s="84" t="s">
        <v>790</v>
      </c>
      <c r="M111" s="84" t="s">
        <v>258</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2:21" x14ac:dyDescent="0.3">
      <c r="B112" s="8">
        <f xml:space="preserve"> ROW( co_impactTypes[[#This Row],[row_id]] ) - ROW(co_impactTypes[[#Headers],[row_id]] )</f>
        <v>16</v>
      </c>
      <c r="C112" s="22" t="s">
        <v>85</v>
      </c>
      <c r="D112" s="84" t="s">
        <v>204</v>
      </c>
      <c r="E112" s="33" t="s">
        <v>191</v>
      </c>
      <c r="F112" s="22" t="s">
        <v>191</v>
      </c>
      <c r="G112" s="90" t="s">
        <v>204</v>
      </c>
      <c r="H112" s="84" t="s">
        <v>1079</v>
      </c>
      <c r="I112" s="84" t="s">
        <v>253</v>
      </c>
      <c r="J112" s="84" t="s">
        <v>261</v>
      </c>
      <c r="K112" s="84" t="s">
        <v>258</v>
      </c>
      <c r="L112" s="84" t="s">
        <v>788</v>
      </c>
      <c r="M112" s="84" t="s">
        <v>259</v>
      </c>
      <c r="N112" s="83">
        <v>0</v>
      </c>
      <c r="O112" s="83">
        <v>1</v>
      </c>
      <c r="P112" s="83">
        <v>0.4</v>
      </c>
      <c r="Q112" s="91">
        <f xml:space="preserve"> IF(co_impactTypes[[#This Row],[econMultiplierName]]="None", "N/A", 2010)</f>
        <v>2010</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1:21" x14ac:dyDescent="0.3">
      <c r="B113" s="8">
        <f xml:space="preserve"> ROW( co_impactTypes[[#This Row],[row_id]] ) - ROW(co_impactTypes[[#Headers],[row_id]] )</f>
        <v>17</v>
      </c>
      <c r="C113" s="22" t="s">
        <v>85</v>
      </c>
      <c r="D113" s="84" t="s">
        <v>205</v>
      </c>
      <c r="E113" s="33" t="s">
        <v>193</v>
      </c>
      <c r="F113" s="22" t="s">
        <v>193</v>
      </c>
      <c r="G113" s="90" t="s">
        <v>212</v>
      </c>
      <c r="H113" s="84"/>
      <c r="I113" s="84" t="s">
        <v>253</v>
      </c>
      <c r="J113" s="84" t="s">
        <v>261</v>
      </c>
      <c r="K113" s="84" t="s">
        <v>258</v>
      </c>
      <c r="L113" s="84" t="s">
        <v>791</v>
      </c>
      <c r="M113" s="84" t="s">
        <v>258</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1:21" x14ac:dyDescent="0.3">
      <c r="B114" s="9">
        <f xml:space="preserve"> ROW( co_impactTypes[[#This Row],[row_id]] ) - ROW(co_impactTypes[[#Headers],[row_id]] )</f>
        <v>18</v>
      </c>
      <c r="C114" s="22" t="s">
        <v>85</v>
      </c>
      <c r="D114" s="84" t="s">
        <v>251</v>
      </c>
      <c r="E114" s="33" t="s">
        <v>192</v>
      </c>
      <c r="F114" s="22" t="s">
        <v>814</v>
      </c>
      <c r="G114" s="90" t="s">
        <v>811</v>
      </c>
      <c r="H114" s="84"/>
      <c r="I114" s="84" t="s">
        <v>253</v>
      </c>
      <c r="J114" s="84" t="s">
        <v>261</v>
      </c>
      <c r="K114" s="84" t="s">
        <v>258</v>
      </c>
      <c r="L114" s="84" t="s">
        <v>815</v>
      </c>
      <c r="M114" s="84" t="s">
        <v>258</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1:21" ht="21" x14ac:dyDescent="0.3">
      <c r="B115" s="9">
        <f xml:space="preserve"> ROW( co_impactTypes[[#This Row],[row_id]] ) - ROW(co_impactTypes[[#Headers],[row_id]] )</f>
        <v>19</v>
      </c>
      <c r="C115" s="23" t="s">
        <v>225</v>
      </c>
      <c r="D115" s="84" t="s">
        <v>201</v>
      </c>
      <c r="E115" s="33" t="s">
        <v>982</v>
      </c>
      <c r="F115" s="22"/>
      <c r="G115" s="90" t="s">
        <v>1054</v>
      </c>
      <c r="H115" s="84"/>
      <c r="I115" s="84" t="s">
        <v>258</v>
      </c>
      <c r="J115" s="84" t="s">
        <v>258</v>
      </c>
      <c r="K115" s="84" t="s">
        <v>258</v>
      </c>
      <c r="L115" s="84" t="s">
        <v>258</v>
      </c>
      <c r="M115" s="84" t="s">
        <v>258</v>
      </c>
      <c r="N115" s="83">
        <v>0</v>
      </c>
      <c r="O115" s="83">
        <f>10^6</f>
        <v>1000000</v>
      </c>
      <c r="P115" s="83">
        <v>1</v>
      </c>
      <c r="Q115" s="91" t="str">
        <f xml:space="preserve"> IF(co_impactTypes[[#This Row],[econMultiplierName]]="None", "N/A", 2010)</f>
        <v>N/A</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1:21" x14ac:dyDescent="0.3">
      <c r="B116" s="9">
        <f xml:space="preserve"> ROW( co_impactTypes[[#This Row],[row_id]] ) - ROW(co_impactTypes[[#Headers],[row_id]] )</f>
        <v>20</v>
      </c>
      <c r="C116" s="23" t="s">
        <v>1042</v>
      </c>
      <c r="D116" s="84" t="s">
        <v>770</v>
      </c>
      <c r="E116" s="22" t="s">
        <v>770</v>
      </c>
      <c r="F116" s="22" t="s">
        <v>770</v>
      </c>
      <c r="G116" s="90" t="s">
        <v>770</v>
      </c>
      <c r="H116" s="84" t="s">
        <v>1079</v>
      </c>
      <c r="I116" s="84" t="s">
        <v>253</v>
      </c>
      <c r="J116" s="84" t="s">
        <v>1047</v>
      </c>
      <c r="K116" s="84" t="s">
        <v>258</v>
      </c>
      <c r="L116" s="84" t="s">
        <v>788</v>
      </c>
      <c r="M116" s="84" t="s">
        <v>259</v>
      </c>
      <c r="N116" s="83">
        <v>0</v>
      </c>
      <c r="O116" s="83">
        <v>1</v>
      </c>
      <c r="P116" s="83">
        <v>0.4</v>
      </c>
      <c r="Q116" s="94">
        <f xml:space="preserve"> IF(co_impactTypes[[#This Row],[econMultiplierName]]="None", "N/A", 2010)</f>
        <v>2010</v>
      </c>
      <c r="R116" s="95"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1:21" x14ac:dyDescent="0.3">
      <c r="B117" s="9">
        <f xml:space="preserve"> ROW( co_impactTypes[[#This Row],[row_id]] ) - ROW(co_impactTypes[[#Headers],[row_id]] )</f>
        <v>21</v>
      </c>
      <c r="C117" s="23" t="s">
        <v>1042</v>
      </c>
      <c r="D117" s="84" t="s">
        <v>771</v>
      </c>
      <c r="E117" s="22" t="s">
        <v>771</v>
      </c>
      <c r="F117" s="22" t="s">
        <v>771</v>
      </c>
      <c r="G117" s="90" t="s">
        <v>771</v>
      </c>
      <c r="H117" s="84"/>
      <c r="I117" s="84" t="s">
        <v>253</v>
      </c>
      <c r="J117" s="84" t="s">
        <v>1070</v>
      </c>
      <c r="K117" s="84" t="s">
        <v>258</v>
      </c>
      <c r="L117" s="84" t="s">
        <v>1050</v>
      </c>
      <c r="M117" s="84" t="s">
        <v>258</v>
      </c>
      <c r="N117" s="83">
        <v>0</v>
      </c>
      <c r="O117" s="83">
        <v>1</v>
      </c>
      <c r="P117" s="83">
        <v>1</v>
      </c>
      <c r="Q117" s="94" t="str">
        <f xml:space="preserve"> IF(co_impactTypes[[#This Row],[econMultiplierName]]="None", "N/A", 2010)</f>
        <v>N/A</v>
      </c>
      <c r="R117" s="95"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1:21" x14ac:dyDescent="0.3">
      <c r="B118" s="9">
        <f xml:space="preserve"> ROW( co_impactTypes[[#This Row],[row_id]] ) - ROW(co_impactTypes[[#Headers],[row_id]] )</f>
        <v>22</v>
      </c>
      <c r="C118" s="23" t="s">
        <v>1042</v>
      </c>
      <c r="D118" s="84" t="s">
        <v>1053</v>
      </c>
      <c r="E118" s="33" t="s">
        <v>806</v>
      </c>
      <c r="F118" s="22" t="s">
        <v>1053</v>
      </c>
      <c r="G118" s="90" t="s">
        <v>1053</v>
      </c>
      <c r="H118" s="84"/>
      <c r="I118" s="84" t="s">
        <v>253</v>
      </c>
      <c r="J118" s="84" t="s">
        <v>1048</v>
      </c>
      <c r="K118" s="84" t="s">
        <v>258</v>
      </c>
      <c r="L118" s="84" t="s">
        <v>1049</v>
      </c>
      <c r="M118" s="84" t="s">
        <v>259</v>
      </c>
      <c r="N118" s="83">
        <v>0</v>
      </c>
      <c r="O118" s="83">
        <v>1</v>
      </c>
      <c r="P118" s="83">
        <v>1</v>
      </c>
      <c r="Q118" s="94">
        <f xml:space="preserve"> IF(co_impactTypes[[#This Row],[econMultiplierName]]="None", "N/A", 2010)</f>
        <v>2010</v>
      </c>
      <c r="R118" s="95"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1:21" x14ac:dyDescent="0.3">
      <c r="B119" s="9">
        <f xml:space="preserve"> ROW( co_impactTypes[[#This Row],[row_id]] ) - ROW(co_impactTypes[[#Headers],[row_id]] )</f>
        <v>23</v>
      </c>
      <c r="C119" s="23" t="s">
        <v>227</v>
      </c>
      <c r="D119" s="84" t="s">
        <v>201</v>
      </c>
      <c r="E119" s="33" t="s">
        <v>982</v>
      </c>
      <c r="F119" s="22"/>
      <c r="G119" s="90" t="s">
        <v>808</v>
      </c>
      <c r="H119" s="84"/>
      <c r="I119" s="84" t="s">
        <v>253</v>
      </c>
      <c r="J119" s="84" t="s">
        <v>258</v>
      </c>
      <c r="K119" s="84" t="s">
        <v>258</v>
      </c>
      <c r="L119" s="84" t="s">
        <v>258</v>
      </c>
      <c r="M119" s="84" t="s">
        <v>258</v>
      </c>
      <c r="N119" s="83">
        <v>0</v>
      </c>
      <c r="O119" s="83">
        <v>1</v>
      </c>
      <c r="P119" s="83">
        <v>1</v>
      </c>
      <c r="Q119" s="91" t="str">
        <f xml:space="preserve"> IF(co_impactTypes[[#This Row],[econMultiplierName]]="None", "N/A", 2010)</f>
        <v>N/A</v>
      </c>
      <c r="R119" s="92"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3">
      <c r="B120" s="9">
        <f xml:space="preserve"> ROW( co_impactTypes[[#This Row],[row_id]] ) - ROW(co_impactTypes[[#Headers],[row_id]] )</f>
        <v>24</v>
      </c>
      <c r="C120" s="22" t="s">
        <v>763</v>
      </c>
      <c r="D120" s="84" t="s">
        <v>771</v>
      </c>
      <c r="E120" s="33" t="s">
        <v>771</v>
      </c>
      <c r="F120" s="22" t="s">
        <v>771</v>
      </c>
      <c r="G120" s="90" t="s">
        <v>771</v>
      </c>
      <c r="H120" s="84"/>
      <c r="I120" s="84" t="s">
        <v>253</v>
      </c>
      <c r="J120" s="84" t="s">
        <v>258</v>
      </c>
      <c r="K120" s="84" t="s">
        <v>258</v>
      </c>
      <c r="L120" s="84" t="s">
        <v>258</v>
      </c>
      <c r="M120" s="84" t="s">
        <v>258</v>
      </c>
      <c r="N120" s="83">
        <v>0</v>
      </c>
      <c r="O120" s="83">
        <v>1</v>
      </c>
      <c r="P120" s="83">
        <v>1</v>
      </c>
      <c r="Q120" s="91" t="str">
        <f xml:space="preserve"> IF(co_impactTypes[[#This Row],[econMultiplierName]]="None", "N/A", 2010)</f>
        <v>N/A</v>
      </c>
      <c r="R120" s="92"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3">
      <c r="B121" s="9">
        <f xml:space="preserve"> ROW( co_impactTypes[[#This Row],[row_id]] ) - ROW(co_impactTypes[[#Headers],[row_id]] )</f>
        <v>25</v>
      </c>
      <c r="C121" s="22" t="s">
        <v>763</v>
      </c>
      <c r="D121" s="84" t="s">
        <v>770</v>
      </c>
      <c r="E121" s="33" t="s">
        <v>770</v>
      </c>
      <c r="F121" s="22" t="s">
        <v>770</v>
      </c>
      <c r="G121" s="90" t="s">
        <v>770</v>
      </c>
      <c r="H121" s="84" t="s">
        <v>1079</v>
      </c>
      <c r="I121" s="84" t="s">
        <v>253</v>
      </c>
      <c r="J121" s="84" t="s">
        <v>258</v>
      </c>
      <c r="K121" s="84" t="s">
        <v>258</v>
      </c>
      <c r="L121" s="84" t="s">
        <v>788</v>
      </c>
      <c r="M121" s="84" t="s">
        <v>259</v>
      </c>
      <c r="N121" s="83">
        <v>0</v>
      </c>
      <c r="O121" s="83">
        <v>1</v>
      </c>
      <c r="P121" s="83">
        <v>0.4</v>
      </c>
      <c r="Q121" s="91">
        <f xml:space="preserve"> IF(co_impactTypes[[#This Row],[econMultiplierName]]="None", "N/A", 2010)</f>
        <v>2010</v>
      </c>
      <c r="R121" s="92"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3">
      <c r="B122" s="9">
        <f xml:space="preserve"> ROW( co_impactTypes[[#This Row],[row_id]] ) - ROW(co_impactTypes[[#Headers],[row_id]] )</f>
        <v>26</v>
      </c>
      <c r="C122" s="22" t="s">
        <v>763</v>
      </c>
      <c r="D122" s="84" t="s">
        <v>804</v>
      </c>
      <c r="E122" s="33" t="s">
        <v>774</v>
      </c>
      <c r="F122" s="22" t="s">
        <v>804</v>
      </c>
      <c r="G122" s="90" t="s">
        <v>804</v>
      </c>
      <c r="H122" s="84" t="s">
        <v>1080</v>
      </c>
      <c r="I122" s="84" t="s">
        <v>258</v>
      </c>
      <c r="J122" s="84" t="s">
        <v>258</v>
      </c>
      <c r="K122" s="84" t="s">
        <v>258</v>
      </c>
      <c r="L122" s="84" t="s">
        <v>773</v>
      </c>
      <c r="M122" s="84" t="s">
        <v>258</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ht="21" x14ac:dyDescent="0.3">
      <c r="B123" s="9">
        <f xml:space="preserve"> ROW( co_impactTypes[[#This Row],[row_id]] ) - ROW(co_impactTypes[[#Headers],[row_id]] )</f>
        <v>27</v>
      </c>
      <c r="C123" s="22" t="s">
        <v>89</v>
      </c>
      <c r="D123" s="84" t="s">
        <v>206</v>
      </c>
      <c r="E123" s="33" t="s">
        <v>90</v>
      </c>
      <c r="F123" s="22" t="s">
        <v>90</v>
      </c>
      <c r="G123" s="90" t="s">
        <v>1056</v>
      </c>
      <c r="H123" s="84"/>
      <c r="I123" s="84" t="s">
        <v>253</v>
      </c>
      <c r="J123" s="84" t="s">
        <v>258</v>
      </c>
      <c r="K123" s="84" t="s">
        <v>258</v>
      </c>
      <c r="L123" s="84" t="s">
        <v>258</v>
      </c>
      <c r="M123" s="84" t="s">
        <v>258</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ht="21" x14ac:dyDescent="0.3">
      <c r="B124" s="9">
        <f xml:space="preserve"> ROW( co_impactTypes[[#This Row],[row_id]] ) - ROW(co_impactTypes[[#Headers],[row_id]] )</f>
        <v>28</v>
      </c>
      <c r="C124" s="22" t="s">
        <v>89</v>
      </c>
      <c r="D124" s="84" t="s">
        <v>207</v>
      </c>
      <c r="E124" s="33" t="s">
        <v>91</v>
      </c>
      <c r="F124" s="22" t="s">
        <v>91</v>
      </c>
      <c r="G124" s="90" t="s">
        <v>1057</v>
      </c>
      <c r="H124" s="84"/>
      <c r="I124" s="84" t="s">
        <v>253</v>
      </c>
      <c r="J124" s="84" t="s">
        <v>258</v>
      </c>
      <c r="K124" s="84" t="s">
        <v>258</v>
      </c>
      <c r="L124" s="84" t="s">
        <v>258</v>
      </c>
      <c r="M124" s="84" t="s">
        <v>258</v>
      </c>
      <c r="N124" s="83">
        <v>0</v>
      </c>
      <c r="O124" s="83">
        <v>1</v>
      </c>
      <c r="P124" s="83">
        <v>1</v>
      </c>
      <c r="Q124" s="91" t="str">
        <f xml:space="preserve"> IF(co_impactTypes[[#This Row],[econMultiplierName]]="None", "N/A", 2010)</f>
        <v>N/A</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ht="21" x14ac:dyDescent="0.3">
      <c r="B125" s="9">
        <f xml:space="preserve"> ROW( co_impactTypes[[#This Row],[row_id]] ) - ROW(co_impactTypes[[#Headers],[row_id]] )</f>
        <v>29</v>
      </c>
      <c r="C125" s="22" t="s">
        <v>89</v>
      </c>
      <c r="D125" s="84" t="s">
        <v>92</v>
      </c>
      <c r="E125" s="33" t="s">
        <v>92</v>
      </c>
      <c r="F125" s="22" t="s">
        <v>92</v>
      </c>
      <c r="G125" s="90" t="s">
        <v>1058</v>
      </c>
      <c r="H125" s="84"/>
      <c r="I125" s="84" t="s">
        <v>253</v>
      </c>
      <c r="J125" s="84" t="s">
        <v>258</v>
      </c>
      <c r="K125" s="84" t="s">
        <v>258</v>
      </c>
      <c r="L125" s="84" t="s">
        <v>258</v>
      </c>
      <c r="M125" s="84" t="s">
        <v>258</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8" spans="1:21" ht="14.5" x14ac:dyDescent="0.35">
      <c r="A128" s="70"/>
      <c r="B128" s="71" t="s">
        <v>1101</v>
      </c>
      <c r="C128" s="71"/>
      <c r="D128" s="71"/>
      <c r="E128" s="71"/>
      <c r="F128" s="71"/>
      <c r="G128" s="71"/>
      <c r="H128" s="71"/>
      <c r="I128" s="71"/>
      <c r="J128" s="71"/>
      <c r="K128" s="71"/>
      <c r="L128" s="71"/>
      <c r="M128" s="71"/>
      <c r="N128" s="71"/>
      <c r="O128" s="71"/>
      <c r="P128" s="71"/>
      <c r="Q128" s="71"/>
      <c r="R128" s="71"/>
      <c r="S128" s="71"/>
      <c r="T128" s="71"/>
      <c r="U128" s="71"/>
    </row>
    <row r="130" spans="2:20" ht="14.5" x14ac:dyDescent="0.35">
      <c r="B130" s="87" t="s">
        <v>782</v>
      </c>
      <c r="C130" s="87" t="s">
        <v>256</v>
      </c>
      <c r="D130" s="87" t="s">
        <v>255</v>
      </c>
      <c r="E130" s="89" t="s">
        <v>816</v>
      </c>
      <c r="F130" s="89" t="s">
        <v>946</v>
      </c>
      <c r="G130" s="89" t="s">
        <v>947</v>
      </c>
      <c r="H130" s="89" t="s">
        <v>820</v>
      </c>
      <c r="I130" s="89" t="s">
        <v>964</v>
      </c>
      <c r="J130" s="87" t="s">
        <v>838</v>
      </c>
      <c r="K130" s="87" t="s">
        <v>1074</v>
      </c>
      <c r="R130" s="40"/>
      <c r="S130" s="40"/>
      <c r="T130" s="40"/>
    </row>
    <row r="131" spans="2:20" ht="14.5" x14ac:dyDescent="0.35">
      <c r="B131" s="8">
        <f xml:space="preserve"> ROW( co_scalarInfo[[#This Row],[row_id]] ) - ROW( co_scalarInfo[[#Headers],[row_id]] )</f>
        <v>1</v>
      </c>
      <c r="C131" s="81" t="s">
        <v>788</v>
      </c>
      <c r="D131" s="82" t="s">
        <v>18</v>
      </c>
      <c r="E131" s="83" t="s">
        <v>817</v>
      </c>
      <c r="F131" s="83" t="s">
        <v>787</v>
      </c>
      <c r="G131" s="83" t="s">
        <v>948</v>
      </c>
      <c r="H131" s="83">
        <v>2015</v>
      </c>
      <c r="I131" s="104" t="s">
        <v>965</v>
      </c>
      <c r="J131" s="101"/>
      <c r="K131" s="100" cm="1">
        <f t="array" ref="K131" xml:space="preserve"> SUMPRODUCT( --( co_scalarInfo[[#This Row],[scalarName]] = scalarDataframe[scalarName] ) )</f>
        <v>1</v>
      </c>
      <c r="R131" s="20"/>
      <c r="S131" s="20"/>
      <c r="T131" s="20"/>
    </row>
    <row r="132" spans="2:20" ht="14.5" x14ac:dyDescent="0.35">
      <c r="B132" s="8">
        <f xml:space="preserve"> ROW( co_scalarInfo[[#This Row],[row_id]] ) - ROW( co_scalarInfo[[#Headers],[row_id]] )</f>
        <v>2</v>
      </c>
      <c r="C132" s="81" t="s">
        <v>1069</v>
      </c>
      <c r="D132" s="82" t="s">
        <v>769</v>
      </c>
      <c r="E132" s="83" t="s">
        <v>817</v>
      </c>
      <c r="F132" s="83" t="s">
        <v>787</v>
      </c>
      <c r="G132" s="83" t="s">
        <v>948</v>
      </c>
      <c r="H132" s="83">
        <v>2015</v>
      </c>
      <c r="I132" s="104" t="s">
        <v>965</v>
      </c>
      <c r="J132" s="101"/>
      <c r="K132" s="100" cm="1">
        <f t="array" ref="K132" xml:space="preserve"> SUMPRODUCT( --( co_scalarInfo[[#This Row],[scalarName]] = scalarDataframe[scalarName] ) )</f>
        <v>1</v>
      </c>
      <c r="R132" s="20"/>
      <c r="S132" s="20"/>
      <c r="T132" s="20"/>
    </row>
    <row r="133" spans="2:20" ht="21" x14ac:dyDescent="0.35">
      <c r="B133" s="8">
        <f xml:space="preserve"> ROW( co_scalarInfo[[#This Row],[row_id]] ) - ROW( co_scalarInfo[[#Headers],[row_id]] )</f>
        <v>3</v>
      </c>
      <c r="C133" s="81" t="s">
        <v>263</v>
      </c>
      <c r="D133" s="82" t="s">
        <v>262</v>
      </c>
      <c r="E133" s="83" t="s">
        <v>818</v>
      </c>
      <c r="F133" s="83" t="s">
        <v>950</v>
      </c>
      <c r="G133" s="83" t="s">
        <v>949</v>
      </c>
      <c r="H133" s="83">
        <v>2015</v>
      </c>
      <c r="I133" s="104" t="s">
        <v>965</v>
      </c>
      <c r="J133" s="101"/>
      <c r="K133" s="100" cm="1">
        <f t="array" ref="K133" xml:space="preserve"> SUMPRODUCT( --( co_scalarInfo[[#This Row],[scalarName]] = scalarDataframe[scalarName] ) )</f>
        <v>119</v>
      </c>
      <c r="R133" s="20"/>
      <c r="S133" s="20"/>
      <c r="T133" s="20"/>
    </row>
    <row r="134" spans="2:20" ht="21" x14ac:dyDescent="0.35">
      <c r="B134" s="9">
        <f xml:space="preserve"> ROW( co_scalarInfo[[#This Row],[row_id]] ) - ROW( co_scalarInfo[[#Headers],[row_id]] )</f>
        <v>4</v>
      </c>
      <c r="C134" s="84" t="s">
        <v>790</v>
      </c>
      <c r="D134" s="82" t="s">
        <v>789</v>
      </c>
      <c r="E134" s="83" t="s">
        <v>817</v>
      </c>
      <c r="F134" s="83" t="s">
        <v>787</v>
      </c>
      <c r="G134" s="83" t="s">
        <v>948</v>
      </c>
      <c r="H134" s="83">
        <v>2015</v>
      </c>
      <c r="I134" s="104" t="s">
        <v>965</v>
      </c>
      <c r="J134" s="101"/>
      <c r="K134" s="100" cm="1">
        <f t="array" ref="K134" xml:space="preserve"> SUMPRODUCT( --( co_scalarInfo[[#This Row],[scalarName]] = scalarDataframe[scalarName] ) )</f>
        <v>1</v>
      </c>
      <c r="R134" s="20"/>
      <c r="S134" s="20"/>
      <c r="T134" s="20"/>
    </row>
    <row r="135" spans="2:20" ht="21" x14ac:dyDescent="0.35">
      <c r="B135" s="9">
        <f xml:space="preserve"> ROW( co_scalarInfo[[#This Row],[row_id]] ) - ROW( co_scalarInfo[[#Headers],[row_id]] )</f>
        <v>5</v>
      </c>
      <c r="C135" s="84" t="s">
        <v>791</v>
      </c>
      <c r="D135" s="82" t="s">
        <v>792</v>
      </c>
      <c r="E135" s="83" t="s">
        <v>817</v>
      </c>
      <c r="F135" s="83" t="s">
        <v>787</v>
      </c>
      <c r="G135" s="83" t="s">
        <v>948</v>
      </c>
      <c r="H135" s="83">
        <v>2015</v>
      </c>
      <c r="I135" s="104" t="s">
        <v>965</v>
      </c>
      <c r="J135" s="101"/>
      <c r="K135" s="100" cm="1">
        <f t="array" ref="K135" xml:space="preserve"> SUMPRODUCT( --( co_scalarInfo[[#This Row],[scalarName]] = scalarDataframe[scalarName] ) )</f>
        <v>1</v>
      </c>
      <c r="R135" s="20"/>
      <c r="S135" s="20"/>
      <c r="T135" s="20"/>
    </row>
    <row r="136" spans="2:20" ht="21" x14ac:dyDescent="0.35">
      <c r="B136" s="9">
        <f xml:space="preserve"> ROW( co_scalarInfo[[#This Row],[row_id]] ) - ROW( co_scalarInfo[[#Headers],[row_id]] )</f>
        <v>6</v>
      </c>
      <c r="C136" s="84" t="s">
        <v>815</v>
      </c>
      <c r="D136" s="82" t="s">
        <v>793</v>
      </c>
      <c r="E136" s="83" t="s">
        <v>817</v>
      </c>
      <c r="F136" s="83" t="s">
        <v>787</v>
      </c>
      <c r="G136" s="83" t="s">
        <v>948</v>
      </c>
      <c r="H136" s="83">
        <v>2015</v>
      </c>
      <c r="I136" s="104" t="s">
        <v>965</v>
      </c>
      <c r="J136" s="101"/>
      <c r="K136" s="100" cm="1">
        <f t="array" ref="K136" xml:space="preserve"> SUMPRODUCT( --( co_scalarInfo[[#This Row],[scalarName]] = scalarDataframe[scalarName] ) )</f>
        <v>1</v>
      </c>
      <c r="R136" s="20"/>
      <c r="S136" s="20"/>
      <c r="T136" s="20"/>
    </row>
    <row r="137" spans="2:20" ht="14.5" x14ac:dyDescent="0.35">
      <c r="B137" s="9">
        <f xml:space="preserve"> ROW( co_scalarInfo[[#This Row],[row_id]] ) - ROW( co_scalarInfo[[#Headers],[row_id]] )</f>
        <v>7</v>
      </c>
      <c r="C137" s="84" t="s">
        <v>773</v>
      </c>
      <c r="D137" s="82" t="s">
        <v>772</v>
      </c>
      <c r="E137" s="83" t="s">
        <v>817</v>
      </c>
      <c r="F137" s="83" t="s">
        <v>787</v>
      </c>
      <c r="G137" s="83" t="s">
        <v>949</v>
      </c>
      <c r="H137" s="83">
        <v>2015</v>
      </c>
      <c r="I137" s="104" t="s">
        <v>965</v>
      </c>
      <c r="J137" s="101"/>
      <c r="K137" s="100" cm="1">
        <f t="array" ref="K137" xml:space="preserve"> SUMPRODUCT( --( co_scalarInfo[[#This Row],[scalarName]] = scalarDataframe[scalarName] ) )</f>
        <v>7</v>
      </c>
      <c r="R137" s="20"/>
      <c r="S137" s="20"/>
      <c r="T137" s="20"/>
    </row>
    <row r="138" spans="2:20" ht="14.5" x14ac:dyDescent="0.35">
      <c r="B138" s="9">
        <f xml:space="preserve"> ROW( co_scalarInfo[[#This Row],[row_id]] ) - ROW( co_scalarInfo[[#Headers],[row_id]] )</f>
        <v>8</v>
      </c>
      <c r="C138" s="84" t="s">
        <v>1049</v>
      </c>
      <c r="D138" s="82" t="s">
        <v>1051</v>
      </c>
      <c r="E138" s="83" t="s">
        <v>817</v>
      </c>
      <c r="F138" s="83" t="s">
        <v>787</v>
      </c>
      <c r="G138" s="83" t="s">
        <v>948</v>
      </c>
      <c r="H138" s="85" t="s">
        <v>1004</v>
      </c>
      <c r="I138" s="104" t="s">
        <v>965</v>
      </c>
      <c r="J138" s="101"/>
      <c r="K138" s="100" cm="1">
        <f t="array" ref="K138" xml:space="preserve"> SUMPRODUCT( --( co_scalarInfo[[#This Row],[scalarName]] = scalarDataframe[scalarName] ) )</f>
        <v>1</v>
      </c>
      <c r="R138" s="20"/>
      <c r="S138" s="20"/>
      <c r="T138" s="20"/>
    </row>
    <row r="139" spans="2:20" ht="21" x14ac:dyDescent="0.35">
      <c r="B139" s="9">
        <f xml:space="preserve"> ROW( co_scalarInfo[[#This Row],[row_id]] ) - ROW( co_scalarInfo[[#Headers],[row_id]] )</f>
        <v>9</v>
      </c>
      <c r="C139" s="84" t="s">
        <v>1050</v>
      </c>
      <c r="D139" s="82" t="s">
        <v>1052</v>
      </c>
      <c r="E139" s="83" t="s">
        <v>817</v>
      </c>
      <c r="F139" s="83" t="s">
        <v>787</v>
      </c>
      <c r="G139" s="83" t="s">
        <v>948</v>
      </c>
      <c r="H139" s="85" t="s">
        <v>1004</v>
      </c>
      <c r="I139" s="104" t="s">
        <v>965</v>
      </c>
      <c r="J139" s="101"/>
      <c r="K139" s="100" cm="1">
        <f t="array" ref="K139" xml:space="preserve"> SUMPRODUCT( --( co_scalarInfo[[#This Row],[scalarName]] = scalarDataframe[scalarName] ) )</f>
        <v>1</v>
      </c>
      <c r="R139" s="20"/>
      <c r="S139" s="20"/>
      <c r="T139" s="20"/>
    </row>
    <row r="140" spans="2:20" x14ac:dyDescent="0.3">
      <c r="B140" s="9">
        <f xml:space="preserve"> ROW( co_scalarInfo[[#This Row],[row_id]] ) - ROW( co_scalarInfo[[#Headers],[row_id]] )</f>
        <v>10</v>
      </c>
      <c r="C140" s="84" t="s">
        <v>258</v>
      </c>
      <c r="D140" s="82" t="s">
        <v>970</v>
      </c>
      <c r="E140" s="83" t="s">
        <v>817</v>
      </c>
      <c r="F140" s="83" t="s">
        <v>787</v>
      </c>
      <c r="G140" s="83" t="s">
        <v>948</v>
      </c>
      <c r="H140" s="86" t="s">
        <v>201</v>
      </c>
      <c r="I140" s="105" t="s">
        <v>967</v>
      </c>
      <c r="J140" s="101" t="s">
        <v>971</v>
      </c>
      <c r="K140" s="100" cm="1">
        <f t="array" ref="K140" xml:space="preserve"> SUMPRODUCT( --( co_scalarInfo[[#This Row],[scalarName]] = scalarDataframe[scalarName] ) )</f>
        <v>0</v>
      </c>
    </row>
    <row r="141" spans="2:20" x14ac:dyDescent="0.3">
      <c r="B141" s="9">
        <f xml:space="preserve"> ROW( co_scalarInfo[[#This Row],[row_id]] ) - ROW( co_scalarInfo[[#Headers],[row_id]] )</f>
        <v>11</v>
      </c>
      <c r="C141" s="84" t="s">
        <v>253</v>
      </c>
      <c r="D141" s="82" t="s">
        <v>211</v>
      </c>
      <c r="E141" s="83" t="s">
        <v>819</v>
      </c>
      <c r="F141" s="83" t="s">
        <v>950</v>
      </c>
      <c r="G141" s="83" t="s">
        <v>949</v>
      </c>
      <c r="H141" s="85" t="s">
        <v>1004</v>
      </c>
      <c r="I141" s="104" t="s">
        <v>966</v>
      </c>
      <c r="J141" s="101"/>
      <c r="K141" s="100" cm="1">
        <f t="array" ref="K141" xml:space="preserve"> SUMPRODUCT( --( co_scalarInfo[[#This Row],[scalarName]] = scalarDataframe[scalarName] ) )</f>
        <v>0</v>
      </c>
    </row>
    <row r="142" spans="2:20" x14ac:dyDescent="0.3">
      <c r="B142" s="9">
        <f xml:space="preserve"> ROW( co_scalarInfo[[#This Row],[row_id]] ) - ROW( co_scalarInfo[[#Headers],[row_id]] )</f>
        <v>12</v>
      </c>
      <c r="C142" s="84" t="s">
        <v>761</v>
      </c>
      <c r="D142" s="82" t="s">
        <v>760</v>
      </c>
      <c r="E142" s="83" t="s">
        <v>819</v>
      </c>
      <c r="F142" s="83" t="s">
        <v>950</v>
      </c>
      <c r="G142" s="83" t="s">
        <v>949</v>
      </c>
      <c r="H142" s="85" t="s">
        <v>1004</v>
      </c>
      <c r="I142" s="104" t="s">
        <v>965</v>
      </c>
      <c r="J142" s="101"/>
      <c r="K142" s="100" cm="1">
        <f t="array" ref="K142" xml:space="preserve"> SUMPRODUCT( --( co_scalarInfo[[#This Row],[scalarName]] = scalarDataframe[scalarName] ) )</f>
        <v>119</v>
      </c>
    </row>
    <row r="143" spans="2:20" x14ac:dyDescent="0.3">
      <c r="B143" s="9">
        <f xml:space="preserve"> ROW( co_scalarInfo[[#This Row],[row_id]] ) - ROW( co_scalarInfo[[#Headers],[row_id]] )</f>
        <v>13</v>
      </c>
      <c r="C143" s="84" t="s">
        <v>237</v>
      </c>
      <c r="D143" s="82" t="s">
        <v>215</v>
      </c>
      <c r="E143" s="83" t="s">
        <v>819</v>
      </c>
      <c r="F143" s="83" t="s">
        <v>787</v>
      </c>
      <c r="G143" s="83" t="s">
        <v>949</v>
      </c>
      <c r="H143" s="85" t="s">
        <v>1004</v>
      </c>
      <c r="I143" s="104" t="s">
        <v>965</v>
      </c>
      <c r="J143" s="101"/>
      <c r="K143" s="100" cm="1">
        <f t="array" ref="K143" xml:space="preserve"> SUMPRODUCT( --( co_scalarInfo[[#This Row],[scalarName]] = scalarDataframe[scalarName] ) )</f>
        <v>8</v>
      </c>
    </row>
    <row r="144" spans="2:20" x14ac:dyDescent="0.3">
      <c r="B144" s="9">
        <f xml:space="preserve"> ROW( co_scalarInfo[[#This Row],[row_id]] ) - ROW( co_scalarInfo[[#Headers],[row_id]] )</f>
        <v>14</v>
      </c>
      <c r="C144" s="84" t="s">
        <v>252</v>
      </c>
      <c r="D144" s="82" t="s">
        <v>799</v>
      </c>
      <c r="E144" s="83" t="s">
        <v>819</v>
      </c>
      <c r="F144" s="83" t="s">
        <v>787</v>
      </c>
      <c r="G144" s="83" t="s">
        <v>949</v>
      </c>
      <c r="H144" s="85" t="s">
        <v>1004</v>
      </c>
      <c r="I144" s="104" t="s">
        <v>965</v>
      </c>
      <c r="J144" s="101"/>
      <c r="K144" s="100" cm="1">
        <f t="array" ref="K144" xml:space="preserve"> SUMPRODUCT( --( co_scalarInfo[[#This Row],[scalarName]] = scalarDataframe[scalarName] ) )</f>
        <v>7</v>
      </c>
    </row>
    <row r="145" spans="1:21" x14ac:dyDescent="0.3">
      <c r="B145" s="9">
        <f xml:space="preserve"> ROW( co_scalarInfo[[#This Row],[row_id]] ) - ROW( co_scalarInfo[[#Headers],[row_id]] )</f>
        <v>15</v>
      </c>
      <c r="C145" s="84" t="s">
        <v>258</v>
      </c>
      <c r="D145" s="82" t="s">
        <v>970</v>
      </c>
      <c r="E145" s="83" t="s">
        <v>819</v>
      </c>
      <c r="F145" s="83" t="s">
        <v>787</v>
      </c>
      <c r="G145" s="83" t="s">
        <v>948</v>
      </c>
      <c r="H145" s="86" t="s">
        <v>201</v>
      </c>
      <c r="I145" s="105" t="s">
        <v>967</v>
      </c>
      <c r="J145" s="101" t="s">
        <v>971</v>
      </c>
      <c r="K145" s="100" cm="1">
        <f t="array" ref="K145" xml:space="preserve"> SUMPRODUCT( --( co_scalarInfo[[#This Row],[scalarName]] = scalarDataframe[scalarName] ) )</f>
        <v>0</v>
      </c>
    </row>
    <row r="146" spans="1:21" x14ac:dyDescent="0.3">
      <c r="B146" s="9">
        <f xml:space="preserve"> ROW( co_scalarInfo[[#This Row],[row_id]] ) - ROW( co_scalarInfo[[#Headers],[row_id]] )</f>
        <v>16</v>
      </c>
      <c r="C146" s="84" t="s">
        <v>260</v>
      </c>
      <c r="D146" s="82" t="s">
        <v>795</v>
      </c>
      <c r="E146" s="83" t="s">
        <v>839</v>
      </c>
      <c r="F146" s="83" t="s">
        <v>950</v>
      </c>
      <c r="G146" s="83" t="s">
        <v>949</v>
      </c>
      <c r="H146" s="85" t="s">
        <v>1004</v>
      </c>
      <c r="I146" s="104" t="s">
        <v>965</v>
      </c>
      <c r="J146" s="101"/>
      <c r="K146" s="100" cm="1">
        <f t="array" ref="K146" xml:space="preserve"> SUMPRODUCT( --( co_scalarInfo[[#This Row],[scalarName]] = scalarDataframe[scalarName] ) )</f>
        <v>21</v>
      </c>
    </row>
    <row r="147" spans="1:21" x14ac:dyDescent="0.3">
      <c r="B147" s="9">
        <f xml:space="preserve"> ROW( co_scalarInfo[[#This Row],[row_id]] ) - ROW( co_scalarInfo[[#Headers],[row_id]] )</f>
        <v>17</v>
      </c>
      <c r="C147" s="84" t="s">
        <v>261</v>
      </c>
      <c r="D147" s="82" t="s">
        <v>797</v>
      </c>
      <c r="E147" s="83" t="s">
        <v>839</v>
      </c>
      <c r="F147" s="83" t="s">
        <v>950</v>
      </c>
      <c r="G147" s="83" t="s">
        <v>949</v>
      </c>
      <c r="H147" s="85" t="s">
        <v>1004</v>
      </c>
      <c r="I147" s="104" t="s">
        <v>965</v>
      </c>
      <c r="J147" s="101"/>
      <c r="K147" s="100" cm="1">
        <f t="array" ref="K147" xml:space="preserve"> SUMPRODUCT( --( co_scalarInfo[[#This Row],[scalarName]] = scalarDataframe[scalarName] ) )</f>
        <v>119</v>
      </c>
    </row>
    <row r="148" spans="1:21" x14ac:dyDescent="0.3">
      <c r="B148" s="9">
        <f xml:space="preserve"> ROW( co_scalarInfo[[#This Row],[row_id]] ) - ROW( co_scalarInfo[[#Headers],[row_id]] )</f>
        <v>18</v>
      </c>
      <c r="C148" s="84" t="s">
        <v>258</v>
      </c>
      <c r="D148" s="82" t="s">
        <v>970</v>
      </c>
      <c r="E148" s="83" t="s">
        <v>839</v>
      </c>
      <c r="F148" s="83" t="s">
        <v>787</v>
      </c>
      <c r="G148" s="83" t="s">
        <v>948</v>
      </c>
      <c r="H148" s="86" t="s">
        <v>201</v>
      </c>
      <c r="I148" s="105" t="s">
        <v>967</v>
      </c>
      <c r="J148" s="101" t="s">
        <v>971</v>
      </c>
      <c r="K148" s="100" cm="1">
        <f t="array" ref="K148" xml:space="preserve"> SUMPRODUCT( --( co_scalarInfo[[#This Row],[scalarName]] = scalarDataframe[scalarName] ) )</f>
        <v>0</v>
      </c>
    </row>
    <row r="149" spans="1:21" ht="31.5" x14ac:dyDescent="0.3">
      <c r="B149" s="9">
        <f xml:space="preserve"> ROW( co_scalarInfo[[#This Row],[row_id]] ) - ROW( co_scalarInfo[[#Headers],[row_id]] )</f>
        <v>19</v>
      </c>
      <c r="C149" s="84" t="s">
        <v>951</v>
      </c>
      <c r="D149" s="82" t="s">
        <v>956</v>
      </c>
      <c r="E149" s="83" t="s">
        <v>818</v>
      </c>
      <c r="F149" s="83" t="s">
        <v>950</v>
      </c>
      <c r="G149" s="83" t="s">
        <v>949</v>
      </c>
      <c r="H149" s="85" t="s">
        <v>1004</v>
      </c>
      <c r="I149" s="104" t="s">
        <v>965</v>
      </c>
      <c r="J149" s="101" t="s">
        <v>953</v>
      </c>
      <c r="K149" s="100" cm="1">
        <f t="array" ref="K149" xml:space="preserve"> SUMPRODUCT( --( co_scalarInfo[[#This Row],[scalarName]] = scalarDataframe[scalarName] ) )</f>
        <v>136</v>
      </c>
    </row>
    <row r="150" spans="1:21" ht="42" x14ac:dyDescent="0.3">
      <c r="B150" s="9">
        <f xml:space="preserve"> ROW( co_scalarInfo[[#This Row],[row_id]] ) - ROW( co_scalarInfo[[#Headers],[row_id]] )</f>
        <v>20</v>
      </c>
      <c r="C150" s="84" t="s">
        <v>952</v>
      </c>
      <c r="D150" s="82" t="s">
        <v>955</v>
      </c>
      <c r="E150" s="83" t="s">
        <v>818</v>
      </c>
      <c r="F150" s="83" t="s">
        <v>950</v>
      </c>
      <c r="G150" s="83" t="s">
        <v>949</v>
      </c>
      <c r="H150" s="85" t="s">
        <v>1004</v>
      </c>
      <c r="I150" s="104" t="s">
        <v>965</v>
      </c>
      <c r="J150" s="101" t="s">
        <v>954</v>
      </c>
      <c r="K150" s="100" cm="1">
        <f t="array" ref="K150" xml:space="preserve"> SUMPRODUCT( --( co_scalarInfo[[#This Row],[scalarName]] = scalarDataframe[scalarName] ) )</f>
        <v>136</v>
      </c>
    </row>
    <row r="151" spans="1:21" ht="21" x14ac:dyDescent="0.3">
      <c r="B151" s="9">
        <f xml:space="preserve"> ROW( co_scalarInfo[[#This Row],[row_id]] ) - ROW( co_scalarInfo[[#Headers],[row_id]] )</f>
        <v>21</v>
      </c>
      <c r="C151" s="84" t="s">
        <v>1062</v>
      </c>
      <c r="D151" s="82" t="s">
        <v>800</v>
      </c>
      <c r="E151" s="83" t="s">
        <v>818</v>
      </c>
      <c r="F151" s="83" t="s">
        <v>950</v>
      </c>
      <c r="G151" s="83" t="s">
        <v>949</v>
      </c>
      <c r="H151" s="85" t="s">
        <v>1004</v>
      </c>
      <c r="I151" s="104" t="s">
        <v>965</v>
      </c>
      <c r="J151" s="101"/>
      <c r="K151" s="100" cm="1">
        <f t="array" ref="K151" xml:space="preserve"> SUMPRODUCT( --( co_scalarInfo[[#This Row],[scalarName]] = scalarDataframe[scalarName] ) )</f>
        <v>119</v>
      </c>
    </row>
    <row r="152" spans="1:21" x14ac:dyDescent="0.3">
      <c r="B152" s="9">
        <f xml:space="preserve"> ROW( co_scalarInfo[[#This Row],[row_id]] ) - ROW( co_scalarInfo[[#Headers],[row_id]] )</f>
        <v>22</v>
      </c>
      <c r="C152" s="84" t="s">
        <v>783</v>
      </c>
      <c r="D152" s="82" t="s">
        <v>801</v>
      </c>
      <c r="E152" s="83" t="s">
        <v>818</v>
      </c>
      <c r="F152" s="83" t="s">
        <v>950</v>
      </c>
      <c r="G152" s="83" t="s">
        <v>948</v>
      </c>
      <c r="H152" s="85" t="s">
        <v>1004</v>
      </c>
      <c r="I152" s="104" t="s">
        <v>965</v>
      </c>
      <c r="J152" s="101"/>
      <c r="K152" s="100" cm="1">
        <f t="array" ref="K152" xml:space="preserve"> SUMPRODUCT( --( co_scalarInfo[[#This Row],[scalarName]] = scalarDataframe[scalarName] ) )</f>
        <v>17</v>
      </c>
    </row>
    <row r="153" spans="1:21" x14ac:dyDescent="0.3">
      <c r="B153" s="9">
        <f xml:space="preserve"> ROW( co_scalarInfo[[#This Row],[row_id]] ) - ROW( co_scalarInfo[[#Headers],[row_id]] )</f>
        <v>23</v>
      </c>
      <c r="C153" s="84" t="s">
        <v>258</v>
      </c>
      <c r="D153" s="82" t="s">
        <v>970</v>
      </c>
      <c r="E153" s="83" t="s">
        <v>818</v>
      </c>
      <c r="F153" s="83" t="s">
        <v>787</v>
      </c>
      <c r="G153" s="83" t="s">
        <v>948</v>
      </c>
      <c r="H153" s="86" t="s">
        <v>201</v>
      </c>
      <c r="I153" s="105" t="s">
        <v>967</v>
      </c>
      <c r="J153" s="101" t="s">
        <v>971</v>
      </c>
      <c r="K153" s="100" cm="1">
        <f t="array" ref="K153" xml:space="preserve"> SUMPRODUCT( --( co_scalarInfo[[#This Row],[scalarName]] = scalarDataframe[scalarName] ) )</f>
        <v>0</v>
      </c>
    </row>
    <row r="154" spans="1:21" ht="21" x14ac:dyDescent="0.3">
      <c r="B154" s="9">
        <f xml:space="preserve"> ROW( co_scalarInfo[[#This Row],[row_id]] ) - ROW( co_scalarInfo[[#Headers],[row_id]] )</f>
        <v>24</v>
      </c>
      <c r="C154" s="84" t="s">
        <v>1047</v>
      </c>
      <c r="D154" s="82" t="s">
        <v>1044</v>
      </c>
      <c r="E154" s="83" t="s">
        <v>839</v>
      </c>
      <c r="F154" s="83" t="s">
        <v>787</v>
      </c>
      <c r="G154" s="83" t="s">
        <v>948</v>
      </c>
      <c r="H154" s="85" t="s">
        <v>1004</v>
      </c>
      <c r="I154" s="104" t="s">
        <v>965</v>
      </c>
      <c r="J154" s="101"/>
      <c r="K154" s="100" cm="1">
        <f t="array" ref="K154" xml:space="preserve"> SUMPRODUCT( --( co_scalarInfo[[#This Row],[scalarName]] = scalarDataframe[scalarName] ) )</f>
        <v>1</v>
      </c>
    </row>
    <row r="155" spans="1:21" ht="21" x14ac:dyDescent="0.3">
      <c r="B155" s="9">
        <f xml:space="preserve"> ROW( co_scalarInfo[[#This Row],[row_id]] ) - ROW( co_scalarInfo[[#Headers],[row_id]] )</f>
        <v>25</v>
      </c>
      <c r="C155" s="84" t="s">
        <v>1070</v>
      </c>
      <c r="D155" s="82" t="s">
        <v>1045</v>
      </c>
      <c r="E155" s="83" t="s">
        <v>839</v>
      </c>
      <c r="F155" s="83" t="s">
        <v>787</v>
      </c>
      <c r="G155" s="83" t="s">
        <v>948</v>
      </c>
      <c r="H155" s="85" t="s">
        <v>1004</v>
      </c>
      <c r="I155" s="104" t="s">
        <v>965</v>
      </c>
      <c r="J155" s="101"/>
      <c r="K155" s="100" cm="1">
        <f t="array" ref="K155" xml:space="preserve"> SUMPRODUCT( --( co_scalarInfo[[#This Row],[scalarName]] = scalarDataframe[scalarName] ) )</f>
        <v>1</v>
      </c>
    </row>
    <row r="156" spans="1:21" ht="21" x14ac:dyDescent="0.3">
      <c r="B156" s="9">
        <f xml:space="preserve"> ROW( co_scalarInfo[[#This Row],[row_id]] ) - ROW( co_scalarInfo[[#Headers],[row_id]] )</f>
        <v>26</v>
      </c>
      <c r="C156" s="84" t="s">
        <v>1048</v>
      </c>
      <c r="D156" s="82" t="s">
        <v>1046</v>
      </c>
      <c r="E156" s="83" t="s">
        <v>839</v>
      </c>
      <c r="F156" s="83" t="s">
        <v>787</v>
      </c>
      <c r="G156" s="83" t="s">
        <v>948</v>
      </c>
      <c r="H156" s="85" t="s">
        <v>1004</v>
      </c>
      <c r="I156" s="104" t="s">
        <v>965</v>
      </c>
      <c r="J156" s="101"/>
      <c r="K156" s="100" cm="1">
        <f t="array" ref="K156" xml:space="preserve"> SUMPRODUCT( --( co_scalarInfo[[#This Row],[scalarName]] = scalarDataframe[scalarName] ) )</f>
        <v>1</v>
      </c>
    </row>
    <row r="157" spans="1:21" x14ac:dyDescent="0.3">
      <c r="B157" s="9">
        <f xml:space="preserve"> ROW( co_scalarInfo[[#This Row],[row_id]] ) - ROW( co_scalarInfo[[#Headers],[row_id]] )</f>
        <v>27</v>
      </c>
      <c r="C157" s="84" t="s">
        <v>1068</v>
      </c>
      <c r="D157" s="82" t="s">
        <v>1067</v>
      </c>
      <c r="E157" s="83" t="s">
        <v>819</v>
      </c>
      <c r="F157" s="83" t="s">
        <v>950</v>
      </c>
      <c r="G157" s="83" t="s">
        <v>949</v>
      </c>
      <c r="H157" s="85" t="s">
        <v>1004</v>
      </c>
      <c r="I157" s="104" t="s">
        <v>965</v>
      </c>
      <c r="J157" s="101"/>
      <c r="K157" s="100" cm="1">
        <f t="array" ref="K157" xml:space="preserve"> SUMPRODUCT( --( co_scalarInfo[[#This Row],[scalarName]] = scalarDataframe[scalarName] ) )</f>
        <v>136</v>
      </c>
    </row>
    <row r="160" spans="1:21" ht="14.5" x14ac:dyDescent="0.35">
      <c r="A160" s="70"/>
      <c r="B160" s="71" t="s">
        <v>1089</v>
      </c>
      <c r="C160" s="71"/>
      <c r="D160" s="71"/>
      <c r="E160" s="71"/>
      <c r="F160" s="71"/>
      <c r="G160" s="71"/>
      <c r="H160" s="71"/>
      <c r="I160" s="71"/>
      <c r="J160" s="71"/>
      <c r="K160" s="71"/>
      <c r="L160" s="71"/>
      <c r="M160" s="71"/>
      <c r="N160" s="71"/>
      <c r="O160" s="71"/>
      <c r="P160" s="71"/>
      <c r="Q160" s="71"/>
      <c r="R160" s="71"/>
      <c r="S160" s="71"/>
      <c r="T160" s="71"/>
      <c r="U160" s="71"/>
    </row>
    <row r="162" spans="1:21" x14ac:dyDescent="0.3">
      <c r="B162" s="87" t="s">
        <v>782</v>
      </c>
      <c r="C162" s="87" t="s">
        <v>972</v>
      </c>
      <c r="D162" s="87" t="s">
        <v>1002</v>
      </c>
      <c r="E162" s="88" t="s">
        <v>820</v>
      </c>
    </row>
    <row r="163" spans="1:21" x14ac:dyDescent="0.3">
      <c r="B163" s="8">
        <f xml:space="preserve"> ROW( co_econMultipliers[[#This Row],[row_id]] ) - ROW( co_econMultipliers[[#Headers],[row_id]] )</f>
        <v>1</v>
      </c>
      <c r="C163" s="22" t="s">
        <v>959</v>
      </c>
      <c r="D163" s="117" t="s">
        <v>968</v>
      </c>
      <c r="E163" s="119">
        <v>2015</v>
      </c>
    </row>
    <row r="164" spans="1:21" x14ac:dyDescent="0.3">
      <c r="B164" s="8">
        <f xml:space="preserve"> ROW( co_econMultipliers[[#This Row],[row_id]] ) - ROW( co_econMultipliers[[#Headers],[row_id]] )</f>
        <v>2</v>
      </c>
      <c r="C164" s="22" t="s">
        <v>259</v>
      </c>
      <c r="D164" s="117" t="s">
        <v>969</v>
      </c>
      <c r="E164" s="119" t="s">
        <v>201</v>
      </c>
    </row>
    <row r="165" spans="1:21" x14ac:dyDescent="0.3">
      <c r="B165" s="8">
        <f xml:space="preserve"> ROW( co_econMultipliers[[#This Row],[row_id]] ) - ROW( co_econMultipliers[[#Headers],[row_id]] )</f>
        <v>3</v>
      </c>
      <c r="C165" s="22" t="s">
        <v>258</v>
      </c>
      <c r="D165" s="117" t="s">
        <v>970</v>
      </c>
      <c r="E165" s="119" t="s">
        <v>201</v>
      </c>
    </row>
    <row r="168" spans="1:21" ht="14.5" x14ac:dyDescent="0.35">
      <c r="A168" s="70"/>
      <c r="B168" s="71" t="s">
        <v>1090</v>
      </c>
      <c r="C168" s="71"/>
      <c r="D168" s="71"/>
      <c r="E168" s="71"/>
      <c r="F168" s="71"/>
      <c r="G168" s="71"/>
      <c r="H168" s="71"/>
      <c r="I168" s="71"/>
      <c r="J168" s="71"/>
      <c r="K168" s="71"/>
      <c r="L168" s="71"/>
      <c r="M168" s="71"/>
      <c r="N168" s="71"/>
      <c r="O168" s="71"/>
      <c r="P168" s="71"/>
      <c r="Q168" s="71"/>
      <c r="R168" s="71"/>
      <c r="S168" s="71"/>
      <c r="T168" s="71"/>
      <c r="U168" s="71"/>
    </row>
    <row r="170" spans="1:21" x14ac:dyDescent="0.3">
      <c r="B170" s="87" t="s">
        <v>782</v>
      </c>
      <c r="C170" s="87" t="s">
        <v>787</v>
      </c>
      <c r="D170" s="87" t="s">
        <v>257</v>
      </c>
    </row>
    <row r="171" spans="1:21" x14ac:dyDescent="0.3">
      <c r="B171" s="8">
        <f xml:space="preserve"> ROW( co_constants[[#This Row],[row_id]] ) - ROW( co_constants[[#Headers],[row_id]] )</f>
        <v>1</v>
      </c>
      <c r="C171" s="22" t="s">
        <v>784</v>
      </c>
      <c r="D171" s="117">
        <f xml:space="preserve"> 10^9</f>
        <v>1000000000</v>
      </c>
    </row>
    <row r="172" spans="1:21" x14ac:dyDescent="0.3">
      <c r="B172" s="8">
        <f xml:space="preserve"> ROW( co_constants[[#This Row],[row_id]] ) - ROW( co_constants[[#Headers],[row_id]] )</f>
        <v>2</v>
      </c>
      <c r="C172" s="22" t="s">
        <v>785</v>
      </c>
      <c r="D172" s="117">
        <f xml:space="preserve"> 10^6</f>
        <v>1000000</v>
      </c>
    </row>
    <row r="173" spans="1:21" x14ac:dyDescent="0.3">
      <c r="B173" s="8">
        <f xml:space="preserve"> ROW( co_constants[[#This Row],[row_id]] ) - ROW( co_constants[[#Headers],[row_id]] )</f>
        <v>3</v>
      </c>
      <c r="C173" s="22" t="s">
        <v>786</v>
      </c>
      <c r="D173" s="117">
        <v>1000</v>
      </c>
    </row>
    <row r="176" spans="1:21" ht="14.5" x14ac:dyDescent="0.35">
      <c r="A176" s="70"/>
      <c r="B176" s="71" t="s">
        <v>1087</v>
      </c>
      <c r="C176" s="71"/>
      <c r="D176" s="71"/>
      <c r="E176" s="71"/>
      <c r="F176" s="71"/>
      <c r="G176" s="71"/>
      <c r="H176" s="71"/>
      <c r="I176" s="71"/>
      <c r="J176" s="71"/>
      <c r="K176" s="71"/>
      <c r="L176" s="71"/>
      <c r="M176" s="71"/>
      <c r="N176" s="71"/>
      <c r="O176" s="71"/>
      <c r="P176" s="71"/>
      <c r="Q176" s="71"/>
      <c r="R176" s="71"/>
      <c r="S176" s="71"/>
      <c r="T176" s="71"/>
      <c r="U176" s="71"/>
    </row>
    <row r="178" spans="1:21" x14ac:dyDescent="0.3">
      <c r="B178" s="108" t="s">
        <v>782</v>
      </c>
      <c r="C178" s="108" t="s">
        <v>1017</v>
      </c>
      <c r="D178" s="108" t="s">
        <v>1018</v>
      </c>
      <c r="E178" s="109" t="s">
        <v>1024</v>
      </c>
      <c r="F178" s="109" t="s">
        <v>1026</v>
      </c>
      <c r="G178" s="110" t="s">
        <v>1022</v>
      </c>
      <c r="H178" s="110" t="s">
        <v>1023</v>
      </c>
      <c r="I178" s="111" t="s">
        <v>1031</v>
      </c>
      <c r="J178" s="111" t="s">
        <v>1038</v>
      </c>
      <c r="K178" s="106" t="s">
        <v>1039</v>
      </c>
      <c r="L178" s="106" t="s">
        <v>1032</v>
      </c>
      <c r="M178" s="107" t="s">
        <v>1037</v>
      </c>
      <c r="N178" s="107" t="s">
        <v>1036</v>
      </c>
    </row>
    <row r="179" spans="1:21" x14ac:dyDescent="0.3">
      <c r="B179" s="8">
        <f xml:space="preserve"> ROW( co_modelTypes[[#This Row],[row_id]] ) - ROW( co_modelTypes[[#Headers],[row_id]] )</f>
        <v>1</v>
      </c>
      <c r="C179" s="22" t="s">
        <v>822</v>
      </c>
      <c r="D179" s="22" t="s">
        <v>1016</v>
      </c>
      <c r="E179" s="112" t="s">
        <v>1025</v>
      </c>
      <c r="F179" s="112" t="s">
        <v>1020</v>
      </c>
      <c r="G179" s="113" t="s">
        <v>1014</v>
      </c>
      <c r="H179" s="113" t="s">
        <v>1015</v>
      </c>
      <c r="I179" s="114">
        <v>1995</v>
      </c>
      <c r="J179" s="114">
        <v>6</v>
      </c>
      <c r="K179" s="115">
        <v>10</v>
      </c>
      <c r="L179" s="115">
        <v>1</v>
      </c>
      <c r="M179" s="47">
        <v>7</v>
      </c>
      <c r="N179" s="47" cm="1">
        <f t="array" ref="N179" xml:space="preserve"> SUMPRODUCT( --( co_models[modelType] = co_modelTypes[[#This Row],[modelType_id]] ) )</f>
        <v>7</v>
      </c>
    </row>
    <row r="180" spans="1:21" x14ac:dyDescent="0.3">
      <c r="B180" s="8">
        <f xml:space="preserve"> ROW( co_modelTypes[[#This Row],[row_id]] ) - ROW( co_modelTypes[[#Headers],[row_id]] )</f>
        <v>2</v>
      </c>
      <c r="C180" s="22" t="s">
        <v>821</v>
      </c>
      <c r="D180" s="22" t="s">
        <v>1019</v>
      </c>
      <c r="E180" s="112" t="s">
        <v>1021</v>
      </c>
      <c r="F180" s="112" t="s">
        <v>1021</v>
      </c>
      <c r="G180" s="113" t="s">
        <v>821</v>
      </c>
      <c r="H180" s="113" t="s">
        <v>1123</v>
      </c>
      <c r="I180" s="114">
        <v>2000</v>
      </c>
      <c r="J180" s="114">
        <v>225</v>
      </c>
      <c r="K180" s="115">
        <v>250</v>
      </c>
      <c r="L180" s="115">
        <v>25</v>
      </c>
      <c r="M180" s="47">
        <v>6</v>
      </c>
      <c r="N180" s="47" cm="1">
        <f t="array" ref="N180" xml:space="preserve"> SUMPRODUCT( --( co_models[modelType] = co_modelTypes[[#This Row],[modelType_id]] ) )</f>
        <v>6</v>
      </c>
    </row>
    <row r="183" spans="1:21" ht="14.5" x14ac:dyDescent="0.35">
      <c r="A183" s="70"/>
      <c r="B183" s="71" t="s">
        <v>1095</v>
      </c>
      <c r="C183" s="71"/>
      <c r="D183" s="71"/>
      <c r="E183" s="71"/>
      <c r="F183" s="71"/>
      <c r="G183" s="71"/>
      <c r="H183" s="71"/>
      <c r="I183" s="71"/>
      <c r="J183" s="71"/>
      <c r="K183" s="71"/>
      <c r="L183" s="71"/>
      <c r="M183" s="71"/>
      <c r="N183" s="71"/>
      <c r="O183" s="71"/>
      <c r="P183" s="71"/>
      <c r="Q183" s="71"/>
      <c r="R183" s="71"/>
      <c r="S183" s="71"/>
      <c r="T183" s="71"/>
      <c r="U183" s="71"/>
    </row>
    <row r="185" spans="1:21" x14ac:dyDescent="0.3">
      <c r="B185" s="116" t="s">
        <v>782</v>
      </c>
      <c r="C185" s="87" t="s">
        <v>960</v>
      </c>
      <c r="D185" s="87" t="s">
        <v>896</v>
      </c>
      <c r="E185" s="87" t="s">
        <v>961</v>
      </c>
      <c r="F185" s="88" t="s">
        <v>962</v>
      </c>
      <c r="G185" s="88" t="s">
        <v>1013</v>
      </c>
    </row>
    <row r="186" spans="1:21" x14ac:dyDescent="0.3">
      <c r="B186" s="8">
        <f xml:space="preserve"> ROW( co_models[[#This Row],[row_id]] ) - ROW( co_models[[#Headers],[row_id]] )</f>
        <v>1</v>
      </c>
      <c r="C186" s="117" t="s">
        <v>0</v>
      </c>
      <c r="D186" s="117" t="s">
        <v>822</v>
      </c>
      <c r="E186" s="87" t="str">
        <f xml:space="preserve"> IF( co_models[[#This Row],[modelType]] = "gcm", SUBSTITUTE( SUBSTITUTE( co_models[[#This Row],[model_id]], " ", "." ), "-", "." ),
         VALUE( SUBSTITUTE( co_models[[#This Row],[model_id]], "p", "." ) ) * 100 &amp; "cm" )</f>
        <v>CanESM2</v>
      </c>
      <c r="F186" s="88" t="str">
        <f xml:space="preserve"> SUBSTITUTE( co_models[[#This Row],[model_dot]], ".", "_" )</f>
        <v>CanESM2</v>
      </c>
      <c r="G186" s="88" t="str">
        <f xml:space="preserve"> IF( co_models[[#This Row],[modelType]] = "gcm", co_models[[#This Row],[model_id]], SUBSTITUTE( co_models[[#This Row],[model_dot]], "cm", " cm" ) )</f>
        <v>CanESM2</v>
      </c>
    </row>
    <row r="187" spans="1:21" x14ac:dyDescent="0.3">
      <c r="B187" s="8">
        <f xml:space="preserve"> ROW( co_models[[#This Row],[row_id]] ) - ROW( co_models[[#Headers],[row_id]] )</f>
        <v>2</v>
      </c>
      <c r="C187" s="117" t="s">
        <v>1</v>
      </c>
      <c r="D187" s="117" t="s">
        <v>822</v>
      </c>
      <c r="E187" s="87" t="str">
        <f xml:space="preserve"> IF( co_models[[#This Row],[modelType]] = "gcm", SUBSTITUTE( SUBSTITUTE( co_models[[#This Row],[model_id]], " ", "." ), "-", "." ),
         VALUE( SUBSTITUTE( co_models[[#This Row],[model_id]], "p", "." ) ) * 100 &amp; "cm" )</f>
        <v>CCSM4</v>
      </c>
      <c r="F187" s="88" t="str">
        <f xml:space="preserve"> SUBSTITUTE( co_models[[#This Row],[model_dot]], ".", "_" )</f>
        <v>CCSM4</v>
      </c>
      <c r="G187" s="88" t="str">
        <f xml:space="preserve"> IF( co_models[[#This Row],[modelType]] = "gcm", co_models[[#This Row],[model_id]], SUBSTITUTE( co_models[[#This Row],[model_dot]], "cm", " cm" ) )</f>
        <v>CCSM4</v>
      </c>
    </row>
    <row r="188" spans="1:21" x14ac:dyDescent="0.3">
      <c r="B188" s="8">
        <f xml:space="preserve"> ROW( co_models[[#This Row],[row_id]] ) - ROW( co_models[[#Headers],[row_id]] )</f>
        <v>3</v>
      </c>
      <c r="C188" s="117" t="s">
        <v>2</v>
      </c>
      <c r="D188" s="117" t="s">
        <v>822</v>
      </c>
      <c r="E188" s="87" t="str">
        <f xml:space="preserve"> IF( co_models[[#This Row],[modelType]] = "gcm", SUBSTITUTE( SUBSTITUTE( co_models[[#This Row],[model_id]], " ", "." ), "-", "." ),
         VALUE( SUBSTITUTE( co_models[[#This Row],[model_id]], "p", "." ) ) * 100 &amp; "cm" )</f>
        <v>GISS.E2.R</v>
      </c>
      <c r="F188" s="88" t="str">
        <f xml:space="preserve"> SUBSTITUTE( co_models[[#This Row],[model_dot]], ".", "_" )</f>
        <v>GISS_E2_R</v>
      </c>
      <c r="G188" s="88" t="str">
        <f xml:space="preserve"> IF( co_models[[#This Row],[modelType]] = "gcm", co_models[[#This Row],[model_id]], SUBSTITUTE( co_models[[#This Row],[model_dot]], "cm", " cm" ) )</f>
        <v>GISS-E2-R</v>
      </c>
    </row>
    <row r="189" spans="1:21" x14ac:dyDescent="0.3">
      <c r="B189" s="8">
        <f xml:space="preserve"> ROW( co_models[[#This Row],[row_id]] ) - ROW( co_models[[#Headers],[row_id]] )</f>
        <v>4</v>
      </c>
      <c r="C189" s="117" t="s">
        <v>3</v>
      </c>
      <c r="D189" s="117" t="s">
        <v>822</v>
      </c>
      <c r="E189" s="87" t="str">
        <f xml:space="preserve"> IF( co_models[[#This Row],[modelType]] = "gcm", SUBSTITUTE( SUBSTITUTE( co_models[[#This Row],[model_id]], " ", "." ), "-", "." ),
         VALUE( SUBSTITUTE( co_models[[#This Row],[model_id]], "p", "." ) ) * 100 &amp; "cm" )</f>
        <v>HadGEM2.ES</v>
      </c>
      <c r="F189" s="88" t="str">
        <f xml:space="preserve"> SUBSTITUTE( co_models[[#This Row],[model_dot]], ".", "_" )</f>
        <v>HadGEM2_ES</v>
      </c>
      <c r="G189" s="88" t="str">
        <f xml:space="preserve"> IF( co_models[[#This Row],[modelType]] = "gcm", co_models[[#This Row],[model_id]], SUBSTITUTE( co_models[[#This Row],[model_dot]], "cm", " cm" ) )</f>
        <v>HadGEM2-ES</v>
      </c>
    </row>
    <row r="190" spans="1:21" x14ac:dyDescent="0.3">
      <c r="B190" s="8">
        <f xml:space="preserve"> ROW( co_models[[#This Row],[row_id]] ) - ROW( co_models[[#Headers],[row_id]] )</f>
        <v>5</v>
      </c>
      <c r="C190" s="117" t="s">
        <v>4</v>
      </c>
      <c r="D190" s="117" t="s">
        <v>822</v>
      </c>
      <c r="E190" s="87" t="str">
        <f xml:space="preserve"> IF( co_models[[#This Row],[modelType]] = "gcm", SUBSTITUTE( SUBSTITUTE( co_models[[#This Row],[model_id]], " ", "." ), "-", "." ),
         VALUE( SUBSTITUTE( co_models[[#This Row],[model_id]], "p", "." ) ) * 100 &amp; "cm" )</f>
        <v>MIROC5</v>
      </c>
      <c r="F190" s="88" t="str">
        <f xml:space="preserve"> SUBSTITUTE( co_models[[#This Row],[model_dot]], ".", "_" )</f>
        <v>MIROC5</v>
      </c>
      <c r="G190" s="88" t="str">
        <f xml:space="preserve"> IF( co_models[[#This Row],[modelType]] = "gcm", co_models[[#This Row],[model_id]], SUBSTITUTE( co_models[[#This Row],[model_dot]], "cm", " cm" ) )</f>
        <v>MIROC5</v>
      </c>
    </row>
    <row r="191" spans="1:21" x14ac:dyDescent="0.3">
      <c r="B191" s="8">
        <f xml:space="preserve"> ROW( co_models[[#This Row],[row_id]] ) - ROW( co_models[[#Headers],[row_id]] )</f>
        <v>6</v>
      </c>
      <c r="C191" s="117" t="s">
        <v>5</v>
      </c>
      <c r="D191" s="117" t="s">
        <v>822</v>
      </c>
      <c r="E191" s="87" t="str">
        <f xml:space="preserve"> IF( co_models[[#This Row],[modelType]] = "gcm", SUBSTITUTE( SUBSTITUTE( co_models[[#This Row],[model_id]], " ", "." ), "-", "." ),
         VALUE( SUBSTITUTE( co_models[[#This Row],[model_id]], "p", "." ) ) * 100 &amp; "cm" )</f>
        <v>GFDL.CM3</v>
      </c>
      <c r="F191" s="88" t="str">
        <f xml:space="preserve"> SUBSTITUTE( co_models[[#This Row],[model_dot]], ".", "_" )</f>
        <v>GFDL_CM3</v>
      </c>
      <c r="G191" s="88" t="str">
        <f xml:space="preserve"> IF( co_models[[#This Row],[modelType]] = "gcm", co_models[[#This Row],[model_id]], SUBSTITUTE( co_models[[#This Row],[model_dot]], "cm", " cm" ) )</f>
        <v>GFDL-CM3</v>
      </c>
    </row>
    <row r="192" spans="1:21" x14ac:dyDescent="0.3">
      <c r="B192" s="9">
        <f xml:space="preserve"> ROW( co_models[[#This Row],[row_id]] ) - ROW( co_models[[#Headers],[row_id]] )</f>
        <v>7</v>
      </c>
      <c r="C192" s="117" t="s">
        <v>1180</v>
      </c>
      <c r="D192" s="117" t="s">
        <v>822</v>
      </c>
      <c r="E192" s="150" t="str">
        <f xml:space="preserve"> IF( co_models[[#This Row],[modelType]] = "gcm", SUBSTITUTE( SUBSTITUTE( co_models[[#This Row],[model_id]], " ", "." ), "-", "." ),
         VALUE( SUBSTITUTE( co_models[[#This Row],[model_id]], "p", "." ) ) * 100 &amp; "cm" )</f>
        <v>GCM.Ensemble</v>
      </c>
      <c r="F192" s="118" t="str">
        <f xml:space="preserve"> SUBSTITUTE( co_models[[#This Row],[model_dot]], ".", "_" )</f>
        <v>GCM_Ensemble</v>
      </c>
      <c r="G192" s="118" t="str">
        <f xml:space="preserve"> IF( co_models[[#This Row],[modelType]] = "gcm", co_models[[#This Row],[model_id]], SUBSTITUTE( co_models[[#This Row],[model_dot]], "cm", " cm" ) )</f>
        <v>GCM Ensemble</v>
      </c>
    </row>
    <row r="193" spans="1:21" x14ac:dyDescent="0.3">
      <c r="B193" s="9">
        <f xml:space="preserve"> ROW( co_models[[#This Row],[row_id]] ) - ROW( co_models[[#Headers],[row_id]] )</f>
        <v>8</v>
      </c>
      <c r="C193" s="117" t="s">
        <v>1006</v>
      </c>
      <c r="D193" s="117" t="s">
        <v>821</v>
      </c>
      <c r="E193" s="118" t="str">
        <f xml:space="preserve"> IF( co_models[[#This Row],[modelType]] = "gcm", SUBSTITUTE( SUBSTITUTE( co_models[[#This Row],[model_id]], " ", "." ), "-", "." ),
         VALUE( SUBSTITUTE( co_models[[#This Row],[model_id]], "p", "." ) ) * 100 &amp; "cm" )</f>
        <v>30cm</v>
      </c>
      <c r="F193" s="118" t="str">
        <f xml:space="preserve"> SUBSTITUTE( co_models[[#This Row],[model_dot]], ".", "_" )</f>
        <v>30cm</v>
      </c>
      <c r="G193" s="118" t="str">
        <f xml:space="preserve"> IF( co_models[[#This Row],[modelType]] = "gcm", co_models[[#This Row],[model_id]], SUBSTITUTE( co_models[[#This Row],[model_dot]], "cm", " cm" ) )</f>
        <v>30 cm</v>
      </c>
    </row>
    <row r="194" spans="1:21" x14ac:dyDescent="0.3">
      <c r="B194" s="9">
        <f xml:space="preserve"> ROW( co_models[[#This Row],[row_id]] ) - ROW( co_models[[#Headers],[row_id]] )</f>
        <v>9</v>
      </c>
      <c r="C194" s="117" t="s">
        <v>1007</v>
      </c>
      <c r="D194" s="117" t="s">
        <v>821</v>
      </c>
      <c r="E194" s="118" t="str">
        <f xml:space="preserve"> IF( co_models[[#This Row],[modelType]] = "gcm", SUBSTITUTE( SUBSTITUTE( co_models[[#This Row],[model_id]], " ", "." ), "-", "." ),
         VALUE( SUBSTITUTE( co_models[[#This Row],[model_id]], "p", "." ) ) * 100 &amp; "cm" )</f>
        <v>50cm</v>
      </c>
      <c r="F194" s="118" t="str">
        <f xml:space="preserve"> SUBSTITUTE( co_models[[#This Row],[model_dot]], ".", "_" )</f>
        <v>50cm</v>
      </c>
      <c r="G194" s="118" t="str">
        <f xml:space="preserve"> IF( co_models[[#This Row],[modelType]] = "gcm", co_models[[#This Row],[model_id]], SUBSTITUTE( co_models[[#This Row],[model_dot]], "cm", " cm" ) )</f>
        <v>50 cm</v>
      </c>
    </row>
    <row r="195" spans="1:21" x14ac:dyDescent="0.3">
      <c r="B195" s="9">
        <f xml:space="preserve"> ROW( co_models[[#This Row],[row_id]] ) - ROW( co_models[[#Headers],[row_id]] )</f>
        <v>10</v>
      </c>
      <c r="C195" s="117" t="s">
        <v>1008</v>
      </c>
      <c r="D195" s="117" t="s">
        <v>821</v>
      </c>
      <c r="E195" s="118" t="str">
        <f xml:space="preserve"> IF( co_models[[#This Row],[modelType]] = "gcm", SUBSTITUTE( SUBSTITUTE( co_models[[#This Row],[model_id]], " ", "." ), "-", "." ),
         VALUE( SUBSTITUTE( co_models[[#This Row],[model_id]], "p", "." ) ) * 100 &amp; "cm" )</f>
        <v>100cm</v>
      </c>
      <c r="F195" s="118" t="str">
        <f xml:space="preserve"> SUBSTITUTE( co_models[[#This Row],[model_dot]], ".", "_" )</f>
        <v>100cm</v>
      </c>
      <c r="G195" s="118" t="str">
        <f xml:space="preserve"> IF( co_models[[#This Row],[modelType]] = "gcm", co_models[[#This Row],[model_id]], SUBSTITUTE( co_models[[#This Row],[model_dot]], "cm", " cm" ) )</f>
        <v>100 cm</v>
      </c>
    </row>
    <row r="196" spans="1:21" x14ac:dyDescent="0.3">
      <c r="B196" s="9">
        <f xml:space="preserve"> ROW( co_models[[#This Row],[row_id]] ) - ROW( co_models[[#Headers],[row_id]] )</f>
        <v>11</v>
      </c>
      <c r="C196" s="117" t="s">
        <v>1009</v>
      </c>
      <c r="D196" s="117" t="s">
        <v>821</v>
      </c>
      <c r="E196" s="118" t="str">
        <f xml:space="preserve"> IF( co_models[[#This Row],[modelType]] = "gcm", SUBSTITUTE( SUBSTITUTE( co_models[[#This Row],[model_id]], " ", "." ), "-", "." ),
         VALUE( SUBSTITUTE( co_models[[#This Row],[model_id]], "p", "." ) ) * 100 &amp; "cm" )</f>
        <v>150cm</v>
      </c>
      <c r="F196" s="118" t="str">
        <f xml:space="preserve"> SUBSTITUTE( co_models[[#This Row],[model_dot]], ".", "_" )</f>
        <v>150cm</v>
      </c>
      <c r="G196" s="118" t="str">
        <f xml:space="preserve"> IF( co_models[[#This Row],[modelType]] = "gcm", co_models[[#This Row],[model_id]], SUBSTITUTE( co_models[[#This Row],[model_dot]], "cm", " cm" ) )</f>
        <v>150 cm</v>
      </c>
    </row>
    <row r="197" spans="1:21" x14ac:dyDescent="0.3">
      <c r="B197" s="9">
        <f xml:space="preserve"> ROW( co_models[[#This Row],[row_id]] ) - ROW( co_models[[#Headers],[row_id]] )</f>
        <v>12</v>
      </c>
      <c r="C197" s="117" t="s">
        <v>1010</v>
      </c>
      <c r="D197" s="117" t="s">
        <v>821</v>
      </c>
      <c r="E197" s="118" t="str">
        <f xml:space="preserve"> IF( co_models[[#This Row],[modelType]] = "gcm", SUBSTITUTE( SUBSTITUTE( co_models[[#This Row],[model_id]], " ", "." ), "-", "." ),
         VALUE( SUBSTITUTE( co_models[[#This Row],[model_id]], "p", "." ) ) * 100 &amp; "cm" )</f>
        <v>200cm</v>
      </c>
      <c r="F197" s="118" t="str">
        <f xml:space="preserve"> SUBSTITUTE( co_models[[#This Row],[model_dot]], ".", "_" )</f>
        <v>200cm</v>
      </c>
      <c r="G197" s="118" t="str">
        <f xml:space="preserve"> IF( co_models[[#This Row],[modelType]] = "gcm", co_models[[#This Row],[model_id]], SUBSTITUTE( co_models[[#This Row],[model_dot]], "cm", " cm" ) )</f>
        <v>200 cm</v>
      </c>
    </row>
    <row r="198" spans="1:21" x14ac:dyDescent="0.3">
      <c r="B198" s="9">
        <f xml:space="preserve"> ROW( co_models[[#This Row],[row_id]] ) - ROW( co_models[[#Headers],[row_id]] )</f>
        <v>13</v>
      </c>
      <c r="C198" s="117" t="s">
        <v>1011</v>
      </c>
      <c r="D198" s="117" t="s">
        <v>821</v>
      </c>
      <c r="E198" s="118" t="str">
        <f xml:space="preserve"> IF( co_models[[#This Row],[modelType]] = "gcm", SUBSTITUTE( SUBSTITUTE( co_models[[#This Row],[model_id]], " ", "." ), "-", "." ),
         VALUE( SUBSTITUTE( co_models[[#This Row],[model_id]], "p", "." ) ) * 100 &amp; "cm" )</f>
        <v>250cm</v>
      </c>
      <c r="F198" s="118" t="str">
        <f xml:space="preserve"> SUBSTITUTE( co_models[[#This Row],[model_dot]], ".", "_" )</f>
        <v>250cm</v>
      </c>
      <c r="G198" s="118" t="str">
        <f xml:space="preserve"> IF( co_models[[#This Row],[modelType]] = "gcm", co_models[[#This Row],[model_id]], SUBSTITUTE( co_models[[#This Row],[model_dot]], "cm", " cm" ) )</f>
        <v>250 cm</v>
      </c>
    </row>
    <row r="201" spans="1:21" ht="14.5" x14ac:dyDescent="0.35">
      <c r="A201" s="70"/>
      <c r="B201" s="71" t="s">
        <v>234</v>
      </c>
      <c r="C201" s="71"/>
      <c r="D201" s="71"/>
      <c r="E201" s="71"/>
      <c r="F201" s="71"/>
      <c r="G201" s="71"/>
      <c r="H201" s="71"/>
      <c r="I201" s="71"/>
      <c r="J201" s="71"/>
      <c r="K201" s="71"/>
      <c r="L201" s="71"/>
      <c r="M201" s="71"/>
      <c r="N201" s="71"/>
      <c r="O201" s="71"/>
      <c r="P201" s="71"/>
      <c r="Q201" s="71"/>
      <c r="R201" s="71"/>
      <c r="S201" s="71"/>
      <c r="T201" s="71"/>
      <c r="U201" s="71"/>
    </row>
    <row r="203" spans="1:21" x14ac:dyDescent="0.3">
      <c r="B203" s="116" t="s">
        <v>782</v>
      </c>
      <c r="C203" s="87" t="s">
        <v>235</v>
      </c>
      <c r="D203" s="87" t="s">
        <v>823</v>
      </c>
      <c r="E203" s="88" t="s">
        <v>824</v>
      </c>
    </row>
    <row r="204" spans="1:21" x14ac:dyDescent="0.3">
      <c r="B204" s="8">
        <f xml:space="preserve"> ROW( co_regions[[#This Row],[row_id]] ) - ROW( co_regions[[#Headers],[row_id]] )</f>
        <v>1</v>
      </c>
      <c r="C204" s="117" t="s">
        <v>6</v>
      </c>
      <c r="D204" s="87" t="str">
        <f xml:space="preserve"> SUBSTITUTE( co_regions[[#This Row],[region_label]], " ", "." )</f>
        <v>Midwest</v>
      </c>
      <c r="E204" s="88" t="str">
        <f xml:space="preserve"> SUBSTITUTE( co_regions[[#This Row],[region_label]], " ", "_" )</f>
        <v>Midwest</v>
      </c>
    </row>
    <row r="205" spans="1:21" x14ac:dyDescent="0.3">
      <c r="B205" s="8">
        <f xml:space="preserve"> ROW( co_regions[[#This Row],[row_id]] ) - ROW( co_regions[[#Headers],[row_id]] )</f>
        <v>2</v>
      </c>
      <c r="C205" s="117" t="s">
        <v>7</v>
      </c>
      <c r="D205" s="87" t="str">
        <f xml:space="preserve"> SUBSTITUTE( co_regions[[#This Row],[region_label]], " ", "." )</f>
        <v>Northeast</v>
      </c>
      <c r="E205" s="88" t="str">
        <f xml:space="preserve"> SUBSTITUTE( co_regions[[#This Row],[region_label]], " ", "_" )</f>
        <v>Northeast</v>
      </c>
    </row>
    <row r="206" spans="1:21" x14ac:dyDescent="0.3">
      <c r="B206" s="8">
        <f xml:space="preserve"> ROW( co_regions[[#This Row],[row_id]] ) - ROW( co_regions[[#Headers],[row_id]] )</f>
        <v>3</v>
      </c>
      <c r="C206" s="117" t="s">
        <v>8</v>
      </c>
      <c r="D206" s="87" t="str">
        <f xml:space="preserve"> SUBSTITUTE( co_regions[[#This Row],[region_label]], " ", "." )</f>
        <v>Northern.Plains</v>
      </c>
      <c r="E206" s="88" t="str">
        <f xml:space="preserve"> SUBSTITUTE( co_regions[[#This Row],[region_label]], " ", "_" )</f>
        <v>Northern_Plains</v>
      </c>
    </row>
    <row r="207" spans="1:21" x14ac:dyDescent="0.3">
      <c r="B207" s="8">
        <f xml:space="preserve"> ROW( co_regions[[#This Row],[row_id]] ) - ROW( co_regions[[#Headers],[row_id]] )</f>
        <v>4</v>
      </c>
      <c r="C207" s="117" t="s">
        <v>9</v>
      </c>
      <c r="D207" s="87" t="str">
        <f xml:space="preserve"> SUBSTITUTE( co_regions[[#This Row],[region_label]], " ", "." )</f>
        <v>Northwest</v>
      </c>
      <c r="E207" s="88" t="str">
        <f xml:space="preserve"> SUBSTITUTE( co_regions[[#This Row],[region_label]], " ", "_" )</f>
        <v>Northwest</v>
      </c>
    </row>
    <row r="208" spans="1:21" x14ac:dyDescent="0.3">
      <c r="B208" s="8">
        <f xml:space="preserve"> ROW( co_regions[[#This Row],[row_id]] ) - ROW( co_regions[[#Headers],[row_id]] )</f>
        <v>5</v>
      </c>
      <c r="C208" s="117" t="s">
        <v>10</v>
      </c>
      <c r="D208" s="87" t="str">
        <f xml:space="preserve"> SUBSTITUTE( co_regions[[#This Row],[region_label]], " ", "." )</f>
        <v>Southeast</v>
      </c>
      <c r="E208" s="88" t="str">
        <f xml:space="preserve"> SUBSTITUTE( co_regions[[#This Row],[region_label]], " ", "_" )</f>
        <v>Southeast</v>
      </c>
    </row>
    <row r="209" spans="1:21" x14ac:dyDescent="0.3">
      <c r="B209" s="8">
        <f xml:space="preserve"> ROW( co_regions[[#This Row],[row_id]] ) - ROW( co_regions[[#Headers],[row_id]] )</f>
        <v>6</v>
      </c>
      <c r="C209" s="117" t="s">
        <v>11</v>
      </c>
      <c r="D209" s="87" t="str">
        <f xml:space="preserve"> SUBSTITUTE( co_regions[[#This Row],[region_label]], " ", "." )</f>
        <v>Southern.Plains</v>
      </c>
      <c r="E209" s="88" t="str">
        <f xml:space="preserve"> SUBSTITUTE( co_regions[[#This Row],[region_label]], " ", "_" )</f>
        <v>Southern_Plains</v>
      </c>
    </row>
    <row r="210" spans="1:21" x14ac:dyDescent="0.3">
      <c r="B210" s="8">
        <f xml:space="preserve"> ROW( co_regions[[#This Row],[row_id]] ) - ROW( co_regions[[#Headers],[row_id]] )</f>
        <v>7</v>
      </c>
      <c r="C210" s="117" t="s">
        <v>12</v>
      </c>
      <c r="D210" s="87" t="str">
        <f xml:space="preserve"> SUBSTITUTE( co_regions[[#This Row],[region_label]], " ", "." )</f>
        <v>Southwest</v>
      </c>
      <c r="E210" s="88" t="str">
        <f xml:space="preserve"> SUBSTITUTE( co_regions[[#This Row],[region_label]], " ", "_" )</f>
        <v>Southwest</v>
      </c>
    </row>
    <row r="213" spans="1:21" ht="14.5" x14ac:dyDescent="0.35">
      <c r="A213" s="70"/>
      <c r="B213" s="71" t="s">
        <v>1105</v>
      </c>
      <c r="C213" s="71"/>
      <c r="D213" s="71"/>
      <c r="E213" s="71"/>
      <c r="F213" s="71"/>
      <c r="G213" s="71"/>
      <c r="H213" s="71"/>
      <c r="I213" s="71"/>
      <c r="J213" s="71"/>
      <c r="K213" s="71"/>
      <c r="L213" s="71"/>
      <c r="M213" s="71"/>
      <c r="N213" s="71"/>
      <c r="O213" s="71"/>
      <c r="P213" s="71"/>
      <c r="Q213" s="71"/>
      <c r="R213" s="71"/>
      <c r="S213" s="71"/>
      <c r="T213" s="71"/>
      <c r="U213" s="71"/>
    </row>
    <row r="215" spans="1:21" x14ac:dyDescent="0.3">
      <c r="B215" s="87" t="s">
        <v>782</v>
      </c>
      <c r="C215" s="87" t="s">
        <v>1106</v>
      </c>
      <c r="D215" s="87" t="s">
        <v>1110</v>
      </c>
      <c r="E215" s="87" t="s">
        <v>1116</v>
      </c>
      <c r="F215" s="87" t="s">
        <v>1131</v>
      </c>
      <c r="G215" s="87" t="s">
        <v>1130</v>
      </c>
      <c r="H215" s="89" t="s">
        <v>1113</v>
      </c>
      <c r="I215" s="89" t="s">
        <v>1121</v>
      </c>
      <c r="J215" s="89" t="s">
        <v>1122</v>
      </c>
      <c r="K215" s="89" t="s">
        <v>1124</v>
      </c>
      <c r="L215" s="89" t="s">
        <v>218</v>
      </c>
    </row>
    <row r="216" spans="1:21" x14ac:dyDescent="0.3">
      <c r="B216" s="8">
        <f xml:space="preserve"> ROW( co_inputScenarioInfo[[#This Row],[row_id]] ) - ROW( co_inputScenarioInfo[[#Headers],[row_id]] )</f>
        <v>1</v>
      </c>
      <c r="C216" s="22" t="s">
        <v>1107</v>
      </c>
      <c r="D216" s="117" t="s">
        <v>1014</v>
      </c>
      <c r="E216" s="117" t="s">
        <v>1117</v>
      </c>
      <c r="F216" s="117" t="str">
        <f xml:space="preserve"> co_inputScenarioInfo[[#This Row],[inputName]] &amp; "file"</f>
        <v>tempfile</v>
      </c>
      <c r="G216" s="117" t="str">
        <f xml:space="preserve"> co_inputScenarioInfo[[#This Row],[inputName]] &amp; "Input"</f>
        <v>tempInput</v>
      </c>
      <c r="H216" s="89" t="s">
        <v>1020</v>
      </c>
      <c r="I216" s="89">
        <v>0</v>
      </c>
      <c r="J216" s="89">
        <f xml:space="preserve"> IF( ISNA( MATCH( co_inputScenarioInfo[[#This Row],[inputType]], co_modelTypes[modelUnitType], 0 ) ), "", INDEX( co_modelTypes[modelMaxExtrap], MATCH( co_inputScenarioInfo[[#This Row],[inputType]], co_modelTypes[modelUnitType], 0 ) ) )</f>
        <v>10</v>
      </c>
      <c r="K216" s="89" t="s">
        <v>1125</v>
      </c>
      <c r="L216" s="89">
        <v>0</v>
      </c>
    </row>
    <row r="217" spans="1:21" x14ac:dyDescent="0.3">
      <c r="B217" s="8">
        <f xml:space="preserve"> ROW( co_inputScenarioInfo[[#This Row],[row_id]] ) - ROW( co_inputScenarioInfo[[#Headers],[row_id]] )</f>
        <v>2</v>
      </c>
      <c r="C217" s="22" t="s">
        <v>821</v>
      </c>
      <c r="D217" s="117" t="s">
        <v>1019</v>
      </c>
      <c r="E217" s="117" t="s">
        <v>1118</v>
      </c>
      <c r="F217" s="117" t="str">
        <f xml:space="preserve"> co_inputScenarioInfo[[#This Row],[inputName]] &amp; "file"</f>
        <v>slrfile</v>
      </c>
      <c r="G217" s="117" t="str">
        <f xml:space="preserve"> co_inputScenarioInfo[[#This Row],[inputName]] &amp; "Input"</f>
        <v>slrInput</v>
      </c>
      <c r="H217" s="89" t="s">
        <v>1021</v>
      </c>
      <c r="I217" s="89">
        <v>0</v>
      </c>
      <c r="J217" s="89">
        <f xml:space="preserve"> IF( ISNA( MATCH( co_inputScenarioInfo[[#This Row],[inputType]], co_modelTypes[modelUnitType], 0 ) ), "", INDEX( co_modelTypes[modelMaxExtrap], MATCH( co_inputScenarioInfo[[#This Row],[inputType]], co_modelTypes[modelUnitType], 0 ) ) )</f>
        <v>250</v>
      </c>
      <c r="K217" s="89" t="s">
        <v>1126</v>
      </c>
      <c r="L217" s="89">
        <v>0</v>
      </c>
    </row>
    <row r="218" spans="1:21" x14ac:dyDescent="0.3">
      <c r="B218" s="8">
        <f xml:space="preserve"> ROW( co_inputScenarioInfo[[#This Row],[row_id]] ) - ROW( co_inputScenarioInfo[[#Headers],[row_id]] )</f>
        <v>3</v>
      </c>
      <c r="C218" s="22" t="s">
        <v>1108</v>
      </c>
      <c r="D218" s="117" t="s">
        <v>1111</v>
      </c>
      <c r="E218" s="117" t="s">
        <v>1119</v>
      </c>
      <c r="F218" s="117" t="str">
        <f xml:space="preserve"> co_inputScenarioInfo[[#This Row],[inputName]] &amp; "file"</f>
        <v>gdpfile</v>
      </c>
      <c r="G218" s="117" t="str">
        <f xml:space="preserve"> co_inputScenarioInfo[[#This Row],[inputName]] &amp; "Input"</f>
        <v>gdpInput</v>
      </c>
      <c r="H218" s="89" t="s">
        <v>1114</v>
      </c>
      <c r="I218" s="89">
        <v>0</v>
      </c>
      <c r="J218" s="89" t="str">
        <f xml:space="preserve"> IF( ISNA( MATCH( co_inputScenarioInfo[[#This Row],[inputType]], co_modelTypes[modelUnitType], 0 ) ), "", INDEX( co_modelTypes[modelMaxExtrap], MATCH( co_inputScenarioInfo[[#This Row],[inputType]], co_modelTypes[modelUnitType], 0 ) ) )</f>
        <v/>
      </c>
      <c r="K218" s="89" t="s">
        <v>959</v>
      </c>
      <c r="L218" s="89">
        <v>0</v>
      </c>
    </row>
    <row r="219" spans="1:21" x14ac:dyDescent="0.3">
      <c r="B219" s="8">
        <f xml:space="preserve"> ROW( co_inputScenarioInfo[[#This Row],[row_id]] ) - ROW( co_inputScenarioInfo[[#Headers],[row_id]] )</f>
        <v>4</v>
      </c>
      <c r="C219" s="22" t="s">
        <v>1109</v>
      </c>
      <c r="D219" s="117" t="s">
        <v>1112</v>
      </c>
      <c r="E219" s="117" t="s">
        <v>1120</v>
      </c>
      <c r="F219" s="117" t="str">
        <f xml:space="preserve"> co_inputScenarioInfo[[#This Row],[inputName]] &amp; "file"</f>
        <v>popfile</v>
      </c>
      <c r="G219" s="117" t="str">
        <f xml:space="preserve"> co_inputScenarioInfo[[#This Row],[inputName]] &amp; "Input"</f>
        <v>popInput</v>
      </c>
      <c r="H219" s="89" t="s">
        <v>1115</v>
      </c>
      <c r="I219" s="89">
        <v>0</v>
      </c>
      <c r="J219" s="89" t="str">
        <f xml:space="preserve"> IF( ISNA( MATCH( co_inputScenarioInfo[[#This Row],[inputType]], co_modelTypes[modelUnitType], 0 ) ), "", INDEX( co_modelTypes[modelMaxExtrap], MATCH( co_inputScenarioInfo[[#This Row],[inputType]], co_modelTypes[modelUnitType], 0 ) ) )</f>
        <v/>
      </c>
      <c r="K219" s="89" t="s">
        <v>253</v>
      </c>
      <c r="L219" s="89">
        <v>1</v>
      </c>
    </row>
  </sheetData>
  <phoneticPr fontId="10" type="noConversion"/>
  <conditionalFormatting sqref="J102:K102">
    <cfRule type="expression" dxfId="165" priority="2">
      <formula xml:space="preserve"> IF( $F102 = 1, 1, 0)</formula>
    </cfRule>
  </conditionalFormatting>
  <conditionalFormatting sqref="B19:F35">
    <cfRule type="expression" dxfId="164"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L20"/>
  <sheetViews>
    <sheetView workbookViewId="0">
      <selection activeCell="D4" sqref="D4:D20"/>
    </sheetView>
  </sheetViews>
  <sheetFormatPr defaultRowHeight="14.5" x14ac:dyDescent="0.35"/>
  <cols>
    <col min="2" max="2" width="8.7265625" style="20"/>
    <col min="4" max="4" width="15.26953125" customWidth="1"/>
    <col min="5" max="5" width="21.453125" customWidth="1"/>
    <col min="6" max="13" width="15.54296875" customWidth="1"/>
    <col min="14" max="14" width="11.81640625" bestFit="1" customWidth="1"/>
  </cols>
  <sheetData>
    <row r="2" spans="2:12" x14ac:dyDescent="0.35">
      <c r="B2" t="s">
        <v>826</v>
      </c>
    </row>
    <row r="3" spans="2:12" x14ac:dyDescent="0.35">
      <c r="B3" s="12" t="s">
        <v>782</v>
      </c>
      <c r="C3" s="12" t="s">
        <v>233</v>
      </c>
      <c r="D3" s="12" t="s">
        <v>825</v>
      </c>
      <c r="E3" s="12" t="s">
        <v>959</v>
      </c>
      <c r="F3" s="12" t="s">
        <v>827</v>
      </c>
      <c r="G3" s="12" t="s">
        <v>828</v>
      </c>
      <c r="H3" s="12" t="s">
        <v>1000</v>
      </c>
      <c r="I3" s="12" t="s">
        <v>829</v>
      </c>
      <c r="J3" s="12" t="s">
        <v>830</v>
      </c>
      <c r="K3" s="12" t="s">
        <v>1001</v>
      </c>
      <c r="L3" s="12" t="s">
        <v>831</v>
      </c>
    </row>
    <row r="4" spans="2:12" x14ac:dyDescent="0.35">
      <c r="B4" s="21">
        <f xml:space="preserve"> ROW( co_defaultScenario[[#This Row],[row_id]] ) - ROW( co_defaultScenario[[#Headers],[row_id]] )</f>
        <v>1</v>
      </c>
      <c r="C4" s="26">
        <v>2010</v>
      </c>
      <c r="D4" s="27">
        <v>0.72887409000000003</v>
      </c>
      <c r="E4" s="28">
        <v>16693671681957.221</v>
      </c>
      <c r="F4" s="28">
        <v>60760771</v>
      </c>
      <c r="G4" s="28">
        <v>64443443</v>
      </c>
      <c r="H4" s="28">
        <v>4866153</v>
      </c>
      <c r="I4" s="28">
        <v>12123196</v>
      </c>
      <c r="J4" s="28">
        <v>76532629</v>
      </c>
      <c r="K4" s="28">
        <v>31750030</v>
      </c>
      <c r="L4" s="28">
        <v>56198784</v>
      </c>
    </row>
    <row r="5" spans="2:12" x14ac:dyDescent="0.35">
      <c r="B5" s="21">
        <f xml:space="preserve"> ROW( co_defaultScenario[[#This Row],[row_id]] ) - ROW( co_defaultScenario[[#Headers],[row_id]] )</f>
        <v>2</v>
      </c>
      <c r="C5" s="26">
        <v>2015</v>
      </c>
      <c r="D5" s="27">
        <v>0.83899908499999998</v>
      </c>
      <c r="E5" s="28">
        <v>18459285695743.109</v>
      </c>
      <c r="F5" s="28">
        <v>62531699.877800114</v>
      </c>
      <c r="G5" s="28">
        <v>66262356.033553928</v>
      </c>
      <c r="H5" s="28">
        <v>5143618.4201269187</v>
      </c>
      <c r="I5" s="28">
        <v>12500441.201636894</v>
      </c>
      <c r="J5" s="28">
        <v>79584504.408898801</v>
      </c>
      <c r="K5" s="28">
        <v>33914631.463793814</v>
      </c>
      <c r="L5" s="28">
        <v>59678476.658499017</v>
      </c>
    </row>
    <row r="6" spans="2:12" x14ac:dyDescent="0.35">
      <c r="B6" s="21">
        <f xml:space="preserve"> ROW( co_defaultScenario[[#This Row],[row_id]] ) - ROW( co_defaultScenario[[#Headers],[row_id]] )</f>
        <v>3</v>
      </c>
      <c r="C6" s="26">
        <v>2020</v>
      </c>
      <c r="D6" s="27">
        <v>0.973001063</v>
      </c>
      <c r="E6" s="28">
        <v>20956428357133.078</v>
      </c>
      <c r="F6" s="28">
        <v>64097103.321957797</v>
      </c>
      <c r="G6" s="28">
        <v>67903698.908644527</v>
      </c>
      <c r="H6" s="28">
        <v>5394605.0642687324</v>
      </c>
      <c r="I6" s="28">
        <v>12816322.978566498</v>
      </c>
      <c r="J6" s="28">
        <v>82228514.22856538</v>
      </c>
      <c r="K6" s="28">
        <v>35921125.790359199</v>
      </c>
      <c r="L6" s="28">
        <v>62947312.192109913</v>
      </c>
    </row>
    <row r="7" spans="2:12" x14ac:dyDescent="0.35">
      <c r="B7" s="21">
        <f xml:space="preserve"> ROW( co_defaultScenario[[#This Row],[row_id]] ) - ROW( co_defaultScenario[[#Headers],[row_id]] )</f>
        <v>4</v>
      </c>
      <c r="C7" s="26">
        <v>2025</v>
      </c>
      <c r="D7" s="27">
        <v>1.131866247</v>
      </c>
      <c r="E7" s="28">
        <v>23502589873850.449</v>
      </c>
      <c r="F7" s="28">
        <v>65655845.983700261</v>
      </c>
      <c r="G7" s="28">
        <v>69515266.659894928</v>
      </c>
      <c r="H7" s="28">
        <v>5640953.4521918977</v>
      </c>
      <c r="I7" s="28">
        <v>13124230.245867163</v>
      </c>
      <c r="J7" s="28">
        <v>84797998.533083543</v>
      </c>
      <c r="K7" s="28">
        <v>37898559.504633576</v>
      </c>
      <c r="L7" s="28">
        <v>66137464.282212548</v>
      </c>
    </row>
    <row r="8" spans="2:12" x14ac:dyDescent="0.35">
      <c r="B8" s="21">
        <f xml:space="preserve"> ROW( co_defaultScenario[[#This Row],[row_id]] ) - ROW( co_defaultScenario[[#Headers],[row_id]] )</f>
        <v>5</v>
      </c>
      <c r="C8" s="26">
        <v>2030</v>
      </c>
      <c r="D8" s="27">
        <v>1.3075529109999999</v>
      </c>
      <c r="E8" s="28">
        <v>26191153348360.84</v>
      </c>
      <c r="F8" s="28">
        <v>66987744.710937425</v>
      </c>
      <c r="G8" s="28">
        <v>70975809.202397451</v>
      </c>
      <c r="H8" s="28">
        <v>5863187.5552489413</v>
      </c>
      <c r="I8" s="28">
        <v>13399008.289371639</v>
      </c>
      <c r="J8" s="28">
        <v>87135476.837118894</v>
      </c>
      <c r="K8" s="28">
        <v>39793578.743841544</v>
      </c>
      <c r="L8" s="28">
        <v>69224307.506121099</v>
      </c>
    </row>
    <row r="9" spans="2:12" x14ac:dyDescent="0.35">
      <c r="B9" s="21">
        <f xml:space="preserve"> ROW( co_defaultScenario[[#This Row],[row_id]] ) - ROW( co_defaultScenario[[#Headers],[row_id]] )</f>
        <v>6</v>
      </c>
      <c r="C9" s="26">
        <v>2035</v>
      </c>
      <c r="D9" s="27">
        <v>1.492442746</v>
      </c>
      <c r="E9" s="28">
        <v>28914759604411.27</v>
      </c>
      <c r="F9" s="28">
        <v>67985078.705480009</v>
      </c>
      <c r="G9" s="28">
        <v>72264292.958771333</v>
      </c>
      <c r="H9" s="28">
        <v>6050736.5589408251</v>
      </c>
      <c r="I9" s="28">
        <v>13622298.043896599</v>
      </c>
      <c r="J9" s="28">
        <v>89177634.039794385</v>
      </c>
      <c r="K9" s="28">
        <v>41541842.120709233</v>
      </c>
      <c r="L9" s="28">
        <v>72174762.437303066</v>
      </c>
    </row>
    <row r="10" spans="2:12" x14ac:dyDescent="0.35">
      <c r="B10" s="21">
        <f xml:space="preserve"> ROW( co_defaultScenario[[#This Row],[row_id]] ) - ROW( co_defaultScenario[[#Headers],[row_id]] )</f>
        <v>7</v>
      </c>
      <c r="C10" s="26">
        <v>2040</v>
      </c>
      <c r="D10" s="27">
        <v>1.680907669</v>
      </c>
      <c r="E10" s="28">
        <v>32112407174002.402</v>
      </c>
      <c r="F10" s="28">
        <v>68741241.363280728</v>
      </c>
      <c r="G10" s="28">
        <v>73411923.042191371</v>
      </c>
      <c r="H10" s="28">
        <v>6214809.4297403833</v>
      </c>
      <c r="I10" s="28">
        <v>13805065.468756676</v>
      </c>
      <c r="J10" s="28">
        <v>90996053.97751753</v>
      </c>
      <c r="K10" s="28">
        <v>43133590.589308172</v>
      </c>
      <c r="L10" s="28">
        <v>74957384.786503151</v>
      </c>
    </row>
    <row r="11" spans="2:12" x14ac:dyDescent="0.35">
      <c r="B11" s="21">
        <f xml:space="preserve"> ROW( co_defaultScenario[[#This Row],[row_id]] ) - ROW( co_defaultScenario[[#Headers],[row_id]] )</f>
        <v>8</v>
      </c>
      <c r="C11" s="26">
        <v>2045</v>
      </c>
      <c r="D11" s="27">
        <v>1.8708397640000001</v>
      </c>
      <c r="E11" s="28">
        <v>35194683105092.797</v>
      </c>
      <c r="F11" s="28">
        <v>69343597.786754861</v>
      </c>
      <c r="G11" s="28">
        <v>74455787.549113512</v>
      </c>
      <c r="H11" s="28">
        <v>6361549.6386572523</v>
      </c>
      <c r="I11" s="28">
        <v>13960223.761553086</v>
      </c>
      <c r="J11" s="28">
        <v>92638619.135670841</v>
      </c>
      <c r="K11" s="28">
        <v>44583572.494625993</v>
      </c>
      <c r="L11" s="28">
        <v>77572678.682750687</v>
      </c>
    </row>
    <row r="12" spans="2:12" x14ac:dyDescent="0.35">
      <c r="B12" s="21">
        <f xml:space="preserve"> ROW( co_defaultScenario[[#This Row],[row_id]] ) - ROW( co_defaultScenario[[#Headers],[row_id]] )</f>
        <v>9</v>
      </c>
      <c r="C12" s="26">
        <v>2050</v>
      </c>
      <c r="D12" s="27">
        <v>2.061948734</v>
      </c>
      <c r="E12" s="28">
        <v>38477618934387.133</v>
      </c>
      <c r="F12" s="28">
        <v>69918188.309666887</v>
      </c>
      <c r="G12" s="28">
        <v>75470920.95247896</v>
      </c>
      <c r="H12" s="28">
        <v>6502332.4058603952</v>
      </c>
      <c r="I12" s="28">
        <v>14107875.468530668</v>
      </c>
      <c r="J12" s="28">
        <v>94235016.87919645</v>
      </c>
      <c r="K12" s="28">
        <v>45957243.98237206</v>
      </c>
      <c r="L12" s="28">
        <v>80065338.672771677</v>
      </c>
    </row>
    <row r="13" spans="2:12" x14ac:dyDescent="0.35">
      <c r="B13" s="21">
        <f xml:space="preserve"> ROW( co_defaultScenario[[#This Row],[row_id]] ) - ROW( co_defaultScenario[[#Headers],[row_id]] )</f>
        <v>10</v>
      </c>
      <c r="C13" s="26">
        <v>2055</v>
      </c>
      <c r="D13" s="27">
        <v>2.2548256339999999</v>
      </c>
      <c r="E13" s="28">
        <v>41964197003199.188</v>
      </c>
      <c r="F13" s="28">
        <v>70505867.997089669</v>
      </c>
      <c r="G13" s="28">
        <v>76489049.409028634</v>
      </c>
      <c r="H13" s="28">
        <v>6641433.2096609995</v>
      </c>
      <c r="I13" s="28">
        <v>14254356.382306727</v>
      </c>
      <c r="J13" s="28">
        <v>95838507.096709847</v>
      </c>
      <c r="K13" s="28">
        <v>47283831.11763224</v>
      </c>
      <c r="L13" s="28">
        <v>82455432.236996979</v>
      </c>
    </row>
    <row r="14" spans="2:12" x14ac:dyDescent="0.35">
      <c r="B14" s="21">
        <f xml:space="preserve"> ROW( co_defaultScenario[[#This Row],[row_id]] ) - ROW( co_defaultScenario[[#Headers],[row_id]] )</f>
        <v>11</v>
      </c>
      <c r="C14" s="26">
        <v>2060</v>
      </c>
      <c r="D14" s="27">
        <v>2.4493553910000001</v>
      </c>
      <c r="E14" s="28">
        <v>45654537276603.742</v>
      </c>
      <c r="F14" s="28">
        <v>71141394.94330743</v>
      </c>
      <c r="G14" s="28">
        <v>77560889.461789474</v>
      </c>
      <c r="H14" s="28">
        <v>6782559.271853216</v>
      </c>
      <c r="I14" s="28">
        <v>14408702.054902142</v>
      </c>
      <c r="J14" s="28">
        <v>97500055.36236091</v>
      </c>
      <c r="K14" s="28">
        <v>48594359.18345134</v>
      </c>
      <c r="L14" s="28">
        <v>84809713.726349458</v>
      </c>
    </row>
    <row r="15" spans="2:12" x14ac:dyDescent="0.35">
      <c r="B15" s="21">
        <f xml:space="preserve"> ROW( co_defaultScenario[[#This Row],[row_id]] ) - ROW( co_defaultScenario[[#Headers],[row_id]] )</f>
        <v>12</v>
      </c>
      <c r="C15" s="26">
        <v>2065</v>
      </c>
      <c r="D15" s="27">
        <v>2.6449861810000002</v>
      </c>
      <c r="E15" s="28">
        <v>49547386879164.445</v>
      </c>
      <c r="F15" s="28">
        <v>71800213.832043245</v>
      </c>
      <c r="G15" s="28">
        <v>78677245.169523403</v>
      </c>
      <c r="H15" s="28">
        <v>6922706.9559817174</v>
      </c>
      <c r="I15" s="28">
        <v>14564855.56134426</v>
      </c>
      <c r="J15" s="28">
        <v>99183481.167843923</v>
      </c>
      <c r="K15" s="28">
        <v>49871974.56846875</v>
      </c>
      <c r="L15" s="28">
        <v>87118968.401976392</v>
      </c>
    </row>
    <row r="16" spans="2:12" x14ac:dyDescent="0.35">
      <c r="B16" s="21">
        <f xml:space="preserve"> ROW( co_defaultScenario[[#This Row],[row_id]] ) - ROW( co_defaultScenario[[#Headers],[row_id]] )</f>
        <v>13</v>
      </c>
      <c r="C16" s="26">
        <v>2070</v>
      </c>
      <c r="D16" s="27">
        <v>2.8424032069999998</v>
      </c>
      <c r="E16" s="28">
        <v>53640268231428.328</v>
      </c>
      <c r="F16" s="28">
        <v>72429614.970986187</v>
      </c>
      <c r="G16" s="28">
        <v>79781782.55941467</v>
      </c>
      <c r="H16" s="28">
        <v>7056765.0090720216</v>
      </c>
      <c r="I16" s="28">
        <v>14711575.294951316</v>
      </c>
      <c r="J16" s="28">
        <v>100825370.05686261</v>
      </c>
      <c r="K16" s="28">
        <v>51081555.129012354</v>
      </c>
      <c r="L16" s="28">
        <v>89324348.597603098</v>
      </c>
    </row>
    <row r="17" spans="2:12" x14ac:dyDescent="0.35">
      <c r="B17" s="21">
        <f xml:space="preserve"> ROW( co_defaultScenario[[#This Row],[row_id]] ) - ROW( co_defaultScenario[[#Headers],[row_id]] )</f>
        <v>14</v>
      </c>
      <c r="C17" s="26">
        <v>2075</v>
      </c>
      <c r="D17" s="27">
        <v>3.0438817629999999</v>
      </c>
      <c r="E17" s="28">
        <v>57928656611945.375</v>
      </c>
      <c r="F17" s="28">
        <v>72988263.848727673</v>
      </c>
      <c r="G17" s="28">
        <v>80822953.063866764</v>
      </c>
      <c r="H17" s="28">
        <v>7180348.9832446668</v>
      </c>
      <c r="I17" s="28">
        <v>14842860.652461566</v>
      </c>
      <c r="J17" s="28">
        <v>102363713.94498867</v>
      </c>
      <c r="K17" s="28">
        <v>52200683.878164299</v>
      </c>
      <c r="L17" s="28">
        <v>91385735.598526284</v>
      </c>
    </row>
    <row r="18" spans="2:12" x14ac:dyDescent="0.35">
      <c r="B18" s="21">
        <f xml:space="preserve"> ROW( co_defaultScenario[[#This Row],[row_id]] ) - ROW( co_defaultScenario[[#Headers],[row_id]] )</f>
        <v>15</v>
      </c>
      <c r="C18" s="26">
        <v>2080</v>
      </c>
      <c r="D18" s="27">
        <v>3.2464116619999999</v>
      </c>
      <c r="E18" s="28">
        <v>62405475815739.219</v>
      </c>
      <c r="F18" s="28">
        <v>73455251.054679304</v>
      </c>
      <c r="G18" s="28">
        <v>81750462.279097751</v>
      </c>
      <c r="H18" s="28">
        <v>7292102.7904588776</v>
      </c>
      <c r="I18" s="28">
        <v>14955387.516679998</v>
      </c>
      <c r="J18" s="28">
        <v>103773739.37946026</v>
      </c>
      <c r="K18" s="28">
        <v>53230862.615047604</v>
      </c>
      <c r="L18" s="28">
        <v>93282106.470009953</v>
      </c>
    </row>
    <row r="19" spans="2:12" x14ac:dyDescent="0.35">
      <c r="B19" s="21">
        <f xml:space="preserve"> ROW( co_defaultScenario[[#This Row],[row_id]] ) - ROW( co_defaultScenario[[#Headers],[row_id]] )</f>
        <v>16</v>
      </c>
      <c r="C19" s="26">
        <v>2085</v>
      </c>
      <c r="D19" s="27">
        <v>3.447890218</v>
      </c>
      <c r="E19" s="28">
        <v>67052775580199.773</v>
      </c>
      <c r="F19" s="28">
        <v>73846353.319158226</v>
      </c>
      <c r="G19" s="28">
        <v>82580397.417306334</v>
      </c>
      <c r="H19" s="28">
        <v>7394173.2367479475</v>
      </c>
      <c r="I19" s="28">
        <v>15053044.365582811</v>
      </c>
      <c r="J19" s="28">
        <v>105068620.17332725</v>
      </c>
      <c r="K19" s="28">
        <v>54183348.105887167</v>
      </c>
      <c r="L19" s="28">
        <v>95027873.279571101</v>
      </c>
    </row>
    <row r="20" spans="2:12" x14ac:dyDescent="0.35">
      <c r="B20" s="21">
        <f xml:space="preserve"> ROW( co_defaultScenario[[#This Row],[row_id]] ) - ROW( co_defaultScenario[[#Headers],[row_id]] )</f>
        <v>17</v>
      </c>
      <c r="C20" s="26">
        <v>2090</v>
      </c>
      <c r="D20" s="27">
        <v>3.647692379</v>
      </c>
      <c r="E20" s="28">
        <v>71877254264110.75</v>
      </c>
      <c r="F20" s="28">
        <v>74601087.600883529</v>
      </c>
      <c r="G20" s="28">
        <v>83501161.257747829</v>
      </c>
      <c r="H20" s="28">
        <v>7482239.2448872961</v>
      </c>
      <c r="I20" s="28">
        <v>15210659.385740237</v>
      </c>
      <c r="J20" s="28">
        <v>106289840.22211593</v>
      </c>
      <c r="K20" s="28">
        <v>54868179.429761454</v>
      </c>
      <c r="L20" s="28">
        <v>96242313.657485425</v>
      </c>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782</v>
      </c>
      <c r="B1" s="24" t="s">
        <v>816</v>
      </c>
      <c r="C1" s="4" t="s">
        <v>255</v>
      </c>
      <c r="D1" s="4" t="s">
        <v>256</v>
      </c>
      <c r="E1" t="s">
        <v>218</v>
      </c>
      <c r="F1" s="4" t="s">
        <v>233</v>
      </c>
      <c r="G1" s="15" t="s">
        <v>257</v>
      </c>
    </row>
    <row r="2" spans="1:7" x14ac:dyDescent="0.3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1062</v>
      </c>
      <c r="E2" s="26" t="s">
        <v>6</v>
      </c>
      <c r="F2" s="35">
        <v>2010</v>
      </c>
      <c r="G2" s="36">
        <v>1.0999218159364814</v>
      </c>
    </row>
    <row r="3" spans="1:7" x14ac:dyDescent="0.3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1062</v>
      </c>
      <c r="E3" s="26" t="s">
        <v>6</v>
      </c>
      <c r="F3" s="35">
        <v>2015</v>
      </c>
      <c r="G3" s="36">
        <v>1.1555697829887339</v>
      </c>
    </row>
    <row r="4" spans="1:7" x14ac:dyDescent="0.3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1062</v>
      </c>
      <c r="E4" s="26" t="s">
        <v>6</v>
      </c>
      <c r="F4" s="35">
        <v>2020</v>
      </c>
      <c r="G4" s="36">
        <v>1.1555697829887339</v>
      </c>
    </row>
    <row r="5" spans="1:7" x14ac:dyDescent="0.3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1062</v>
      </c>
      <c r="E5" s="26" t="s">
        <v>6</v>
      </c>
      <c r="F5" s="35">
        <v>2025</v>
      </c>
      <c r="G5" s="36">
        <v>1.1555697829887339</v>
      </c>
    </row>
    <row r="6" spans="1:7" x14ac:dyDescent="0.3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1062</v>
      </c>
      <c r="E6" s="26" t="s">
        <v>6</v>
      </c>
      <c r="F6" s="35">
        <v>2030</v>
      </c>
      <c r="G6" s="36">
        <v>1.1555697829887339</v>
      </c>
    </row>
    <row r="7" spans="1:7" x14ac:dyDescent="0.3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1062</v>
      </c>
      <c r="E7" s="26" t="s">
        <v>6</v>
      </c>
      <c r="F7" s="35">
        <v>2035</v>
      </c>
      <c r="G7" s="36">
        <v>1.1555697829887339</v>
      </c>
    </row>
    <row r="8" spans="1:7" x14ac:dyDescent="0.3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1062</v>
      </c>
      <c r="E8" s="26" t="s">
        <v>6</v>
      </c>
      <c r="F8" s="35">
        <v>2040</v>
      </c>
      <c r="G8" s="36">
        <v>1.1555697829887339</v>
      </c>
    </row>
    <row r="9" spans="1:7" x14ac:dyDescent="0.3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1062</v>
      </c>
      <c r="E9" s="26" t="s">
        <v>6</v>
      </c>
      <c r="F9" s="35">
        <v>2045</v>
      </c>
      <c r="G9" s="36">
        <v>1.1555697829887339</v>
      </c>
    </row>
    <row r="10" spans="1:7" x14ac:dyDescent="0.3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1062</v>
      </c>
      <c r="E10" s="26" t="s">
        <v>6</v>
      </c>
      <c r="F10" s="35">
        <v>2050</v>
      </c>
      <c r="G10" s="36">
        <v>1.1555697829887339</v>
      </c>
    </row>
    <row r="11" spans="1:7" x14ac:dyDescent="0.3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1062</v>
      </c>
      <c r="E11" s="26" t="s">
        <v>6</v>
      </c>
      <c r="F11" s="35">
        <v>2055</v>
      </c>
      <c r="G11" s="36">
        <v>1.1555697829887339</v>
      </c>
    </row>
    <row r="12" spans="1:7" x14ac:dyDescent="0.3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1062</v>
      </c>
      <c r="E12" s="26" t="s">
        <v>6</v>
      </c>
      <c r="F12" s="35">
        <v>2060</v>
      </c>
      <c r="G12" s="36">
        <v>1.1847576083487252</v>
      </c>
    </row>
    <row r="13" spans="1:7" x14ac:dyDescent="0.3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1062</v>
      </c>
      <c r="E13" s="26" t="s">
        <v>6</v>
      </c>
      <c r="F13" s="35">
        <v>2065</v>
      </c>
      <c r="G13" s="36">
        <v>1.2252783757401622</v>
      </c>
    </row>
    <row r="14" spans="1:7" x14ac:dyDescent="0.3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1062</v>
      </c>
      <c r="E14" s="26" t="s">
        <v>6</v>
      </c>
      <c r="F14" s="35">
        <v>2070</v>
      </c>
      <c r="G14" s="36">
        <v>1.2653095785931738</v>
      </c>
    </row>
    <row r="15" spans="1:7" x14ac:dyDescent="0.3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1062</v>
      </c>
      <c r="E15" s="26" t="s">
        <v>6</v>
      </c>
      <c r="F15" s="35">
        <v>2075</v>
      </c>
      <c r="G15" s="36">
        <v>1.3054678403593578</v>
      </c>
    </row>
    <row r="16" spans="1:7" x14ac:dyDescent="0.3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1062</v>
      </c>
      <c r="E16" s="26" t="s">
        <v>6</v>
      </c>
      <c r="F16" s="35">
        <v>2080</v>
      </c>
      <c r="G16" s="36">
        <v>1.3443147750475559</v>
      </c>
    </row>
    <row r="17" spans="1:7" x14ac:dyDescent="0.3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1062</v>
      </c>
      <c r="E17" s="26" t="s">
        <v>6</v>
      </c>
      <c r="F17" s="35">
        <v>2085</v>
      </c>
      <c r="G17" s="36">
        <v>1.3810994140669735</v>
      </c>
    </row>
    <row r="18" spans="1:7" x14ac:dyDescent="0.3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1062</v>
      </c>
      <c r="E18" s="26" t="s">
        <v>6</v>
      </c>
      <c r="F18" s="35">
        <v>2090</v>
      </c>
      <c r="G18" s="36">
        <v>1.4217792051372762</v>
      </c>
    </row>
    <row r="19" spans="1:7" x14ac:dyDescent="0.3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1062</v>
      </c>
      <c r="E19" s="26" t="s">
        <v>7</v>
      </c>
      <c r="F19" s="35">
        <v>2010</v>
      </c>
      <c r="G19" s="36">
        <v>1.1063330466085293</v>
      </c>
    </row>
    <row r="20" spans="1:7" x14ac:dyDescent="0.3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1062</v>
      </c>
      <c r="E20" s="26" t="s">
        <v>7</v>
      </c>
      <c r="F20" s="35">
        <v>2015</v>
      </c>
      <c r="G20" s="36">
        <v>1.2028610393529147</v>
      </c>
    </row>
    <row r="21" spans="1:7" x14ac:dyDescent="0.3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1062</v>
      </c>
      <c r="E21" s="26" t="s">
        <v>7</v>
      </c>
      <c r="F21" s="35">
        <v>2020</v>
      </c>
      <c r="G21" s="36">
        <v>1.2028610393529147</v>
      </c>
    </row>
    <row r="22" spans="1:7" x14ac:dyDescent="0.3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1062</v>
      </c>
      <c r="E22" s="26" t="s">
        <v>7</v>
      </c>
      <c r="F22" s="35">
        <v>2025</v>
      </c>
      <c r="G22" s="36">
        <v>1.2028610393529147</v>
      </c>
    </row>
    <row r="23" spans="1:7" x14ac:dyDescent="0.3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1062</v>
      </c>
      <c r="E23" s="26" t="s">
        <v>7</v>
      </c>
      <c r="F23" s="35">
        <v>2030</v>
      </c>
      <c r="G23" s="36">
        <v>1.2028610393529147</v>
      </c>
    </row>
    <row r="24" spans="1:7" x14ac:dyDescent="0.3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1062</v>
      </c>
      <c r="E24" s="26" t="s">
        <v>7</v>
      </c>
      <c r="F24" s="35">
        <v>2035</v>
      </c>
      <c r="G24" s="36">
        <v>1.2028610393529147</v>
      </c>
    </row>
    <row r="25" spans="1:7" x14ac:dyDescent="0.3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1062</v>
      </c>
      <c r="E25" s="26" t="s">
        <v>7</v>
      </c>
      <c r="F25" s="35">
        <v>2040</v>
      </c>
      <c r="G25" s="36">
        <v>1.2028610393529147</v>
      </c>
    </row>
    <row r="26" spans="1:7" x14ac:dyDescent="0.3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1062</v>
      </c>
      <c r="E26" s="26" t="s">
        <v>7</v>
      </c>
      <c r="F26" s="35">
        <v>2045</v>
      </c>
      <c r="G26" s="36">
        <v>1.2028610393529147</v>
      </c>
    </row>
    <row r="27" spans="1:7" x14ac:dyDescent="0.3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1062</v>
      </c>
      <c r="E27" s="26" t="s">
        <v>7</v>
      </c>
      <c r="F27" s="35">
        <v>2050</v>
      </c>
      <c r="G27" s="36">
        <v>1.2028610393529147</v>
      </c>
    </row>
    <row r="28" spans="1:7" x14ac:dyDescent="0.3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1062</v>
      </c>
      <c r="E28" s="26" t="s">
        <v>7</v>
      </c>
      <c r="F28" s="35">
        <v>2055</v>
      </c>
      <c r="G28" s="36">
        <v>1.2028610393529147</v>
      </c>
    </row>
    <row r="29" spans="1:7" x14ac:dyDescent="0.3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1062</v>
      </c>
      <c r="E29" s="26" t="s">
        <v>7</v>
      </c>
      <c r="F29" s="35">
        <v>2060</v>
      </c>
      <c r="G29" s="36">
        <v>1.2376075341015924</v>
      </c>
    </row>
    <row r="30" spans="1:7" x14ac:dyDescent="0.3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1062</v>
      </c>
      <c r="E30" s="26" t="s">
        <v>7</v>
      </c>
      <c r="F30" s="35">
        <v>2065</v>
      </c>
      <c r="G30" s="36">
        <v>1.2841272800647161</v>
      </c>
    </row>
    <row r="31" spans="1:7" x14ac:dyDescent="0.3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1062</v>
      </c>
      <c r="E31" s="26" t="s">
        <v>7</v>
      </c>
      <c r="F31" s="35">
        <v>2070</v>
      </c>
      <c r="G31" s="36">
        <v>1.3314539837651285</v>
      </c>
    </row>
    <row r="32" spans="1:7" x14ac:dyDescent="0.3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1062</v>
      </c>
      <c r="E32" s="26" t="s">
        <v>7</v>
      </c>
      <c r="F32" s="35">
        <v>2075</v>
      </c>
      <c r="G32" s="36">
        <v>1.377802768870382</v>
      </c>
    </row>
    <row r="33" spans="1:7" x14ac:dyDescent="0.3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1062</v>
      </c>
      <c r="E33" s="26" t="s">
        <v>7</v>
      </c>
      <c r="F33" s="35">
        <v>2080</v>
      </c>
      <c r="G33" s="36">
        <v>1.4244908174506987</v>
      </c>
    </row>
    <row r="34" spans="1:7" x14ac:dyDescent="0.3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1062</v>
      </c>
      <c r="E34" s="26" t="s">
        <v>7</v>
      </c>
      <c r="F34" s="35">
        <v>2085</v>
      </c>
      <c r="G34" s="36">
        <v>1.4706347309257048</v>
      </c>
    </row>
    <row r="35" spans="1:7" x14ac:dyDescent="0.3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1062</v>
      </c>
      <c r="E35" s="26" t="s">
        <v>7</v>
      </c>
      <c r="F35" s="35">
        <v>2090</v>
      </c>
      <c r="G35" s="36">
        <v>1.5186670060814134</v>
      </c>
    </row>
    <row r="36" spans="1:7" x14ac:dyDescent="0.3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1062</v>
      </c>
      <c r="E36" s="26" t="s">
        <v>8</v>
      </c>
      <c r="F36" s="35">
        <v>2010</v>
      </c>
      <c r="G36" s="36">
        <v>1.0852945821417506</v>
      </c>
    </row>
    <row r="37" spans="1:7" x14ac:dyDescent="0.3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1062</v>
      </c>
      <c r="E37" s="26" t="s">
        <v>8</v>
      </c>
      <c r="F37" s="35">
        <v>2015</v>
      </c>
      <c r="G37" s="36">
        <v>1.1454811704392527</v>
      </c>
    </row>
    <row r="38" spans="1:7" x14ac:dyDescent="0.3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1062</v>
      </c>
      <c r="E38" s="26" t="s">
        <v>8</v>
      </c>
      <c r="F38" s="35">
        <v>2020</v>
      </c>
      <c r="G38" s="36">
        <v>1.1454811704392527</v>
      </c>
    </row>
    <row r="39" spans="1:7" x14ac:dyDescent="0.3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1062</v>
      </c>
      <c r="E39" s="26" t="s">
        <v>8</v>
      </c>
      <c r="F39" s="35">
        <v>2025</v>
      </c>
      <c r="G39" s="36">
        <v>1.1454811704392527</v>
      </c>
    </row>
    <row r="40" spans="1:7" x14ac:dyDescent="0.3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1062</v>
      </c>
      <c r="E40" s="26" t="s">
        <v>8</v>
      </c>
      <c r="F40" s="35">
        <v>2030</v>
      </c>
      <c r="G40" s="36">
        <v>1.1749191299443016</v>
      </c>
    </row>
    <row r="41" spans="1:7" x14ac:dyDescent="0.3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1062</v>
      </c>
      <c r="E41" s="26" t="s">
        <v>8</v>
      </c>
      <c r="F41" s="35">
        <v>2035</v>
      </c>
      <c r="G41" s="36">
        <v>1.2361885907448045</v>
      </c>
    </row>
    <row r="42" spans="1:7" x14ac:dyDescent="0.3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1062</v>
      </c>
      <c r="E42" s="26" t="s">
        <v>8</v>
      </c>
      <c r="F42" s="35">
        <v>2040</v>
      </c>
      <c r="G42" s="36">
        <v>1.3054924923296534</v>
      </c>
    </row>
    <row r="43" spans="1:7" x14ac:dyDescent="0.3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1062</v>
      </c>
      <c r="E43" s="26" t="s">
        <v>8</v>
      </c>
      <c r="F43" s="35">
        <v>2045</v>
      </c>
      <c r="G43" s="36">
        <v>1.3754922839031076</v>
      </c>
    </row>
    <row r="44" spans="1:7" x14ac:dyDescent="0.3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1062</v>
      </c>
      <c r="E44" s="26" t="s">
        <v>8</v>
      </c>
      <c r="F44" s="35">
        <v>2050</v>
      </c>
      <c r="G44" s="36">
        <v>1.4387396715267398</v>
      </c>
    </row>
    <row r="45" spans="1:7" x14ac:dyDescent="0.3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1062</v>
      </c>
      <c r="E45" s="26" t="s">
        <v>8</v>
      </c>
      <c r="F45" s="35">
        <v>2055</v>
      </c>
      <c r="G45" s="36">
        <v>1.5054649229746904</v>
      </c>
    </row>
    <row r="46" spans="1:7" x14ac:dyDescent="0.3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1062</v>
      </c>
      <c r="E46" s="26" t="s">
        <v>8</v>
      </c>
      <c r="F46" s="35">
        <v>2060</v>
      </c>
      <c r="G46" s="36">
        <v>1.5686678288271334</v>
      </c>
    </row>
    <row r="47" spans="1:7" x14ac:dyDescent="0.3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1062</v>
      </c>
      <c r="E47" s="26" t="s">
        <v>8</v>
      </c>
      <c r="F47" s="35">
        <v>2065</v>
      </c>
      <c r="G47" s="36">
        <v>1.6345482659690804</v>
      </c>
    </row>
    <row r="48" spans="1:7" x14ac:dyDescent="0.3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1062</v>
      </c>
      <c r="E48" s="26" t="s">
        <v>8</v>
      </c>
      <c r="F48" s="35">
        <v>2070</v>
      </c>
      <c r="G48" s="36">
        <v>1.6954416121600839</v>
      </c>
    </row>
    <row r="49" spans="1:7" x14ac:dyDescent="0.3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1062</v>
      </c>
      <c r="E49" s="26" t="s">
        <v>8</v>
      </c>
      <c r="F49" s="35">
        <v>2075</v>
      </c>
      <c r="G49" s="36">
        <v>1.768078961710684</v>
      </c>
    </row>
    <row r="50" spans="1:7" x14ac:dyDescent="0.3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1062</v>
      </c>
      <c r="E50" s="26" t="s">
        <v>8</v>
      </c>
      <c r="F50" s="35">
        <v>2080</v>
      </c>
      <c r="G50" s="36">
        <v>1.8335045747129928</v>
      </c>
    </row>
    <row r="51" spans="1:7" x14ac:dyDescent="0.3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1062</v>
      </c>
      <c r="E51" s="26" t="s">
        <v>8</v>
      </c>
      <c r="F51" s="35">
        <v>2085</v>
      </c>
      <c r="G51" s="36">
        <v>1.8997498882332573</v>
      </c>
    </row>
    <row r="52" spans="1:7" x14ac:dyDescent="0.3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1062</v>
      </c>
      <c r="E52" s="26" t="s">
        <v>8</v>
      </c>
      <c r="F52" s="35">
        <v>2090</v>
      </c>
      <c r="G52" s="36">
        <v>1.9636963361187758</v>
      </c>
    </row>
    <row r="53" spans="1:7" x14ac:dyDescent="0.3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1062</v>
      </c>
      <c r="E53" s="26" t="s">
        <v>9</v>
      </c>
      <c r="F53" s="35">
        <v>2010</v>
      </c>
      <c r="G53" s="36">
        <v>1.0273717744687274</v>
      </c>
    </row>
    <row r="54" spans="1:7" x14ac:dyDescent="0.3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1062</v>
      </c>
      <c r="E54" s="26" t="s">
        <v>9</v>
      </c>
      <c r="F54" s="35">
        <v>2015</v>
      </c>
      <c r="G54" s="36">
        <v>1.0273717744687274</v>
      </c>
    </row>
    <row r="55" spans="1:7" x14ac:dyDescent="0.3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1062</v>
      </c>
      <c r="E55" s="26" t="s">
        <v>9</v>
      </c>
      <c r="F55" s="35">
        <v>2020</v>
      </c>
      <c r="G55" s="36">
        <v>1.0658841255541505</v>
      </c>
    </row>
    <row r="56" spans="1:7" x14ac:dyDescent="0.3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1062</v>
      </c>
      <c r="E56" s="26" t="s">
        <v>9</v>
      </c>
      <c r="F56" s="35">
        <v>2025</v>
      </c>
      <c r="G56" s="36">
        <v>1.1016075406331829</v>
      </c>
    </row>
    <row r="57" spans="1:7" x14ac:dyDescent="0.3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1062</v>
      </c>
      <c r="E57" s="26" t="s">
        <v>9</v>
      </c>
      <c r="F57" s="35">
        <v>2030</v>
      </c>
      <c r="G57" s="36">
        <v>1.1341147257733322</v>
      </c>
    </row>
    <row r="58" spans="1:7" x14ac:dyDescent="0.3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1062</v>
      </c>
      <c r="E58" s="26" t="s">
        <v>9</v>
      </c>
      <c r="F58" s="35">
        <v>2035</v>
      </c>
      <c r="G58" s="36">
        <v>1.1866796290658785</v>
      </c>
    </row>
    <row r="59" spans="1:7" x14ac:dyDescent="0.3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1062</v>
      </c>
      <c r="E59" s="26" t="s">
        <v>9</v>
      </c>
      <c r="F59" s="35">
        <v>2040</v>
      </c>
      <c r="G59" s="36">
        <v>1.2511617413648999</v>
      </c>
    </row>
    <row r="60" spans="1:7" x14ac:dyDescent="0.3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1062</v>
      </c>
      <c r="E60" s="26" t="s">
        <v>9</v>
      </c>
      <c r="F60" s="35">
        <v>2045</v>
      </c>
      <c r="G60" s="36">
        <v>1.3133475356390298</v>
      </c>
    </row>
    <row r="61" spans="1:7" x14ac:dyDescent="0.3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1062</v>
      </c>
      <c r="E61" s="26" t="s">
        <v>9</v>
      </c>
      <c r="F61" s="35">
        <v>2050</v>
      </c>
      <c r="G61" s="36">
        <v>1.3715778440056343</v>
      </c>
    </row>
    <row r="62" spans="1:7" x14ac:dyDescent="0.3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1062</v>
      </c>
      <c r="E62" s="26" t="s">
        <v>9</v>
      </c>
      <c r="F62" s="35">
        <v>2055</v>
      </c>
      <c r="G62" s="36">
        <v>1.4258606971429568</v>
      </c>
    </row>
    <row r="63" spans="1:7" x14ac:dyDescent="0.3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1062</v>
      </c>
      <c r="E63" s="26" t="s">
        <v>9</v>
      </c>
      <c r="F63" s="35">
        <v>2060</v>
      </c>
      <c r="G63" s="36">
        <v>1.478874453008854</v>
      </c>
    </row>
    <row r="64" spans="1:7" x14ac:dyDescent="0.3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1062</v>
      </c>
      <c r="E64" s="26" t="s">
        <v>9</v>
      </c>
      <c r="F64" s="35">
        <v>2065</v>
      </c>
      <c r="G64" s="36">
        <v>1.5314994102102757</v>
      </c>
    </row>
    <row r="65" spans="1:7" x14ac:dyDescent="0.3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1062</v>
      </c>
      <c r="E65" s="26" t="s">
        <v>9</v>
      </c>
      <c r="F65" s="35">
        <v>2070</v>
      </c>
      <c r="G65" s="36">
        <v>1.5811704244956228</v>
      </c>
    </row>
    <row r="66" spans="1:7" x14ac:dyDescent="0.3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1062</v>
      </c>
      <c r="E66" s="26" t="s">
        <v>9</v>
      </c>
      <c r="F66" s="35">
        <v>2075</v>
      </c>
      <c r="G66" s="36">
        <v>1.630690233044541</v>
      </c>
    </row>
    <row r="67" spans="1:7" x14ac:dyDescent="0.3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1062</v>
      </c>
      <c r="E67" s="26" t="s">
        <v>9</v>
      </c>
      <c r="F67" s="35">
        <v>2080</v>
      </c>
      <c r="G67" s="36">
        <v>1.6833122205734474</v>
      </c>
    </row>
    <row r="68" spans="1:7" x14ac:dyDescent="0.3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1062</v>
      </c>
      <c r="E68" s="26" t="s">
        <v>9</v>
      </c>
      <c r="F68" s="35">
        <v>2085</v>
      </c>
      <c r="G68" s="36">
        <v>1.736033953006848</v>
      </c>
    </row>
    <row r="69" spans="1:7" x14ac:dyDescent="0.3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1062</v>
      </c>
      <c r="E69" s="26" t="s">
        <v>9</v>
      </c>
      <c r="F69" s="35">
        <v>2090</v>
      </c>
      <c r="G69" s="36">
        <v>1.7929889497107654</v>
      </c>
    </row>
    <row r="70" spans="1:7" x14ac:dyDescent="0.3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1062</v>
      </c>
      <c r="E70" s="26" t="s">
        <v>10</v>
      </c>
      <c r="F70" s="35">
        <v>2010</v>
      </c>
      <c r="G70" s="36">
        <v>1.0118212995842597</v>
      </c>
    </row>
    <row r="71" spans="1:7" x14ac:dyDescent="0.3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1062</v>
      </c>
      <c r="E71" s="26" t="s">
        <v>10</v>
      </c>
      <c r="F71" s="35">
        <v>2015</v>
      </c>
      <c r="G71" s="36">
        <v>1.0118212995842597</v>
      </c>
    </row>
    <row r="72" spans="1:7" x14ac:dyDescent="0.3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1062</v>
      </c>
      <c r="E72" s="26" t="s">
        <v>10</v>
      </c>
      <c r="F72" s="35">
        <v>2020</v>
      </c>
      <c r="G72" s="36">
        <v>1.174765233281724</v>
      </c>
    </row>
    <row r="73" spans="1:7" x14ac:dyDescent="0.3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1062</v>
      </c>
      <c r="E73" s="26" t="s">
        <v>10</v>
      </c>
      <c r="F73" s="35">
        <v>2025</v>
      </c>
      <c r="G73" s="36">
        <v>1.2062620246713853</v>
      </c>
    </row>
    <row r="74" spans="1:7" x14ac:dyDescent="0.3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1062</v>
      </c>
      <c r="E74" s="26" t="s">
        <v>10</v>
      </c>
      <c r="F74" s="35">
        <v>2030</v>
      </c>
      <c r="G74" s="36">
        <v>1.2263496631073512</v>
      </c>
    </row>
    <row r="75" spans="1:7" x14ac:dyDescent="0.3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1062</v>
      </c>
      <c r="E75" s="26" t="s">
        <v>10</v>
      </c>
      <c r="F75" s="35">
        <v>2035</v>
      </c>
      <c r="G75" s="36">
        <v>1.266043489746997</v>
      </c>
    </row>
    <row r="76" spans="1:7" x14ac:dyDescent="0.3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1062</v>
      </c>
      <c r="E76" s="26" t="s">
        <v>10</v>
      </c>
      <c r="F76" s="35">
        <v>2040</v>
      </c>
      <c r="G76" s="36">
        <v>1.3165376022068718</v>
      </c>
    </row>
    <row r="77" spans="1:7" x14ac:dyDescent="0.3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1062</v>
      </c>
      <c r="E77" s="26" t="s">
        <v>10</v>
      </c>
      <c r="F77" s="35">
        <v>2045</v>
      </c>
      <c r="G77" s="36">
        <v>1.3699032678956105</v>
      </c>
    </row>
    <row r="78" spans="1:7" x14ac:dyDescent="0.3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1062</v>
      </c>
      <c r="E78" s="26" t="s">
        <v>10</v>
      </c>
      <c r="F78" s="35">
        <v>2050</v>
      </c>
      <c r="G78" s="36">
        <v>1.4182223957589724</v>
      </c>
    </row>
    <row r="79" spans="1:7" x14ac:dyDescent="0.3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1062</v>
      </c>
      <c r="E79" s="26" t="s">
        <v>10</v>
      </c>
      <c r="F79" s="35">
        <v>2055</v>
      </c>
      <c r="G79" s="36">
        <v>1.470898644235324</v>
      </c>
    </row>
    <row r="80" spans="1:7" x14ac:dyDescent="0.3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1062</v>
      </c>
      <c r="E80" s="26" t="s">
        <v>10</v>
      </c>
      <c r="F80" s="35">
        <v>2060</v>
      </c>
      <c r="G80" s="36">
        <v>1.5216005131948718</v>
      </c>
    </row>
    <row r="81" spans="1:7" x14ac:dyDescent="0.3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1062</v>
      </c>
      <c r="E81" s="26" t="s">
        <v>10</v>
      </c>
      <c r="F81" s="35">
        <v>2065</v>
      </c>
      <c r="G81" s="36">
        <v>1.5687674132355294</v>
      </c>
    </row>
    <row r="82" spans="1:7" x14ac:dyDescent="0.3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1062</v>
      </c>
      <c r="E82" s="26" t="s">
        <v>10</v>
      </c>
      <c r="F82" s="35">
        <v>2070</v>
      </c>
      <c r="G82" s="36">
        <v>1.6151186236646569</v>
      </c>
    </row>
    <row r="83" spans="1:7" x14ac:dyDescent="0.3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1062</v>
      </c>
      <c r="E83" s="26" t="s">
        <v>10</v>
      </c>
      <c r="F83" s="35">
        <v>2075</v>
      </c>
      <c r="G83" s="36">
        <v>1.6608896502962085</v>
      </c>
    </row>
    <row r="84" spans="1:7" x14ac:dyDescent="0.3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1062</v>
      </c>
      <c r="E84" s="26" t="s">
        <v>10</v>
      </c>
      <c r="F84" s="35">
        <v>2080</v>
      </c>
      <c r="G84" s="36">
        <v>1.7093288552831369</v>
      </c>
    </row>
    <row r="85" spans="1:7" x14ac:dyDescent="0.3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1062</v>
      </c>
      <c r="E85" s="26" t="s">
        <v>10</v>
      </c>
      <c r="F85" s="35">
        <v>2085</v>
      </c>
      <c r="G85" s="36">
        <v>1.7594671270048385</v>
      </c>
    </row>
    <row r="86" spans="1:7" x14ac:dyDescent="0.3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1062</v>
      </c>
      <c r="E86" s="26" t="s">
        <v>10</v>
      </c>
      <c r="F86" s="35">
        <v>2090</v>
      </c>
      <c r="G86" s="36">
        <v>1.8099713855424213</v>
      </c>
    </row>
    <row r="87" spans="1:7" x14ac:dyDescent="0.3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1062</v>
      </c>
      <c r="E87" s="26" t="s">
        <v>11</v>
      </c>
      <c r="F87" s="35">
        <v>2010</v>
      </c>
      <c r="G87" s="36">
        <v>1.0381156705446903</v>
      </c>
    </row>
    <row r="88" spans="1:7" x14ac:dyDescent="0.3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1062</v>
      </c>
      <c r="E88" s="26" t="s">
        <v>11</v>
      </c>
      <c r="F88" s="35">
        <v>2015</v>
      </c>
      <c r="G88" s="36">
        <v>1.0863418251243011</v>
      </c>
    </row>
    <row r="89" spans="1:7" x14ac:dyDescent="0.3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1062</v>
      </c>
      <c r="E89" s="26" t="s">
        <v>11</v>
      </c>
      <c r="F89" s="35">
        <v>2020</v>
      </c>
      <c r="G89" s="36">
        <v>1.259804983509591</v>
      </c>
    </row>
    <row r="90" spans="1:7" x14ac:dyDescent="0.3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1062</v>
      </c>
      <c r="E90" s="26" t="s">
        <v>11</v>
      </c>
      <c r="F90" s="35">
        <v>2025</v>
      </c>
      <c r="G90" s="36">
        <v>1.3315489578188757</v>
      </c>
    </row>
    <row r="91" spans="1:7" x14ac:dyDescent="0.3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1062</v>
      </c>
      <c r="E91" s="26" t="s">
        <v>11</v>
      </c>
      <c r="F91" s="35">
        <v>2030</v>
      </c>
      <c r="G91" s="36">
        <v>1.3921562251497333</v>
      </c>
    </row>
    <row r="92" spans="1:7" x14ac:dyDescent="0.3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1062</v>
      </c>
      <c r="E92" s="26" t="s">
        <v>11</v>
      </c>
      <c r="F92" s="35">
        <v>2035</v>
      </c>
      <c r="G92" s="36">
        <v>1.4681778853314524</v>
      </c>
    </row>
    <row r="93" spans="1:7" x14ac:dyDescent="0.3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1062</v>
      </c>
      <c r="E93" s="26" t="s">
        <v>11</v>
      </c>
      <c r="F93" s="35">
        <v>2040</v>
      </c>
      <c r="G93" s="36">
        <v>1.5503903889534543</v>
      </c>
    </row>
    <row r="94" spans="1:7" x14ac:dyDescent="0.3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1062</v>
      </c>
      <c r="E94" s="26" t="s">
        <v>11</v>
      </c>
      <c r="F94" s="35">
        <v>2045</v>
      </c>
      <c r="G94" s="36">
        <v>1.6350537817213129</v>
      </c>
    </row>
    <row r="95" spans="1:7" x14ac:dyDescent="0.3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1062</v>
      </c>
      <c r="E95" s="26" t="s">
        <v>11</v>
      </c>
      <c r="F95" s="35">
        <v>2050</v>
      </c>
      <c r="G95" s="36">
        <v>1.7141289449683785</v>
      </c>
    </row>
    <row r="96" spans="1:7" x14ac:dyDescent="0.3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1062</v>
      </c>
      <c r="E96" s="26" t="s">
        <v>11</v>
      </c>
      <c r="F96" s="35">
        <v>2055</v>
      </c>
      <c r="G96" s="36">
        <v>1.7865480193453629</v>
      </c>
    </row>
    <row r="97" spans="1:7" x14ac:dyDescent="0.3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1062</v>
      </c>
      <c r="E97" s="26" t="s">
        <v>11</v>
      </c>
      <c r="F97" s="35">
        <v>2060</v>
      </c>
      <c r="G97" s="36">
        <v>1.8546693751122907</v>
      </c>
    </row>
    <row r="98" spans="1:7" x14ac:dyDescent="0.3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1062</v>
      </c>
      <c r="E98" s="26" t="s">
        <v>11</v>
      </c>
      <c r="F98" s="35">
        <v>2065</v>
      </c>
      <c r="G98" s="36">
        <v>1.9245274171487607</v>
      </c>
    </row>
    <row r="99" spans="1:7" x14ac:dyDescent="0.3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1062</v>
      </c>
      <c r="E99" s="26" t="s">
        <v>11</v>
      </c>
      <c r="F99" s="35">
        <v>2070</v>
      </c>
      <c r="G99" s="36">
        <v>1.9917774328920963</v>
      </c>
    </row>
    <row r="100" spans="1:7" x14ac:dyDescent="0.3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1062</v>
      </c>
      <c r="E100" s="26" t="s">
        <v>11</v>
      </c>
      <c r="F100" s="35">
        <v>2075</v>
      </c>
      <c r="G100" s="36">
        <v>2.0616456540152868</v>
      </c>
    </row>
    <row r="101" spans="1:7" x14ac:dyDescent="0.3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1062</v>
      </c>
      <c r="E101" s="26" t="s">
        <v>11</v>
      </c>
      <c r="F101" s="35">
        <v>2080</v>
      </c>
      <c r="G101" s="36">
        <v>2.1356171327607258</v>
      </c>
    </row>
    <row r="102" spans="1:7" x14ac:dyDescent="0.3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1062</v>
      </c>
      <c r="E102" s="26" t="s">
        <v>11</v>
      </c>
      <c r="F102" s="35">
        <v>2085</v>
      </c>
      <c r="G102" s="36">
        <v>2.214157577883892</v>
      </c>
    </row>
    <row r="103" spans="1:7" x14ac:dyDescent="0.3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1062</v>
      </c>
      <c r="E103" s="26" t="s">
        <v>11</v>
      </c>
      <c r="F103" s="35">
        <v>2090</v>
      </c>
      <c r="G103" s="36">
        <v>2.285345443292623</v>
      </c>
    </row>
    <row r="104" spans="1:7" x14ac:dyDescent="0.3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1062</v>
      </c>
      <c r="E104" s="26" t="s">
        <v>12</v>
      </c>
      <c r="F104" s="35">
        <v>2010</v>
      </c>
      <c r="G104" s="36">
        <v>1.0208683927847335</v>
      </c>
    </row>
    <row r="105" spans="1:7" x14ac:dyDescent="0.3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1062</v>
      </c>
      <c r="E105" s="26" t="s">
        <v>12</v>
      </c>
      <c r="F105" s="35">
        <v>2015</v>
      </c>
      <c r="G105" s="36">
        <v>1.0351722781416266</v>
      </c>
    </row>
    <row r="106" spans="1:7" x14ac:dyDescent="0.3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1062</v>
      </c>
      <c r="E106" s="26" t="s">
        <v>12</v>
      </c>
      <c r="F106" s="35">
        <v>2020</v>
      </c>
      <c r="G106" s="36">
        <v>1.0945282187900018</v>
      </c>
    </row>
    <row r="107" spans="1:7" x14ac:dyDescent="0.3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1062</v>
      </c>
      <c r="E107" s="26" t="s">
        <v>12</v>
      </c>
      <c r="F107" s="35">
        <v>2025</v>
      </c>
      <c r="G107" s="36">
        <v>1.1525587828708936</v>
      </c>
    </row>
    <row r="108" spans="1:7" x14ac:dyDescent="0.3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1062</v>
      </c>
      <c r="E108" s="26" t="s">
        <v>12</v>
      </c>
      <c r="F108" s="35">
        <v>2030</v>
      </c>
      <c r="G108" s="36">
        <v>1.2047690332951762</v>
      </c>
    </row>
    <row r="109" spans="1:7" x14ac:dyDescent="0.3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1062</v>
      </c>
      <c r="E109" s="26" t="s">
        <v>12</v>
      </c>
      <c r="F109" s="35">
        <v>2035</v>
      </c>
      <c r="G109" s="36">
        <v>1.2818248682639293</v>
      </c>
    </row>
    <row r="110" spans="1:7" x14ac:dyDescent="0.3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1062</v>
      </c>
      <c r="E110" s="26" t="s">
        <v>12</v>
      </c>
      <c r="F110" s="35">
        <v>2040</v>
      </c>
      <c r="G110" s="36">
        <v>1.3763871187208185</v>
      </c>
    </row>
    <row r="111" spans="1:7" x14ac:dyDescent="0.3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1062</v>
      </c>
      <c r="E111" s="26" t="s">
        <v>12</v>
      </c>
      <c r="F111" s="35">
        <v>2045</v>
      </c>
      <c r="G111" s="36">
        <v>1.4766849591956177</v>
      </c>
    </row>
    <row r="112" spans="1:7" x14ac:dyDescent="0.3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1062</v>
      </c>
      <c r="E112" s="26" t="s">
        <v>12</v>
      </c>
      <c r="F112" s="35">
        <v>2050</v>
      </c>
      <c r="G112" s="36">
        <v>1.5738418117891251</v>
      </c>
    </row>
    <row r="113" spans="1:7" x14ac:dyDescent="0.3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1062</v>
      </c>
      <c r="E113" s="26" t="s">
        <v>12</v>
      </c>
      <c r="F113" s="35">
        <v>2055</v>
      </c>
      <c r="G113" s="36">
        <v>1.668930230962308</v>
      </c>
    </row>
    <row r="114" spans="1:7" x14ac:dyDescent="0.3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1062</v>
      </c>
      <c r="E114" s="26" t="s">
        <v>12</v>
      </c>
      <c r="F114" s="35">
        <v>2060</v>
      </c>
      <c r="G114" s="36">
        <v>1.7610171333527522</v>
      </c>
    </row>
    <row r="115" spans="1:7" x14ac:dyDescent="0.3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1062</v>
      </c>
      <c r="E115" s="26" t="s">
        <v>12</v>
      </c>
      <c r="F115" s="35">
        <v>2065</v>
      </c>
      <c r="G115" s="36">
        <v>1.8544783462835743</v>
      </c>
    </row>
    <row r="116" spans="1:7" x14ac:dyDescent="0.3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1062</v>
      </c>
      <c r="E116" s="26" t="s">
        <v>12</v>
      </c>
      <c r="F116" s="35">
        <v>2070</v>
      </c>
      <c r="G116" s="36">
        <v>1.9482541090483751</v>
      </c>
    </row>
    <row r="117" spans="1:7" x14ac:dyDescent="0.3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1062</v>
      </c>
      <c r="E117" s="26" t="s">
        <v>12</v>
      </c>
      <c r="F117" s="35">
        <v>2075</v>
      </c>
      <c r="G117" s="36">
        <v>2.0426564784059811</v>
      </c>
    </row>
    <row r="118" spans="1:7" x14ac:dyDescent="0.3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1062</v>
      </c>
      <c r="E118" s="26" t="s">
        <v>12</v>
      </c>
      <c r="F118" s="35">
        <v>2080</v>
      </c>
      <c r="G118" s="36">
        <v>2.1398004700309428</v>
      </c>
    </row>
    <row r="119" spans="1:7" x14ac:dyDescent="0.3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1062</v>
      </c>
      <c r="E119" s="26" t="s">
        <v>12</v>
      </c>
      <c r="F119" s="35">
        <v>2085</v>
      </c>
      <c r="G119" s="36">
        <v>2.2367138446697208</v>
      </c>
    </row>
    <row r="120" spans="1:7" x14ac:dyDescent="0.3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1062</v>
      </c>
      <c r="E120" s="26" t="s">
        <v>12</v>
      </c>
      <c r="F120" s="35">
        <v>2090</v>
      </c>
      <c r="G120" s="36">
        <v>2.328489856945906</v>
      </c>
    </row>
    <row r="121" spans="1:7" x14ac:dyDescent="0.3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783</v>
      </c>
      <c r="E121" s="26" t="s">
        <v>13</v>
      </c>
      <c r="F121" s="35">
        <v>2010</v>
      </c>
      <c r="G121" s="36">
        <v>1</v>
      </c>
    </row>
    <row r="122" spans="1:7" x14ac:dyDescent="0.3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783</v>
      </c>
      <c r="E122" s="26" t="s">
        <v>13</v>
      </c>
      <c r="F122" s="35">
        <v>2015</v>
      </c>
      <c r="G122" s="36">
        <v>1.0994195408043481</v>
      </c>
    </row>
    <row r="123" spans="1:7" x14ac:dyDescent="0.3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783</v>
      </c>
      <c r="E123" s="26" t="s">
        <v>13</v>
      </c>
      <c r="F123" s="35">
        <v>2020</v>
      </c>
      <c r="G123" s="36">
        <v>1.240030554751842</v>
      </c>
    </row>
    <row r="124" spans="1:7" x14ac:dyDescent="0.3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783</v>
      </c>
      <c r="E124" s="26" t="s">
        <v>13</v>
      </c>
      <c r="F124" s="35">
        <v>2025</v>
      </c>
      <c r="G124" s="36">
        <v>1.3834017597996293</v>
      </c>
    </row>
    <row r="125" spans="1:7" x14ac:dyDescent="0.3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783</v>
      </c>
      <c r="E125" s="26" t="s">
        <v>13</v>
      </c>
      <c r="F125" s="35">
        <v>2030</v>
      </c>
      <c r="G125" s="36">
        <v>1.5347914429195662</v>
      </c>
    </row>
    <row r="126" spans="1:7" x14ac:dyDescent="0.3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783</v>
      </c>
      <c r="E126" s="26" t="s">
        <v>13</v>
      </c>
      <c r="F126" s="35">
        <v>2035</v>
      </c>
      <c r="G126" s="36">
        <v>1.6881543417151914</v>
      </c>
    </row>
    <row r="127" spans="1:7" x14ac:dyDescent="0.3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783</v>
      </c>
      <c r="E127" s="26" t="s">
        <v>13</v>
      </c>
      <c r="F127" s="35">
        <v>2040</v>
      </c>
      <c r="G127" s="36">
        <v>1.8682099204207656</v>
      </c>
    </row>
    <row r="128" spans="1:7" x14ac:dyDescent="0.3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783</v>
      </c>
      <c r="E128" s="26" t="s">
        <v>13</v>
      </c>
      <c r="F128" s="35">
        <v>2045</v>
      </c>
      <c r="G128" s="36">
        <v>2.0417690648932449</v>
      </c>
    </row>
    <row r="129" spans="1:7" x14ac:dyDescent="0.3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783</v>
      </c>
      <c r="E129" s="26" t="s">
        <v>13</v>
      </c>
      <c r="F129" s="35">
        <v>2050</v>
      </c>
      <c r="G129" s="36">
        <v>2.2266271199891796</v>
      </c>
    </row>
    <row r="130" spans="1:7" x14ac:dyDescent="0.3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783</v>
      </c>
      <c r="E130" s="26" t="s">
        <v>13</v>
      </c>
      <c r="F130" s="35">
        <v>2055</v>
      </c>
      <c r="G130" s="36">
        <v>2.4229520176583716</v>
      </c>
    </row>
    <row r="131" spans="1:7" x14ac:dyDescent="0.3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783</v>
      </c>
      <c r="E131" s="26" t="s">
        <v>13</v>
      </c>
      <c r="F131" s="35">
        <v>2060</v>
      </c>
      <c r="G131" s="36">
        <v>2.630750512985768</v>
      </c>
    </row>
    <row r="132" spans="1:7" x14ac:dyDescent="0.3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783</v>
      </c>
      <c r="E132" s="26" t="s">
        <v>13</v>
      </c>
      <c r="F132" s="35">
        <v>2065</v>
      </c>
      <c r="G132" s="36">
        <v>2.8499520581055315</v>
      </c>
    </row>
    <row r="133" spans="1:7" x14ac:dyDescent="0.3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783</v>
      </c>
      <c r="E133" s="26" t="s">
        <v>13</v>
      </c>
      <c r="F133" s="35">
        <v>2070</v>
      </c>
      <c r="G133" s="36">
        <v>3.0804171435837779</v>
      </c>
    </row>
    <row r="134" spans="1:7" x14ac:dyDescent="0.3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783</v>
      </c>
      <c r="E134" s="26" t="s">
        <v>13</v>
      </c>
      <c r="F134" s="35">
        <v>2075</v>
      </c>
      <c r="G134" s="36">
        <v>3.3218909879533709</v>
      </c>
    </row>
    <row r="135" spans="1:7" x14ac:dyDescent="0.3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783</v>
      </c>
      <c r="E135" s="26" t="s">
        <v>13</v>
      </c>
      <c r="F135" s="35">
        <v>2080</v>
      </c>
      <c r="G135" s="36">
        <v>3.573975138866349</v>
      </c>
    </row>
    <row r="136" spans="1:7" x14ac:dyDescent="0.3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783</v>
      </c>
      <c r="E136" s="26" t="s">
        <v>13</v>
      </c>
      <c r="F136" s="35">
        <v>2085</v>
      </c>
      <c r="G136" s="36">
        <v>3.8356588392421278</v>
      </c>
    </row>
    <row r="137" spans="1:7" x14ac:dyDescent="0.3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783</v>
      </c>
      <c r="E137" s="26" t="s">
        <v>13</v>
      </c>
      <c r="F137" s="35">
        <v>2090</v>
      </c>
      <c r="G137" s="36">
        <v>4.1073192653770096</v>
      </c>
    </row>
    <row r="138" spans="1:7" x14ac:dyDescent="0.3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952</v>
      </c>
      <c r="E138" s="26" t="s">
        <v>6</v>
      </c>
      <c r="F138" s="35">
        <v>2010</v>
      </c>
      <c r="G138" s="36">
        <v>0.99454040333758598</v>
      </c>
    </row>
    <row r="139" spans="1:7" x14ac:dyDescent="0.3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952</v>
      </c>
      <c r="E139" s="26" t="s">
        <v>6</v>
      </c>
      <c r="F139" s="35">
        <v>2015</v>
      </c>
      <c r="G139" s="36">
        <v>0.99676299424612524</v>
      </c>
    </row>
    <row r="140" spans="1:7" x14ac:dyDescent="0.3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952</v>
      </c>
      <c r="E140" s="26" t="s">
        <v>6</v>
      </c>
      <c r="F140" s="35">
        <v>2020</v>
      </c>
      <c r="G140" s="36">
        <v>1.0013412578359087</v>
      </c>
    </row>
    <row r="141" spans="1:7" x14ac:dyDescent="0.3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952</v>
      </c>
      <c r="E141" s="26" t="s">
        <v>6</v>
      </c>
      <c r="F141" s="35">
        <v>2025</v>
      </c>
      <c r="G141" s="36">
        <v>1.002632970476488</v>
      </c>
    </row>
    <row r="142" spans="1:7" x14ac:dyDescent="0.3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952</v>
      </c>
      <c r="E142" s="26" t="s">
        <v>6</v>
      </c>
      <c r="F142" s="35">
        <v>2030</v>
      </c>
      <c r="G142" s="36">
        <v>1.0079761234762086</v>
      </c>
    </row>
    <row r="143" spans="1:7" x14ac:dyDescent="0.3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952</v>
      </c>
      <c r="E143" s="26" t="s">
        <v>6</v>
      </c>
      <c r="F143" s="35">
        <v>2035</v>
      </c>
      <c r="G143" s="36">
        <v>1.0190666089559575</v>
      </c>
    </row>
    <row r="144" spans="1:7" x14ac:dyDescent="0.3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952</v>
      </c>
      <c r="E144" s="26" t="s">
        <v>6</v>
      </c>
      <c r="F144" s="35">
        <v>2040</v>
      </c>
      <c r="G144" s="36">
        <v>1.0195787950882123</v>
      </c>
    </row>
    <row r="145" spans="1:7" x14ac:dyDescent="0.3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952</v>
      </c>
      <c r="E145" s="26" t="s">
        <v>6</v>
      </c>
      <c r="F145" s="35">
        <v>2045</v>
      </c>
      <c r="G145" s="36">
        <v>1.0086650871210374</v>
      </c>
    </row>
    <row r="146" spans="1:7" x14ac:dyDescent="0.3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952</v>
      </c>
      <c r="E146" s="26" t="s">
        <v>6</v>
      </c>
      <c r="F146" s="35">
        <v>2050</v>
      </c>
      <c r="G146" s="36">
        <v>1.0151148024652346</v>
      </c>
    </row>
    <row r="147" spans="1:7" x14ac:dyDescent="0.3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952</v>
      </c>
      <c r="E147" s="26" t="s">
        <v>6</v>
      </c>
      <c r="F147" s="35">
        <v>2055</v>
      </c>
      <c r="G147" s="36">
        <v>1.0312840287688099</v>
      </c>
    </row>
    <row r="148" spans="1:7" x14ac:dyDescent="0.3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952</v>
      </c>
      <c r="E148" s="26" t="s">
        <v>6</v>
      </c>
      <c r="F148" s="35">
        <v>2060</v>
      </c>
      <c r="G148" s="36">
        <v>1.0303021323045445</v>
      </c>
    </row>
    <row r="149" spans="1:7" x14ac:dyDescent="0.3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952</v>
      </c>
      <c r="E149" s="26" t="s">
        <v>6</v>
      </c>
      <c r="F149" s="35">
        <v>2065</v>
      </c>
      <c r="G149" s="36">
        <v>1.0129466906129727</v>
      </c>
    </row>
    <row r="150" spans="1:7" x14ac:dyDescent="0.3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952</v>
      </c>
      <c r="E150" s="26" t="s">
        <v>6</v>
      </c>
      <c r="F150" s="35">
        <v>2070</v>
      </c>
      <c r="G150" s="36">
        <v>1.0212302962395869</v>
      </c>
    </row>
    <row r="151" spans="1:7" x14ac:dyDescent="0.3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952</v>
      </c>
      <c r="E151" s="26" t="s">
        <v>6</v>
      </c>
      <c r="F151" s="35">
        <v>2075</v>
      </c>
      <c r="G151" s="36">
        <v>1.0428491807193325</v>
      </c>
    </row>
    <row r="152" spans="1:7" x14ac:dyDescent="0.3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952</v>
      </c>
      <c r="E152" s="26" t="s">
        <v>6</v>
      </c>
      <c r="F152" s="35">
        <v>2080</v>
      </c>
      <c r="G152" s="36">
        <v>1.0408977680645259</v>
      </c>
    </row>
    <row r="153" spans="1:7" x14ac:dyDescent="0.3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952</v>
      </c>
      <c r="E153" s="26" t="s">
        <v>6</v>
      </c>
      <c r="F153" s="35">
        <v>2085</v>
      </c>
      <c r="G153" s="36">
        <v>1.0170293472732914</v>
      </c>
    </row>
    <row r="154" spans="1:7" x14ac:dyDescent="0.3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952</v>
      </c>
      <c r="E154" s="26" t="s">
        <v>6</v>
      </c>
      <c r="F154" s="35">
        <v>2090</v>
      </c>
      <c r="G154" s="36">
        <v>1.0268635341863712</v>
      </c>
    </row>
    <row r="155" spans="1:7" x14ac:dyDescent="0.3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952</v>
      </c>
      <c r="E155" s="26" t="s">
        <v>13</v>
      </c>
      <c r="F155" s="35">
        <v>2010</v>
      </c>
      <c r="G155" s="36">
        <v>0.97800238371372372</v>
      </c>
    </row>
    <row r="156" spans="1:7" x14ac:dyDescent="0.3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952</v>
      </c>
      <c r="E156" s="26" t="s">
        <v>13</v>
      </c>
      <c r="F156" s="35">
        <v>2015</v>
      </c>
      <c r="G156" s="36">
        <v>0.98983155206195428</v>
      </c>
    </row>
    <row r="157" spans="1:7" x14ac:dyDescent="0.3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952</v>
      </c>
      <c r="E157" s="26" t="s">
        <v>13</v>
      </c>
      <c r="F157" s="35">
        <v>2020</v>
      </c>
      <c r="G157" s="36">
        <v>1.0056275770387353</v>
      </c>
    </row>
    <row r="158" spans="1:7" x14ac:dyDescent="0.3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952</v>
      </c>
      <c r="E158" s="26" t="s">
        <v>13</v>
      </c>
      <c r="F158" s="35">
        <v>2025</v>
      </c>
      <c r="G158" s="36">
        <v>1.0197675500853718</v>
      </c>
    </row>
    <row r="159" spans="1:7" x14ac:dyDescent="0.3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952</v>
      </c>
      <c r="E159" s="26" t="s">
        <v>13</v>
      </c>
      <c r="F159" s="35">
        <v>2030</v>
      </c>
      <c r="G159" s="36">
        <v>1.0315485372432658</v>
      </c>
    </row>
    <row r="160" spans="1:7" x14ac:dyDescent="0.3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952</v>
      </c>
      <c r="E160" s="26" t="s">
        <v>13</v>
      </c>
      <c r="F160" s="35">
        <v>2035</v>
      </c>
      <c r="G160" s="36">
        <v>1.0559177172347918</v>
      </c>
    </row>
    <row r="161" spans="1:7" x14ac:dyDescent="0.3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952</v>
      </c>
      <c r="E161" s="26" t="s">
        <v>13</v>
      </c>
      <c r="F161" s="35">
        <v>2040</v>
      </c>
      <c r="G161" s="36">
        <v>1.0590821459064093</v>
      </c>
    </row>
    <row r="162" spans="1:7" x14ac:dyDescent="0.3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952</v>
      </c>
      <c r="E162" s="26" t="s">
        <v>13</v>
      </c>
      <c r="F162" s="35">
        <v>2045</v>
      </c>
      <c r="G162" s="36">
        <v>1.0652986497195616</v>
      </c>
    </row>
    <row r="163" spans="1:7" x14ac:dyDescent="0.3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952</v>
      </c>
      <c r="E163" s="26" t="s">
        <v>13</v>
      </c>
      <c r="F163" s="35">
        <v>2050</v>
      </c>
      <c r="G163" s="36">
        <v>1.0721793570589024</v>
      </c>
    </row>
    <row r="164" spans="1:7" x14ac:dyDescent="0.3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952</v>
      </c>
      <c r="E164" s="26" t="s">
        <v>13</v>
      </c>
      <c r="F164" s="35">
        <v>2055</v>
      </c>
      <c r="G164" s="36">
        <v>1.1079975842483651</v>
      </c>
    </row>
    <row r="165" spans="1:7" x14ac:dyDescent="0.3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952</v>
      </c>
      <c r="E165" s="26" t="s">
        <v>13</v>
      </c>
      <c r="F165" s="35">
        <v>2060</v>
      </c>
      <c r="G165" s="36">
        <v>1.0995518791251637</v>
      </c>
    </row>
    <row r="166" spans="1:7" x14ac:dyDescent="0.3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952</v>
      </c>
      <c r="E166" s="26" t="s">
        <v>13</v>
      </c>
      <c r="F166" s="35">
        <v>2065</v>
      </c>
      <c r="G166" s="36">
        <v>1.1022084524470082</v>
      </c>
    </row>
    <row r="167" spans="1:7" x14ac:dyDescent="0.3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952</v>
      </c>
      <c r="E167" s="26" t="s">
        <v>13</v>
      </c>
      <c r="F167" s="35">
        <v>2070</v>
      </c>
      <c r="G167" s="36">
        <v>1.1072976975408788</v>
      </c>
    </row>
    <row r="168" spans="1:7" x14ac:dyDescent="0.3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952</v>
      </c>
      <c r="E168" s="26" t="s">
        <v>13</v>
      </c>
      <c r="F168" s="35">
        <v>2075</v>
      </c>
      <c r="G168" s="36">
        <v>1.1546973768678432</v>
      </c>
    </row>
    <row r="169" spans="1:7" x14ac:dyDescent="0.3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952</v>
      </c>
      <c r="E169" s="26" t="s">
        <v>13</v>
      </c>
      <c r="F169" s="35">
        <v>2080</v>
      </c>
      <c r="G169" s="36">
        <v>1.1357863068508682</v>
      </c>
    </row>
    <row r="170" spans="1:7" x14ac:dyDescent="0.3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952</v>
      </c>
      <c r="E170" s="26" t="s">
        <v>13</v>
      </c>
      <c r="F170" s="35">
        <v>2085</v>
      </c>
      <c r="G170" s="36">
        <v>1.1338851727648136</v>
      </c>
    </row>
    <row r="171" spans="1:7" x14ac:dyDescent="0.3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952</v>
      </c>
      <c r="E171" s="26" t="s">
        <v>13</v>
      </c>
      <c r="F171" s="35">
        <v>2090</v>
      </c>
      <c r="G171" s="36">
        <v>1.1348221300780281</v>
      </c>
    </row>
    <row r="172" spans="1:7" x14ac:dyDescent="0.3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952</v>
      </c>
      <c r="E172" s="26" t="s">
        <v>7</v>
      </c>
      <c r="F172" s="35">
        <v>2010</v>
      </c>
      <c r="G172" s="36">
        <v>0.99023383966653411</v>
      </c>
    </row>
    <row r="173" spans="1:7" x14ac:dyDescent="0.3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952</v>
      </c>
      <c r="E173" s="26" t="s">
        <v>7</v>
      </c>
      <c r="F173" s="35">
        <v>2015</v>
      </c>
      <c r="G173" s="36">
        <v>0.99716303579511667</v>
      </c>
    </row>
    <row r="174" spans="1:7" x14ac:dyDescent="0.3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952</v>
      </c>
      <c r="E174" s="26" t="s">
        <v>7</v>
      </c>
      <c r="F174" s="35">
        <v>2020</v>
      </c>
      <c r="G174" s="36">
        <v>1.0003865995961321</v>
      </c>
    </row>
    <row r="175" spans="1:7" x14ac:dyDescent="0.3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952</v>
      </c>
      <c r="E175" s="26" t="s">
        <v>7</v>
      </c>
      <c r="F175" s="35">
        <v>2025</v>
      </c>
      <c r="G175" s="36">
        <v>1.0033561442912082</v>
      </c>
    </row>
    <row r="176" spans="1:7" x14ac:dyDescent="0.3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952</v>
      </c>
      <c r="E176" s="26" t="s">
        <v>7</v>
      </c>
      <c r="F176" s="35">
        <v>2030</v>
      </c>
      <c r="G176" s="36">
        <v>1.0111776722111161</v>
      </c>
    </row>
    <row r="177" spans="1:7" x14ac:dyDescent="0.3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952</v>
      </c>
      <c r="E177" s="26" t="s">
        <v>7</v>
      </c>
      <c r="F177" s="35">
        <v>2035</v>
      </c>
      <c r="G177" s="36">
        <v>1.0111174157488945</v>
      </c>
    </row>
    <row r="178" spans="1:7" x14ac:dyDescent="0.3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952</v>
      </c>
      <c r="E178" s="26" t="s">
        <v>7</v>
      </c>
      <c r="F178" s="35">
        <v>2040</v>
      </c>
      <c r="G178" s="36">
        <v>1.0118118562367719</v>
      </c>
    </row>
    <row r="179" spans="1:7" x14ac:dyDescent="0.3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952</v>
      </c>
      <c r="E179" s="26" t="s">
        <v>7</v>
      </c>
      <c r="F179" s="35">
        <v>2045</v>
      </c>
      <c r="G179" s="36">
        <v>1.0052039663284758</v>
      </c>
    </row>
    <row r="180" spans="1:7" x14ac:dyDescent="0.3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952</v>
      </c>
      <c r="E180" s="26" t="s">
        <v>7</v>
      </c>
      <c r="F180" s="35">
        <v>2050</v>
      </c>
      <c r="G180" s="36">
        <v>1.0198417631328545</v>
      </c>
    </row>
    <row r="181" spans="1:7" x14ac:dyDescent="0.3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952</v>
      </c>
      <c r="E181" s="26" t="s">
        <v>7</v>
      </c>
      <c r="F181" s="35">
        <v>2055</v>
      </c>
      <c r="G181" s="36">
        <v>1.0161679459814084</v>
      </c>
    </row>
    <row r="182" spans="1:7" x14ac:dyDescent="0.3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952</v>
      </c>
      <c r="E182" s="26" t="s">
        <v>7</v>
      </c>
      <c r="F182" s="35">
        <v>2060</v>
      </c>
      <c r="G182" s="36">
        <v>1.0170248993836557</v>
      </c>
    </row>
    <row r="183" spans="1:7" x14ac:dyDescent="0.3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952</v>
      </c>
      <c r="E183" s="26" t="s">
        <v>7</v>
      </c>
      <c r="F183" s="35">
        <v>2065</v>
      </c>
      <c r="G183" s="36">
        <v>1.0062854108138162</v>
      </c>
    </row>
    <row r="184" spans="1:7" x14ac:dyDescent="0.3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952</v>
      </c>
      <c r="E184" s="26" t="s">
        <v>7</v>
      </c>
      <c r="F184" s="35">
        <v>2070</v>
      </c>
      <c r="G184" s="36">
        <v>1.0261687255672129</v>
      </c>
    </row>
    <row r="185" spans="1:7" x14ac:dyDescent="0.3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952</v>
      </c>
      <c r="E185" s="26" t="s">
        <v>7</v>
      </c>
      <c r="F185" s="35">
        <v>2075</v>
      </c>
      <c r="G185" s="36">
        <v>1.0220443942725634</v>
      </c>
    </row>
    <row r="186" spans="1:7" x14ac:dyDescent="0.3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952</v>
      </c>
      <c r="E186" s="26" t="s">
        <v>7</v>
      </c>
      <c r="F186" s="35">
        <v>2080</v>
      </c>
      <c r="G186" s="36">
        <v>1.0241027273706445</v>
      </c>
    </row>
    <row r="187" spans="1:7" x14ac:dyDescent="0.3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952</v>
      </c>
      <c r="E187" s="26" t="s">
        <v>7</v>
      </c>
      <c r="F187" s="35">
        <v>2085</v>
      </c>
      <c r="G187" s="36">
        <v>1.0086767857843446</v>
      </c>
    </row>
    <row r="188" spans="1:7" x14ac:dyDescent="0.3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952</v>
      </c>
      <c r="E188" s="26" t="s">
        <v>7</v>
      </c>
      <c r="F188" s="35">
        <v>2090</v>
      </c>
      <c r="G188" s="36">
        <v>1.0321195456068475</v>
      </c>
    </row>
    <row r="189" spans="1:7" x14ac:dyDescent="0.3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952</v>
      </c>
      <c r="E189" s="26" t="s">
        <v>8</v>
      </c>
      <c r="F189" s="35">
        <v>2010</v>
      </c>
      <c r="G189" s="36">
        <v>0.9898689169579169</v>
      </c>
    </row>
    <row r="190" spans="1:7" x14ac:dyDescent="0.3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952</v>
      </c>
      <c r="E190" s="26" t="s">
        <v>8</v>
      </c>
      <c r="F190" s="35">
        <v>2015</v>
      </c>
      <c r="G190" s="36">
        <v>0.99679240794480761</v>
      </c>
    </row>
    <row r="191" spans="1:7" x14ac:dyDescent="0.3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952</v>
      </c>
      <c r="E191" s="26" t="s">
        <v>8</v>
      </c>
      <c r="F191" s="35">
        <v>2020</v>
      </c>
      <c r="G191" s="36">
        <v>1.0030349291791438</v>
      </c>
    </row>
    <row r="192" spans="1:7" x14ac:dyDescent="0.3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952</v>
      </c>
      <c r="E192" s="26" t="s">
        <v>8</v>
      </c>
      <c r="F192" s="35">
        <v>2025</v>
      </c>
      <c r="G192" s="36">
        <v>1.0102314669151875</v>
      </c>
    </row>
    <row r="193" spans="1:7" x14ac:dyDescent="0.3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952</v>
      </c>
      <c r="E193" s="26" t="s">
        <v>8</v>
      </c>
      <c r="F193" s="35">
        <v>2030</v>
      </c>
      <c r="G193" s="36">
        <v>1.0138668089280458</v>
      </c>
    </row>
    <row r="194" spans="1:7" x14ac:dyDescent="0.3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952</v>
      </c>
      <c r="E194" s="26" t="s">
        <v>8</v>
      </c>
      <c r="F194" s="35">
        <v>2035</v>
      </c>
      <c r="G194" s="36">
        <v>1.0176808542235198</v>
      </c>
    </row>
    <row r="195" spans="1:7" x14ac:dyDescent="0.3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952</v>
      </c>
      <c r="E195" s="26" t="s">
        <v>8</v>
      </c>
      <c r="F195" s="35">
        <v>2040</v>
      </c>
      <c r="G195" s="36">
        <v>1.0245172706743115</v>
      </c>
    </row>
    <row r="196" spans="1:7" x14ac:dyDescent="0.3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952</v>
      </c>
      <c r="E196" s="26" t="s">
        <v>8</v>
      </c>
      <c r="F196" s="35">
        <v>2045</v>
      </c>
      <c r="G196" s="36">
        <v>1.0287689844014944</v>
      </c>
    </row>
    <row r="197" spans="1:7" x14ac:dyDescent="0.3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952</v>
      </c>
      <c r="E197" s="26" t="s">
        <v>8</v>
      </c>
      <c r="F197" s="35">
        <v>2050</v>
      </c>
      <c r="G197" s="36">
        <v>1.0277447034337934</v>
      </c>
    </row>
    <row r="198" spans="1:7" x14ac:dyDescent="0.3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952</v>
      </c>
      <c r="E198" s="26" t="s">
        <v>8</v>
      </c>
      <c r="F198" s="35">
        <v>2055</v>
      </c>
      <c r="G198" s="36">
        <v>1.0250860869122387</v>
      </c>
    </row>
    <row r="199" spans="1:7" x14ac:dyDescent="0.3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952</v>
      </c>
      <c r="E199" s="26" t="s">
        <v>8</v>
      </c>
      <c r="F199" s="35">
        <v>2060</v>
      </c>
      <c r="G199" s="36">
        <v>1.032647711461929</v>
      </c>
    </row>
    <row r="200" spans="1:7" x14ac:dyDescent="0.3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952</v>
      </c>
      <c r="E200" s="26" t="s">
        <v>8</v>
      </c>
      <c r="F200" s="35">
        <v>2065</v>
      </c>
      <c r="G200" s="36">
        <v>1.0412033271121681</v>
      </c>
    </row>
    <row r="201" spans="1:7" x14ac:dyDescent="0.3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952</v>
      </c>
      <c r="E201" s="26" t="s">
        <v>8</v>
      </c>
      <c r="F201" s="35">
        <v>2070</v>
      </c>
      <c r="G201" s="36">
        <v>1.0403063149393112</v>
      </c>
    </row>
    <row r="202" spans="1:7" x14ac:dyDescent="0.3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952</v>
      </c>
      <c r="E202" s="26" t="s">
        <v>8</v>
      </c>
      <c r="F202" s="35">
        <v>2075</v>
      </c>
      <c r="G202" s="36">
        <v>1.0331882817864475</v>
      </c>
    </row>
    <row r="203" spans="1:7" x14ac:dyDescent="0.3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952</v>
      </c>
      <c r="E203" s="26" t="s">
        <v>8</v>
      </c>
      <c r="F203" s="35">
        <v>2080</v>
      </c>
      <c r="G203" s="36">
        <v>1.0407548217756586</v>
      </c>
    </row>
    <row r="204" spans="1:7" x14ac:dyDescent="0.3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952</v>
      </c>
      <c r="E204" s="26" t="s">
        <v>8</v>
      </c>
      <c r="F204" s="35">
        <v>2085</v>
      </c>
      <c r="G204" s="36">
        <v>1.0519929834833939</v>
      </c>
    </row>
    <row r="205" spans="1:7" x14ac:dyDescent="0.3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952</v>
      </c>
      <c r="E205" s="26" t="s">
        <v>8</v>
      </c>
      <c r="F205" s="35">
        <v>2090</v>
      </c>
      <c r="G205" s="36">
        <v>1.0518428748252653</v>
      </c>
    </row>
    <row r="206" spans="1:7" x14ac:dyDescent="0.3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952</v>
      </c>
      <c r="E206" s="26" t="s">
        <v>9</v>
      </c>
      <c r="F206" s="35">
        <v>2010</v>
      </c>
      <c r="G206" s="36">
        <v>0.99438317012394328</v>
      </c>
    </row>
    <row r="207" spans="1:7" x14ac:dyDescent="0.3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952</v>
      </c>
      <c r="E207" s="26" t="s">
        <v>9</v>
      </c>
      <c r="F207" s="35">
        <v>2015</v>
      </c>
      <c r="G207" s="36">
        <v>0.99808440818584954</v>
      </c>
    </row>
    <row r="208" spans="1:7" x14ac:dyDescent="0.3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952</v>
      </c>
      <c r="E208" s="26" t="s">
        <v>9</v>
      </c>
      <c r="F208" s="35">
        <v>2020</v>
      </c>
      <c r="G208" s="36">
        <v>1.0019567460587548</v>
      </c>
    </row>
    <row r="209" spans="1:7" x14ac:dyDescent="0.3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952</v>
      </c>
      <c r="E209" s="26" t="s">
        <v>9</v>
      </c>
      <c r="F209" s="35">
        <v>2025</v>
      </c>
      <c r="G209" s="36">
        <v>1.0087815619012046</v>
      </c>
    </row>
    <row r="210" spans="1:7" x14ac:dyDescent="0.3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952</v>
      </c>
      <c r="E210" s="26" t="s">
        <v>9</v>
      </c>
      <c r="F210" s="35">
        <v>2030</v>
      </c>
      <c r="G210" s="36">
        <v>1.005873368943712</v>
      </c>
    </row>
    <row r="211" spans="1:7" x14ac:dyDescent="0.3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952</v>
      </c>
      <c r="E211" s="26" t="s">
        <v>9</v>
      </c>
      <c r="F211" s="35">
        <v>2035</v>
      </c>
      <c r="G211" s="36">
        <v>1.0285272877240228</v>
      </c>
    </row>
    <row r="212" spans="1:7" x14ac:dyDescent="0.3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952</v>
      </c>
      <c r="E212" s="26" t="s">
        <v>9</v>
      </c>
      <c r="F212" s="35">
        <v>2040</v>
      </c>
      <c r="G212" s="36">
        <v>1.0323022299700617</v>
      </c>
    </row>
    <row r="213" spans="1:7" x14ac:dyDescent="0.3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952</v>
      </c>
      <c r="E213" s="26" t="s">
        <v>9</v>
      </c>
      <c r="F213" s="35">
        <v>2045</v>
      </c>
      <c r="G213" s="36">
        <v>1.0281397443665665</v>
      </c>
    </row>
    <row r="214" spans="1:7" x14ac:dyDescent="0.3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952</v>
      </c>
      <c r="E214" s="26" t="s">
        <v>9</v>
      </c>
      <c r="F214" s="35">
        <v>2050</v>
      </c>
      <c r="G214" s="36">
        <v>1.0078694741009382</v>
      </c>
    </row>
    <row r="215" spans="1:7" x14ac:dyDescent="0.3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952</v>
      </c>
      <c r="E215" s="26" t="s">
        <v>9</v>
      </c>
      <c r="F215" s="35">
        <v>2055</v>
      </c>
      <c r="G215" s="36">
        <v>1.0459238642735686</v>
      </c>
    </row>
    <row r="216" spans="1:7" x14ac:dyDescent="0.3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952</v>
      </c>
      <c r="E216" s="26" t="s">
        <v>9</v>
      </c>
      <c r="F216" s="35">
        <v>2060</v>
      </c>
      <c r="G216" s="36">
        <v>1.0521939269426688</v>
      </c>
    </row>
    <row r="217" spans="1:7" x14ac:dyDescent="0.3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952</v>
      </c>
      <c r="E217" s="26" t="s">
        <v>9</v>
      </c>
      <c r="F217" s="35">
        <v>2065</v>
      </c>
      <c r="G217" s="36">
        <v>1.0452330137454748</v>
      </c>
    </row>
    <row r="218" spans="1:7" x14ac:dyDescent="0.3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952</v>
      </c>
      <c r="E218" s="26" t="s">
        <v>9</v>
      </c>
      <c r="F218" s="35">
        <v>2070</v>
      </c>
      <c r="G218" s="36">
        <v>1.0114022692441811</v>
      </c>
    </row>
    <row r="219" spans="1:7" x14ac:dyDescent="0.3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952</v>
      </c>
      <c r="E219" s="26" t="s">
        <v>9</v>
      </c>
      <c r="F219" s="35">
        <v>2075</v>
      </c>
      <c r="G219" s="36">
        <v>1.0613516131958538</v>
      </c>
    </row>
    <row r="220" spans="1:7" x14ac:dyDescent="0.3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952</v>
      </c>
      <c r="E220" s="26" t="s">
        <v>9</v>
      </c>
      <c r="F220" s="35">
        <v>2080</v>
      </c>
      <c r="G220" s="36">
        <v>1.0701318013138865</v>
      </c>
    </row>
    <row r="221" spans="1:7" x14ac:dyDescent="0.3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952</v>
      </c>
      <c r="E221" s="26" t="s">
        <v>9</v>
      </c>
      <c r="F221" s="35">
        <v>2085</v>
      </c>
      <c r="G221" s="36">
        <v>1.061974472025617</v>
      </c>
    </row>
    <row r="222" spans="1:7" x14ac:dyDescent="0.3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952</v>
      </c>
      <c r="E222" s="26" t="s">
        <v>9</v>
      </c>
      <c r="F222" s="35">
        <v>2090</v>
      </c>
      <c r="G222" s="36">
        <v>1.016953861942552</v>
      </c>
    </row>
    <row r="223" spans="1:7" x14ac:dyDescent="0.3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952</v>
      </c>
      <c r="E223" s="26" t="s">
        <v>10</v>
      </c>
      <c r="F223" s="35">
        <v>2010</v>
      </c>
      <c r="G223" s="36">
        <v>0.97649139760687809</v>
      </c>
    </row>
    <row r="224" spans="1:7" x14ac:dyDescent="0.3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952</v>
      </c>
      <c r="E224" s="26" t="s">
        <v>10</v>
      </c>
      <c r="F224" s="35">
        <v>2015</v>
      </c>
      <c r="G224" s="36">
        <v>0.9897408169866857</v>
      </c>
    </row>
    <row r="225" spans="1:7" x14ac:dyDescent="0.3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952</v>
      </c>
      <c r="E225" s="26" t="s">
        <v>10</v>
      </c>
      <c r="F225" s="35">
        <v>2020</v>
      </c>
      <c r="G225" s="36">
        <v>1.005909905702014</v>
      </c>
    </row>
    <row r="226" spans="1:7" x14ac:dyDescent="0.3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952</v>
      </c>
      <c r="E226" s="26" t="s">
        <v>10</v>
      </c>
      <c r="F226" s="35">
        <v>2025</v>
      </c>
      <c r="G226" s="36">
        <v>1.0194032412229879</v>
      </c>
    </row>
    <row r="227" spans="1:7" x14ac:dyDescent="0.3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952</v>
      </c>
      <c r="E227" s="26" t="s">
        <v>10</v>
      </c>
      <c r="F227" s="35">
        <v>2030</v>
      </c>
      <c r="G227" s="36">
        <v>1.0273945340556616</v>
      </c>
    </row>
    <row r="228" spans="1:7" x14ac:dyDescent="0.3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952</v>
      </c>
      <c r="E228" s="26" t="s">
        <v>10</v>
      </c>
      <c r="F228" s="35">
        <v>2035</v>
      </c>
      <c r="G228" s="36">
        <v>1.0449334045617042</v>
      </c>
    </row>
    <row r="229" spans="1:7" x14ac:dyDescent="0.3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952</v>
      </c>
      <c r="E229" s="26" t="s">
        <v>10</v>
      </c>
      <c r="F229" s="35">
        <v>2040</v>
      </c>
      <c r="G229" s="36">
        <v>1.0532272845411119</v>
      </c>
    </row>
    <row r="230" spans="1:7" x14ac:dyDescent="0.3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952</v>
      </c>
      <c r="E230" s="26" t="s">
        <v>10</v>
      </c>
      <c r="F230" s="35">
        <v>2045</v>
      </c>
      <c r="G230" s="36">
        <v>1.0637021766504471</v>
      </c>
    </row>
    <row r="231" spans="1:7" x14ac:dyDescent="0.3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952</v>
      </c>
      <c r="E231" s="26" t="s">
        <v>10</v>
      </c>
      <c r="F231" s="35">
        <v>2050</v>
      </c>
      <c r="G231" s="36">
        <v>1.0581341550248464</v>
      </c>
    </row>
    <row r="232" spans="1:7" x14ac:dyDescent="0.3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952</v>
      </c>
      <c r="E232" s="26" t="s">
        <v>10</v>
      </c>
      <c r="F232" s="35">
        <v>2055</v>
      </c>
      <c r="G232" s="36">
        <v>1.080389536828678</v>
      </c>
    </row>
    <row r="233" spans="1:7" x14ac:dyDescent="0.3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952</v>
      </c>
      <c r="E233" s="26" t="s">
        <v>10</v>
      </c>
      <c r="F233" s="35">
        <v>2060</v>
      </c>
      <c r="G233" s="36">
        <v>1.0866953731206861</v>
      </c>
    </row>
    <row r="234" spans="1:7" x14ac:dyDescent="0.3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952</v>
      </c>
      <c r="E234" s="26" t="s">
        <v>10</v>
      </c>
      <c r="F234" s="35">
        <v>2065</v>
      </c>
      <c r="G234" s="36">
        <v>1.099265862875348</v>
      </c>
    </row>
    <row r="235" spans="1:7" x14ac:dyDescent="0.3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952</v>
      </c>
      <c r="E235" s="26" t="s">
        <v>10</v>
      </c>
      <c r="F235" s="35">
        <v>2070</v>
      </c>
      <c r="G235" s="36">
        <v>1.0823378889066726</v>
      </c>
    </row>
    <row r="236" spans="1:7" x14ac:dyDescent="0.3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952</v>
      </c>
      <c r="E236" s="26" t="s">
        <v>10</v>
      </c>
      <c r="F236" s="35">
        <v>2075</v>
      </c>
      <c r="G236" s="36">
        <v>1.1106071082192359</v>
      </c>
    </row>
    <row r="237" spans="1:7" x14ac:dyDescent="0.3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952</v>
      </c>
      <c r="E237" s="26" t="s">
        <v>10</v>
      </c>
      <c r="F237" s="35">
        <v>2080</v>
      </c>
      <c r="G237" s="36">
        <v>1.1164638949141337</v>
      </c>
    </row>
    <row r="238" spans="1:7" x14ac:dyDescent="0.3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952</v>
      </c>
      <c r="E238" s="26" t="s">
        <v>10</v>
      </c>
      <c r="F238" s="35">
        <v>2085</v>
      </c>
      <c r="G238" s="36">
        <v>1.129773081505244</v>
      </c>
    </row>
    <row r="239" spans="1:7" x14ac:dyDescent="0.3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952</v>
      </c>
      <c r="E239" s="26" t="s">
        <v>10</v>
      </c>
      <c r="F239" s="35">
        <v>2090</v>
      </c>
      <c r="G239" s="36">
        <v>1.1018711786476452</v>
      </c>
    </row>
    <row r="240" spans="1:7" x14ac:dyDescent="0.3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952</v>
      </c>
      <c r="E240" s="26" t="s">
        <v>11</v>
      </c>
      <c r="F240" s="35">
        <v>2010</v>
      </c>
      <c r="G240" s="36">
        <v>0.97850433749610433</v>
      </c>
    </row>
    <row r="241" spans="1:7" x14ac:dyDescent="0.3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952</v>
      </c>
      <c r="E241" s="26" t="s">
        <v>11</v>
      </c>
      <c r="F241" s="35">
        <v>2015</v>
      </c>
      <c r="G241" s="36">
        <v>0.98844076788369506</v>
      </c>
    </row>
    <row r="242" spans="1:7" x14ac:dyDescent="0.3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952</v>
      </c>
      <c r="E242" s="26" t="s">
        <v>11</v>
      </c>
      <c r="F242" s="35">
        <v>2020</v>
      </c>
      <c r="G242" s="36">
        <v>1.0041797265781853</v>
      </c>
    </row>
    <row r="243" spans="1:7" x14ac:dyDescent="0.3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952</v>
      </c>
      <c r="E243" s="26" t="s">
        <v>11</v>
      </c>
      <c r="F243" s="35">
        <v>2025</v>
      </c>
      <c r="G243" s="36">
        <v>1.0142771707105749</v>
      </c>
    </row>
    <row r="244" spans="1:7" x14ac:dyDescent="0.3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952</v>
      </c>
      <c r="E244" s="26" t="s">
        <v>11</v>
      </c>
      <c r="F244" s="35">
        <v>2030</v>
      </c>
      <c r="G244" s="36">
        <v>1.0281213013875936</v>
      </c>
    </row>
    <row r="245" spans="1:7" x14ac:dyDescent="0.3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952</v>
      </c>
      <c r="E245" s="26" t="s">
        <v>11</v>
      </c>
      <c r="F245" s="35">
        <v>2035</v>
      </c>
      <c r="G245" s="36">
        <v>1.044811616372199</v>
      </c>
    </row>
    <row r="246" spans="1:7" x14ac:dyDescent="0.3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952</v>
      </c>
      <c r="E246" s="26" t="s">
        <v>11</v>
      </c>
      <c r="F246" s="35">
        <v>2040</v>
      </c>
      <c r="G246" s="36">
        <v>1.0399129092294894</v>
      </c>
    </row>
    <row r="247" spans="1:7" x14ac:dyDescent="0.3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952</v>
      </c>
      <c r="E247" s="26" t="s">
        <v>11</v>
      </c>
      <c r="F247" s="35">
        <v>2045</v>
      </c>
      <c r="G247" s="36">
        <v>1.0507915340418057</v>
      </c>
    </row>
    <row r="248" spans="1:7" x14ac:dyDescent="0.3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952</v>
      </c>
      <c r="E248" s="26" t="s">
        <v>11</v>
      </c>
      <c r="F248" s="35">
        <v>2050</v>
      </c>
      <c r="G248" s="36">
        <v>1.0589837469873089</v>
      </c>
    </row>
    <row r="249" spans="1:7" x14ac:dyDescent="0.3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952</v>
      </c>
      <c r="E249" s="26" t="s">
        <v>11</v>
      </c>
      <c r="F249" s="35">
        <v>2055</v>
      </c>
      <c r="G249" s="36">
        <v>1.0870036166914336</v>
      </c>
    </row>
    <row r="250" spans="1:7" x14ac:dyDescent="0.3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952</v>
      </c>
      <c r="E250" s="26" t="s">
        <v>11</v>
      </c>
      <c r="F250" s="35">
        <v>2060</v>
      </c>
      <c r="G250" s="36">
        <v>1.0672268824213293</v>
      </c>
    </row>
    <row r="251" spans="1:7" x14ac:dyDescent="0.3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952</v>
      </c>
      <c r="E251" s="26" t="s">
        <v>11</v>
      </c>
      <c r="F251" s="35">
        <v>2065</v>
      </c>
      <c r="G251" s="36">
        <v>1.0810515124544862</v>
      </c>
    </row>
    <row r="252" spans="1:7" x14ac:dyDescent="0.3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952</v>
      </c>
      <c r="E252" s="26" t="s">
        <v>11</v>
      </c>
      <c r="F252" s="35">
        <v>2070</v>
      </c>
      <c r="G252" s="36">
        <v>1.0849739153609397</v>
      </c>
    </row>
    <row r="253" spans="1:7" x14ac:dyDescent="0.3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952</v>
      </c>
      <c r="E253" s="26" t="s">
        <v>11</v>
      </c>
      <c r="F253" s="35">
        <v>2075</v>
      </c>
      <c r="G253" s="36">
        <v>1.1233512474591665</v>
      </c>
    </row>
    <row r="254" spans="1:7" x14ac:dyDescent="0.3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952</v>
      </c>
      <c r="E254" s="26" t="s">
        <v>11</v>
      </c>
      <c r="F254" s="35">
        <v>2080</v>
      </c>
      <c r="G254" s="36">
        <v>1.0914250167371977</v>
      </c>
    </row>
    <row r="255" spans="1:7" x14ac:dyDescent="0.3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952</v>
      </c>
      <c r="E255" s="26" t="s">
        <v>11</v>
      </c>
      <c r="F255" s="35">
        <v>2085</v>
      </c>
      <c r="G255" s="36">
        <v>1.1078914291185624</v>
      </c>
    </row>
    <row r="256" spans="1:7" x14ac:dyDescent="0.3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952</v>
      </c>
      <c r="E256" s="26" t="s">
        <v>11</v>
      </c>
      <c r="F256" s="35">
        <v>2090</v>
      </c>
      <c r="G256" s="36">
        <v>1.1053717036493316</v>
      </c>
    </row>
    <row r="257" spans="1:7" x14ac:dyDescent="0.3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952</v>
      </c>
      <c r="E257" s="26" t="s">
        <v>12</v>
      </c>
      <c r="F257" s="35">
        <v>2010</v>
      </c>
      <c r="G257" s="36">
        <v>0.96372230106275758</v>
      </c>
    </row>
    <row r="258" spans="1:7" x14ac:dyDescent="0.3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952</v>
      </c>
      <c r="E258" s="26" t="s">
        <v>12</v>
      </c>
      <c r="F258" s="35">
        <v>2015</v>
      </c>
      <c r="G258" s="36">
        <v>0.98373450803149665</v>
      </c>
    </row>
    <row r="259" spans="1:7" x14ac:dyDescent="0.3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952</v>
      </c>
      <c r="E259" s="26" t="s">
        <v>12</v>
      </c>
      <c r="F259" s="35">
        <v>2020</v>
      </c>
      <c r="G259" s="36">
        <v>1.0081382363548503</v>
      </c>
    </row>
    <row r="260" spans="1:7" x14ac:dyDescent="0.3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952</v>
      </c>
      <c r="E260" s="26" t="s">
        <v>12</v>
      </c>
      <c r="F260" s="35">
        <v>2025</v>
      </c>
      <c r="G260" s="36">
        <v>1.0312300575616644</v>
      </c>
    </row>
    <row r="261" spans="1:7" x14ac:dyDescent="0.3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952</v>
      </c>
      <c r="E261" s="26" t="s">
        <v>12</v>
      </c>
      <c r="F261" s="35">
        <v>2030</v>
      </c>
      <c r="G261" s="36">
        <v>1.052897527115511</v>
      </c>
    </row>
    <row r="262" spans="1:7" x14ac:dyDescent="0.3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952</v>
      </c>
      <c r="E262" s="26" t="s">
        <v>12</v>
      </c>
      <c r="F262" s="35">
        <v>2035</v>
      </c>
      <c r="G262" s="36">
        <v>1.0949860328622261</v>
      </c>
    </row>
    <row r="263" spans="1:7" x14ac:dyDescent="0.3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952</v>
      </c>
      <c r="E263" s="26" t="s">
        <v>12</v>
      </c>
      <c r="F263" s="35">
        <v>2040</v>
      </c>
      <c r="G263" s="36">
        <v>1.0931962359327143</v>
      </c>
    </row>
    <row r="264" spans="1:7" x14ac:dyDescent="0.3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952</v>
      </c>
      <c r="E264" s="26" t="s">
        <v>12</v>
      </c>
      <c r="F264" s="35">
        <v>2045</v>
      </c>
      <c r="G264" s="36">
        <v>1.1059310346293079</v>
      </c>
    </row>
    <row r="265" spans="1:7" x14ac:dyDescent="0.3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952</v>
      </c>
      <c r="E265" s="26" t="s">
        <v>12</v>
      </c>
      <c r="F265" s="35">
        <v>2050</v>
      </c>
      <c r="G265" s="36">
        <v>1.1309010900475633</v>
      </c>
    </row>
    <row r="266" spans="1:7" x14ac:dyDescent="0.3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952</v>
      </c>
      <c r="E266" s="26" t="s">
        <v>12</v>
      </c>
      <c r="F266" s="35">
        <v>2055</v>
      </c>
      <c r="G266" s="36">
        <v>1.1956046863866441</v>
      </c>
    </row>
    <row r="267" spans="1:7" x14ac:dyDescent="0.3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952</v>
      </c>
      <c r="E267" s="26" t="s">
        <v>12</v>
      </c>
      <c r="F267" s="35">
        <v>2060</v>
      </c>
      <c r="G267" s="36">
        <v>1.1633923302049736</v>
      </c>
    </row>
    <row r="268" spans="1:7" x14ac:dyDescent="0.3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952</v>
      </c>
      <c r="E268" s="26" t="s">
        <v>12</v>
      </c>
      <c r="F268" s="35">
        <v>2065</v>
      </c>
      <c r="G268" s="36">
        <v>1.1680531809971832</v>
      </c>
    </row>
    <row r="269" spans="1:7" x14ac:dyDescent="0.3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952</v>
      </c>
      <c r="E269" s="26" t="s">
        <v>12</v>
      </c>
      <c r="F269" s="35">
        <v>2070</v>
      </c>
      <c r="G269" s="36">
        <v>1.2014910756136641</v>
      </c>
    </row>
    <row r="270" spans="1:7" x14ac:dyDescent="0.3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952</v>
      </c>
      <c r="E270" s="26" t="s">
        <v>12</v>
      </c>
      <c r="F270" s="35">
        <v>2075</v>
      </c>
      <c r="G270" s="36">
        <v>1.287486891627224</v>
      </c>
    </row>
    <row r="271" spans="1:7" x14ac:dyDescent="0.3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952</v>
      </c>
      <c r="E271" s="26" t="s">
        <v>12</v>
      </c>
      <c r="F271" s="35">
        <v>2080</v>
      </c>
      <c r="G271" s="36">
        <v>1.2264762049574025</v>
      </c>
    </row>
    <row r="272" spans="1:7" x14ac:dyDescent="0.3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952</v>
      </c>
      <c r="E272" s="26" t="s">
        <v>12</v>
      </c>
      <c r="F272" s="35">
        <v>2085</v>
      </c>
      <c r="G272" s="36">
        <v>1.2210431423001067</v>
      </c>
    </row>
    <row r="273" spans="1:7" x14ac:dyDescent="0.3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952</v>
      </c>
      <c r="E273" s="26" t="s">
        <v>12</v>
      </c>
      <c r="F273" s="35">
        <v>2090</v>
      </c>
      <c r="G273" s="36">
        <v>1.255953138391471</v>
      </c>
    </row>
    <row r="274" spans="1:7" x14ac:dyDescent="0.3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951</v>
      </c>
      <c r="E274" s="26" t="s">
        <v>6</v>
      </c>
      <c r="F274" s="35">
        <v>2010</v>
      </c>
      <c r="G274" s="36">
        <v>0.99729124768218647</v>
      </c>
    </row>
    <row r="275" spans="1:7" x14ac:dyDescent="0.3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951</v>
      </c>
      <c r="E275" s="26" t="s">
        <v>6</v>
      </c>
      <c r="F275" s="35">
        <v>2015</v>
      </c>
      <c r="G275" s="36">
        <v>0.99852022729628509</v>
      </c>
    </row>
    <row r="276" spans="1:7" x14ac:dyDescent="0.3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951</v>
      </c>
      <c r="E276" s="26" t="s">
        <v>6</v>
      </c>
      <c r="F276" s="35">
        <v>2020</v>
      </c>
      <c r="G276" s="36">
        <v>1.0006205353506674</v>
      </c>
    </row>
    <row r="277" spans="1:7" x14ac:dyDescent="0.3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951</v>
      </c>
      <c r="E277" s="26" t="s">
        <v>6</v>
      </c>
      <c r="F277" s="35">
        <v>2025</v>
      </c>
      <c r="G277" s="36">
        <v>1.0016132838371696</v>
      </c>
    </row>
    <row r="278" spans="1:7" x14ac:dyDescent="0.3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951</v>
      </c>
      <c r="E278" s="26" t="s">
        <v>6</v>
      </c>
      <c r="F278" s="35">
        <v>2030</v>
      </c>
      <c r="G278" s="36">
        <v>1.0028113647704511</v>
      </c>
    </row>
    <row r="279" spans="1:7" x14ac:dyDescent="0.3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951</v>
      </c>
      <c r="E279" s="26" t="s">
        <v>6</v>
      </c>
      <c r="F279" s="35">
        <v>2035</v>
      </c>
      <c r="G279" s="36">
        <v>1.0119517149970192</v>
      </c>
    </row>
    <row r="280" spans="1:7" x14ac:dyDescent="0.3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951</v>
      </c>
      <c r="E280" s="26" t="s">
        <v>6</v>
      </c>
      <c r="F280" s="35">
        <v>2040</v>
      </c>
      <c r="G280" s="36">
        <v>1.0118817671150346</v>
      </c>
    </row>
    <row r="281" spans="1:7" x14ac:dyDescent="0.3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951</v>
      </c>
      <c r="E281" s="26" t="s">
        <v>6</v>
      </c>
      <c r="F281" s="35">
        <v>2045</v>
      </c>
      <c r="G281" s="36">
        <v>1.0033066916788267</v>
      </c>
    </row>
    <row r="282" spans="1:7" x14ac:dyDescent="0.3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951</v>
      </c>
      <c r="E282" s="26" t="s">
        <v>6</v>
      </c>
      <c r="F282" s="35">
        <v>2050</v>
      </c>
      <c r="G282" s="36">
        <v>1.0058229151969218</v>
      </c>
    </row>
    <row r="283" spans="1:7" x14ac:dyDescent="0.3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951</v>
      </c>
      <c r="E283" s="26" t="s">
        <v>6</v>
      </c>
      <c r="F283" s="35">
        <v>2055</v>
      </c>
      <c r="G283" s="36">
        <v>1.0194749766324627</v>
      </c>
    </row>
    <row r="284" spans="1:7" x14ac:dyDescent="0.3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951</v>
      </c>
      <c r="E284" s="26" t="s">
        <v>6</v>
      </c>
      <c r="F284" s="35">
        <v>2060</v>
      </c>
      <c r="G284" s="36">
        <v>1.0186893401130714</v>
      </c>
    </row>
    <row r="285" spans="1:7" x14ac:dyDescent="0.3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951</v>
      </c>
      <c r="E285" s="26" t="s">
        <v>6</v>
      </c>
      <c r="F285" s="35">
        <v>2065</v>
      </c>
      <c r="G285" s="36">
        <v>1.0049071002150418</v>
      </c>
    </row>
    <row r="286" spans="1:7" x14ac:dyDescent="0.3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951</v>
      </c>
      <c r="E286" s="26" t="s">
        <v>6</v>
      </c>
      <c r="F286" s="35">
        <v>2070</v>
      </c>
      <c r="G286" s="36">
        <v>1.0082045847032333</v>
      </c>
    </row>
    <row r="287" spans="1:7" x14ac:dyDescent="0.3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951</v>
      </c>
      <c r="E287" s="26" t="s">
        <v>6</v>
      </c>
      <c r="F287" s="35">
        <v>2075</v>
      </c>
      <c r="G287" s="36">
        <v>1.0266615387157101</v>
      </c>
    </row>
    <row r="288" spans="1:7" x14ac:dyDescent="0.3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951</v>
      </c>
      <c r="E288" s="26" t="s">
        <v>6</v>
      </c>
      <c r="F288" s="35">
        <v>2080</v>
      </c>
      <c r="G288" s="36">
        <v>1.0254472353160473</v>
      </c>
    </row>
    <row r="289" spans="1:7" x14ac:dyDescent="0.3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951</v>
      </c>
      <c r="E289" s="26" t="s">
        <v>6</v>
      </c>
      <c r="F289" s="35">
        <v>2085</v>
      </c>
      <c r="G289" s="36">
        <v>1.0064991259563842</v>
      </c>
    </row>
    <row r="290" spans="1:7" x14ac:dyDescent="0.3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951</v>
      </c>
      <c r="E290" s="26" t="s">
        <v>6</v>
      </c>
      <c r="F290" s="35">
        <v>2090</v>
      </c>
      <c r="G290" s="36">
        <v>1.0103497325430746</v>
      </c>
    </row>
    <row r="291" spans="1:7" x14ac:dyDescent="0.3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951</v>
      </c>
      <c r="E291" s="26" t="s">
        <v>13</v>
      </c>
      <c r="F291" s="35">
        <v>2010</v>
      </c>
      <c r="G291" s="36">
        <v>0.98358750479840795</v>
      </c>
    </row>
    <row r="292" spans="1:7" x14ac:dyDescent="0.3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951</v>
      </c>
      <c r="E292" s="26" t="s">
        <v>13</v>
      </c>
      <c r="F292" s="35">
        <v>2015</v>
      </c>
      <c r="G292" s="36">
        <v>0.99124795682179823</v>
      </c>
    </row>
    <row r="293" spans="1:7" x14ac:dyDescent="0.3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951</v>
      </c>
      <c r="E293" s="26" t="s">
        <v>13</v>
      </c>
      <c r="F293" s="35">
        <v>2020</v>
      </c>
      <c r="G293" s="36">
        <v>1.0050514667094006</v>
      </c>
    </row>
    <row r="294" spans="1:7" x14ac:dyDescent="0.3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951</v>
      </c>
      <c r="E294" s="26" t="s">
        <v>13</v>
      </c>
      <c r="F294" s="35">
        <v>2025</v>
      </c>
      <c r="G294" s="36">
        <v>1.0160619729752172</v>
      </c>
    </row>
    <row r="295" spans="1:7" x14ac:dyDescent="0.3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951</v>
      </c>
      <c r="E295" s="26" t="s">
        <v>13</v>
      </c>
      <c r="F295" s="35">
        <v>2030</v>
      </c>
      <c r="G295" s="36">
        <v>1.0206574935257926</v>
      </c>
    </row>
    <row r="296" spans="1:7" x14ac:dyDescent="0.3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951</v>
      </c>
      <c r="E296" s="26" t="s">
        <v>13</v>
      </c>
      <c r="F296" s="35">
        <v>2035</v>
      </c>
      <c r="G296" s="36">
        <v>1.0388483729036293</v>
      </c>
    </row>
    <row r="297" spans="1:7" x14ac:dyDescent="0.3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951</v>
      </c>
      <c r="E297" s="26" t="s">
        <v>13</v>
      </c>
      <c r="F297" s="35">
        <v>2040</v>
      </c>
      <c r="G297" s="36">
        <v>1.0436872429560189</v>
      </c>
    </row>
    <row r="298" spans="1:7" x14ac:dyDescent="0.3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951</v>
      </c>
      <c r="E298" s="26" t="s">
        <v>13</v>
      </c>
      <c r="F298" s="35">
        <v>2045</v>
      </c>
      <c r="G298" s="36">
        <v>1.0525715019238424</v>
      </c>
    </row>
    <row r="299" spans="1:7" x14ac:dyDescent="0.3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951</v>
      </c>
      <c r="E299" s="26" t="s">
        <v>13</v>
      </c>
      <c r="F299" s="35">
        <v>2050</v>
      </c>
      <c r="G299" s="36">
        <v>1.050845951009528</v>
      </c>
    </row>
    <row r="300" spans="1:7" x14ac:dyDescent="0.3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951</v>
      </c>
      <c r="E300" s="26" t="s">
        <v>13</v>
      </c>
      <c r="F300" s="35">
        <v>2055</v>
      </c>
      <c r="G300" s="36">
        <v>1.0745595328019095</v>
      </c>
    </row>
    <row r="301" spans="1:7" x14ac:dyDescent="0.3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951</v>
      </c>
      <c r="E301" s="26" t="s">
        <v>13</v>
      </c>
      <c r="F301" s="35">
        <v>2060</v>
      </c>
      <c r="G301" s="36">
        <v>1.0746369955380113</v>
      </c>
    </row>
    <row r="302" spans="1:7" x14ac:dyDescent="0.3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951</v>
      </c>
      <c r="E302" s="26" t="s">
        <v>13</v>
      </c>
      <c r="F302" s="35">
        <v>2065</v>
      </c>
      <c r="G302" s="36">
        <v>1.0830508901943572</v>
      </c>
    </row>
    <row r="303" spans="1:7" x14ac:dyDescent="0.3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951</v>
      </c>
      <c r="E303" s="26" t="s">
        <v>13</v>
      </c>
      <c r="F303" s="35">
        <v>2070</v>
      </c>
      <c r="G303" s="36">
        <v>1.0757475627483419</v>
      </c>
    </row>
    <row r="304" spans="1:7" x14ac:dyDescent="0.3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951</v>
      </c>
      <c r="E304" s="26" t="s">
        <v>13</v>
      </c>
      <c r="F304" s="35">
        <v>2075</v>
      </c>
      <c r="G304" s="36">
        <v>1.10624590109756</v>
      </c>
    </row>
    <row r="305" spans="1:7" x14ac:dyDescent="0.3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951</v>
      </c>
      <c r="E305" s="26" t="s">
        <v>13</v>
      </c>
      <c r="F305" s="35">
        <v>2080</v>
      </c>
      <c r="G305" s="36">
        <v>1.1024977599543297</v>
      </c>
    </row>
    <row r="306" spans="1:7" x14ac:dyDescent="0.3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951</v>
      </c>
      <c r="E306" s="26" t="s">
        <v>13</v>
      </c>
      <c r="F306" s="35">
        <v>2085</v>
      </c>
      <c r="G306" s="36">
        <v>1.1091345581185825</v>
      </c>
    </row>
    <row r="307" spans="1:7" x14ac:dyDescent="0.3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951</v>
      </c>
      <c r="E307" s="26" t="s">
        <v>13</v>
      </c>
      <c r="F307" s="35">
        <v>2090</v>
      </c>
      <c r="G307" s="36">
        <v>1.0954806804616108</v>
      </c>
    </row>
    <row r="308" spans="1:7" x14ac:dyDescent="0.3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951</v>
      </c>
      <c r="E308" s="26" t="s">
        <v>7</v>
      </c>
      <c r="F308" s="35">
        <v>2010</v>
      </c>
      <c r="G308" s="36">
        <v>0.99316624817819354</v>
      </c>
    </row>
    <row r="309" spans="1:7" x14ac:dyDescent="0.3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951</v>
      </c>
      <c r="E309" s="26" t="s">
        <v>7</v>
      </c>
      <c r="F309" s="35">
        <v>2015</v>
      </c>
      <c r="G309" s="36">
        <v>0.99774239064012193</v>
      </c>
    </row>
    <row r="310" spans="1:7" x14ac:dyDescent="0.3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951</v>
      </c>
      <c r="E310" s="26" t="s">
        <v>7</v>
      </c>
      <c r="F310" s="35">
        <v>2020</v>
      </c>
      <c r="G310" s="36">
        <v>1.0000599747899594</v>
      </c>
    </row>
    <row r="311" spans="1:7" x14ac:dyDescent="0.3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951</v>
      </c>
      <c r="E311" s="26" t="s">
        <v>7</v>
      </c>
      <c r="F311" s="35">
        <v>2025</v>
      </c>
      <c r="G311" s="36">
        <v>1.0029434972529123</v>
      </c>
    </row>
    <row r="312" spans="1:7" x14ac:dyDescent="0.3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951</v>
      </c>
      <c r="E312" s="26" t="s">
        <v>7</v>
      </c>
      <c r="F312" s="35">
        <v>2030</v>
      </c>
      <c r="G312" s="36">
        <v>1.0044452486192244</v>
      </c>
    </row>
    <row r="313" spans="1:7" x14ac:dyDescent="0.3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951</v>
      </c>
      <c r="E313" s="26" t="s">
        <v>7</v>
      </c>
      <c r="F313" s="35">
        <v>2035</v>
      </c>
      <c r="G313" s="36">
        <v>1.0101530881365701</v>
      </c>
    </row>
    <row r="314" spans="1:7" x14ac:dyDescent="0.3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951</v>
      </c>
      <c r="E314" s="26" t="s">
        <v>7</v>
      </c>
      <c r="F314" s="35">
        <v>2040</v>
      </c>
      <c r="G314" s="36">
        <v>1.0111397074768396</v>
      </c>
    </row>
    <row r="315" spans="1:7" x14ac:dyDescent="0.3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951</v>
      </c>
      <c r="E315" s="26" t="s">
        <v>7</v>
      </c>
      <c r="F315" s="35">
        <v>2045</v>
      </c>
      <c r="G315" s="36">
        <v>1.007266685107016</v>
      </c>
    </row>
    <row r="316" spans="1:7" x14ac:dyDescent="0.3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951</v>
      </c>
      <c r="E316" s="26" t="s">
        <v>7</v>
      </c>
      <c r="F316" s="35">
        <v>2050</v>
      </c>
      <c r="G316" s="36">
        <v>1.0084155713537843</v>
      </c>
    </row>
    <row r="317" spans="1:7" x14ac:dyDescent="0.3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951</v>
      </c>
      <c r="E317" s="26" t="s">
        <v>7</v>
      </c>
      <c r="F317" s="35">
        <v>2055</v>
      </c>
      <c r="G317" s="36">
        <v>1.0152942350056824</v>
      </c>
    </row>
    <row r="318" spans="1:7" x14ac:dyDescent="0.3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951</v>
      </c>
      <c r="E318" s="26" t="s">
        <v>7</v>
      </c>
      <c r="F318" s="35">
        <v>2060</v>
      </c>
      <c r="G318" s="36">
        <v>1.015971554168188</v>
      </c>
    </row>
    <row r="319" spans="1:7" x14ac:dyDescent="0.3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951</v>
      </c>
      <c r="E319" s="26" t="s">
        <v>7</v>
      </c>
      <c r="F319" s="35">
        <v>2065</v>
      </c>
      <c r="G319" s="36">
        <v>1.0091895081799214</v>
      </c>
    </row>
    <row r="320" spans="1:7" x14ac:dyDescent="0.3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951</v>
      </c>
      <c r="E320" s="26" t="s">
        <v>7</v>
      </c>
      <c r="F320" s="35">
        <v>2070</v>
      </c>
      <c r="G320" s="36">
        <v>1.011045303883108</v>
      </c>
    </row>
    <row r="321" spans="1:7" x14ac:dyDescent="0.3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951</v>
      </c>
      <c r="E321" s="26" t="s">
        <v>7</v>
      </c>
      <c r="F321" s="35">
        <v>2075</v>
      </c>
      <c r="G321" s="36">
        <v>1.0200506046091418</v>
      </c>
    </row>
    <row r="322" spans="1:7" x14ac:dyDescent="0.3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951</v>
      </c>
      <c r="E322" s="26" t="s">
        <v>7</v>
      </c>
      <c r="F322" s="35">
        <v>2080</v>
      </c>
      <c r="G322" s="36">
        <v>1.0205971477048312</v>
      </c>
    </row>
    <row r="323" spans="1:7" x14ac:dyDescent="0.3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951</v>
      </c>
      <c r="E323" s="26" t="s">
        <v>7</v>
      </c>
      <c r="F323" s="35">
        <v>2085</v>
      </c>
      <c r="G323" s="36">
        <v>1.0110655755411129</v>
      </c>
    </row>
    <row r="324" spans="1:7" x14ac:dyDescent="0.3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951</v>
      </c>
      <c r="E324" s="26" t="s">
        <v>7</v>
      </c>
      <c r="F324" s="35">
        <v>2090</v>
      </c>
      <c r="G324" s="36">
        <v>1.0135237197755664</v>
      </c>
    </row>
    <row r="325" spans="1:7" x14ac:dyDescent="0.3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951</v>
      </c>
      <c r="E325" s="26" t="s">
        <v>8</v>
      </c>
      <c r="F325" s="35">
        <v>2010</v>
      </c>
      <c r="G325" s="36">
        <v>0.99168132488861971</v>
      </c>
    </row>
    <row r="326" spans="1:7" x14ac:dyDescent="0.3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951</v>
      </c>
      <c r="E326" s="26" t="s">
        <v>8</v>
      </c>
      <c r="F326" s="35">
        <v>2015</v>
      </c>
      <c r="G326" s="36">
        <v>0.99683932077544535</v>
      </c>
    </row>
    <row r="327" spans="1:7" x14ac:dyDescent="0.3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951</v>
      </c>
      <c r="E327" s="26" t="s">
        <v>8</v>
      </c>
      <c r="F327" s="35">
        <v>2020</v>
      </c>
      <c r="G327" s="36">
        <v>1.0021107823774307</v>
      </c>
    </row>
    <row r="328" spans="1:7" x14ac:dyDescent="0.3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951</v>
      </c>
      <c r="E328" s="26" t="s">
        <v>8</v>
      </c>
      <c r="F328" s="35">
        <v>2025</v>
      </c>
      <c r="G328" s="36">
        <v>1.0086573560287846</v>
      </c>
    </row>
    <row r="329" spans="1:7" x14ac:dyDescent="0.3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951</v>
      </c>
      <c r="E329" s="26" t="s">
        <v>8</v>
      </c>
      <c r="F329" s="35">
        <v>2030</v>
      </c>
      <c r="G329" s="36">
        <v>1.0140272126807266</v>
      </c>
    </row>
    <row r="330" spans="1:7" x14ac:dyDescent="0.3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951</v>
      </c>
      <c r="E330" s="26" t="s">
        <v>8</v>
      </c>
      <c r="F330" s="35">
        <v>2035</v>
      </c>
      <c r="G330" s="36">
        <v>1.0174701751653472</v>
      </c>
    </row>
    <row r="331" spans="1:7" x14ac:dyDescent="0.3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951</v>
      </c>
      <c r="E331" s="26" t="s">
        <v>8</v>
      </c>
      <c r="F331" s="35">
        <v>2040</v>
      </c>
      <c r="G331" s="36">
        <v>1.0188598452900142</v>
      </c>
    </row>
    <row r="332" spans="1:7" x14ac:dyDescent="0.3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951</v>
      </c>
      <c r="E332" s="26" t="s">
        <v>8</v>
      </c>
      <c r="F332" s="35">
        <v>2045</v>
      </c>
      <c r="G332" s="36">
        <v>1.0271928957082805</v>
      </c>
    </row>
    <row r="333" spans="1:7" x14ac:dyDescent="0.3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951</v>
      </c>
      <c r="E333" s="26" t="s">
        <v>8</v>
      </c>
      <c r="F333" s="35">
        <v>2050</v>
      </c>
      <c r="G333" s="36">
        <v>1.0321797371557961</v>
      </c>
    </row>
    <row r="334" spans="1:7" x14ac:dyDescent="0.3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951</v>
      </c>
      <c r="E334" s="26" t="s">
        <v>8</v>
      </c>
      <c r="F334" s="35">
        <v>2055</v>
      </c>
      <c r="G334" s="36">
        <v>1.029512113874856</v>
      </c>
    </row>
    <row r="335" spans="1:7" x14ac:dyDescent="0.3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951</v>
      </c>
      <c r="E335" s="26" t="s">
        <v>8</v>
      </c>
      <c r="F335" s="35">
        <v>2060</v>
      </c>
      <c r="G335" s="36">
        <v>1.0281413792155734</v>
      </c>
    </row>
    <row r="336" spans="1:7" x14ac:dyDescent="0.3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951</v>
      </c>
      <c r="E336" s="26" t="s">
        <v>8</v>
      </c>
      <c r="F336" s="35">
        <v>2065</v>
      </c>
      <c r="G336" s="36">
        <v>1.0399927051844884</v>
      </c>
    </row>
    <row r="337" spans="1:7" x14ac:dyDescent="0.3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951</v>
      </c>
      <c r="E337" s="26" t="s">
        <v>8</v>
      </c>
      <c r="F337" s="35">
        <v>2070</v>
      </c>
      <c r="G337" s="36">
        <v>1.0467617948464771</v>
      </c>
    </row>
    <row r="338" spans="1:7" x14ac:dyDescent="0.3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951</v>
      </c>
      <c r="E338" s="26" t="s">
        <v>8</v>
      </c>
      <c r="F338" s="35">
        <v>2075</v>
      </c>
      <c r="G338" s="36">
        <v>1.0405689482034703</v>
      </c>
    </row>
    <row r="339" spans="1:7" x14ac:dyDescent="0.3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951</v>
      </c>
      <c r="E339" s="26" t="s">
        <v>8</v>
      </c>
      <c r="F339" s="35">
        <v>2080</v>
      </c>
      <c r="G339" s="36">
        <v>1.0370678359256502</v>
      </c>
    </row>
    <row r="340" spans="1:7" x14ac:dyDescent="0.3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951</v>
      </c>
      <c r="E340" s="26" t="s">
        <v>8</v>
      </c>
      <c r="F340" s="35">
        <v>2085</v>
      </c>
      <c r="G340" s="36">
        <v>1.0508150357462342</v>
      </c>
    </row>
    <row r="341" spans="1:7" x14ac:dyDescent="0.3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951</v>
      </c>
      <c r="E341" s="26" t="s">
        <v>8</v>
      </c>
      <c r="F341" s="35">
        <v>2090</v>
      </c>
      <c r="G341" s="36">
        <v>1.0587326264259787</v>
      </c>
    </row>
    <row r="342" spans="1:7" x14ac:dyDescent="0.3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951</v>
      </c>
      <c r="E342" s="26" t="s">
        <v>9</v>
      </c>
      <c r="F342" s="35">
        <v>2010</v>
      </c>
      <c r="G342" s="36">
        <v>0.99695404436621893</v>
      </c>
    </row>
    <row r="343" spans="1:7" x14ac:dyDescent="0.3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951</v>
      </c>
      <c r="E343" s="26" t="s">
        <v>9</v>
      </c>
      <c r="F343" s="35">
        <v>2015</v>
      </c>
      <c r="G343" s="36">
        <v>0.99864208936008025</v>
      </c>
    </row>
    <row r="344" spans="1:7" x14ac:dyDescent="0.3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951</v>
      </c>
      <c r="E344" s="26" t="s">
        <v>9</v>
      </c>
      <c r="F344" s="35">
        <v>2020</v>
      </c>
      <c r="G344" s="36">
        <v>1.0014099306263136</v>
      </c>
    </row>
    <row r="345" spans="1:7" x14ac:dyDescent="0.3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951</v>
      </c>
      <c r="E345" s="26" t="s">
        <v>9</v>
      </c>
      <c r="F345" s="35">
        <v>2025</v>
      </c>
      <c r="G345" s="36">
        <v>1.0075103222082857</v>
      </c>
    </row>
    <row r="346" spans="1:7" x14ac:dyDescent="0.3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951</v>
      </c>
      <c r="E346" s="26" t="s">
        <v>9</v>
      </c>
      <c r="F346" s="35">
        <v>2030</v>
      </c>
      <c r="G346" s="36">
        <v>1.0049892754985268</v>
      </c>
    </row>
    <row r="347" spans="1:7" x14ac:dyDescent="0.3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951</v>
      </c>
      <c r="E347" s="26" t="s">
        <v>9</v>
      </c>
      <c r="F347" s="35">
        <v>2035</v>
      </c>
      <c r="G347" s="36">
        <v>1.0263205610244499</v>
      </c>
    </row>
    <row r="348" spans="1:7" x14ac:dyDescent="0.3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951</v>
      </c>
      <c r="E348" s="26" t="s">
        <v>9</v>
      </c>
      <c r="F348" s="35">
        <v>2040</v>
      </c>
      <c r="G348" s="36">
        <v>1.0244904548490981</v>
      </c>
    </row>
    <row r="349" spans="1:7" x14ac:dyDescent="0.3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951</v>
      </c>
      <c r="E349" s="26" t="s">
        <v>9</v>
      </c>
      <c r="F349" s="35">
        <v>2045</v>
      </c>
      <c r="G349" s="36">
        <v>1.02599851951012</v>
      </c>
    </row>
    <row r="350" spans="1:7" x14ac:dyDescent="0.3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951</v>
      </c>
      <c r="E350" s="26" t="s">
        <v>9</v>
      </c>
      <c r="F350" s="35">
        <v>2050</v>
      </c>
      <c r="G350" s="36">
        <v>1.008461828120935</v>
      </c>
    </row>
    <row r="351" spans="1:7" x14ac:dyDescent="0.3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951</v>
      </c>
      <c r="E351" s="26" t="s">
        <v>9</v>
      </c>
      <c r="F351" s="35">
        <v>2055</v>
      </c>
      <c r="G351" s="36">
        <v>1.0435235620942025</v>
      </c>
    </row>
    <row r="352" spans="1:7" x14ac:dyDescent="0.3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951</v>
      </c>
      <c r="E352" s="26" t="s">
        <v>9</v>
      </c>
      <c r="F352" s="35">
        <v>2060</v>
      </c>
      <c r="G352" s="36">
        <v>1.0400983966322925</v>
      </c>
    </row>
    <row r="353" spans="1:7" x14ac:dyDescent="0.3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951</v>
      </c>
      <c r="E353" s="26" t="s">
        <v>9</v>
      </c>
      <c r="F353" s="35">
        <v>2065</v>
      </c>
      <c r="G353" s="36">
        <v>1.0417904871105337</v>
      </c>
    </row>
    <row r="354" spans="1:7" x14ac:dyDescent="0.3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951</v>
      </c>
      <c r="E354" s="26" t="s">
        <v>9</v>
      </c>
      <c r="F354" s="35">
        <v>2070</v>
      </c>
      <c r="G354" s="36">
        <v>1.0117543251629926</v>
      </c>
    </row>
    <row r="355" spans="1:7" x14ac:dyDescent="0.3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951</v>
      </c>
      <c r="E355" s="26" t="s">
        <v>9</v>
      </c>
      <c r="F355" s="35">
        <v>2075</v>
      </c>
      <c r="G355" s="36">
        <v>1.0584746936141951</v>
      </c>
    </row>
    <row r="356" spans="1:7" x14ac:dyDescent="0.3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951</v>
      </c>
      <c r="E356" s="26" t="s">
        <v>9</v>
      </c>
      <c r="F356" s="35">
        <v>2080</v>
      </c>
      <c r="G356" s="36">
        <v>1.0541904767828851</v>
      </c>
    </row>
    <row r="357" spans="1:7" x14ac:dyDescent="0.3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951</v>
      </c>
      <c r="E357" s="26" t="s">
        <v>9</v>
      </c>
      <c r="F357" s="35">
        <v>2085</v>
      </c>
      <c r="G357" s="36">
        <v>1.0564928605030903</v>
      </c>
    </row>
    <row r="358" spans="1:7" x14ac:dyDescent="0.3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951</v>
      </c>
      <c r="E358" s="26" t="s">
        <v>9</v>
      </c>
      <c r="F358" s="35">
        <v>2090</v>
      </c>
      <c r="G358" s="36">
        <v>1.0156636675966877</v>
      </c>
    </row>
    <row r="359" spans="1:7" x14ac:dyDescent="0.3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951</v>
      </c>
      <c r="E359" s="26" t="s">
        <v>10</v>
      </c>
      <c r="F359" s="35">
        <v>2010</v>
      </c>
      <c r="G359" s="36">
        <v>0.98723048341172714</v>
      </c>
    </row>
    <row r="360" spans="1:7" x14ac:dyDescent="0.3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951</v>
      </c>
      <c r="E360" s="26" t="s">
        <v>10</v>
      </c>
      <c r="F360" s="35">
        <v>2015</v>
      </c>
      <c r="G360" s="36">
        <v>0.99437298199460544</v>
      </c>
    </row>
    <row r="361" spans="1:7" x14ac:dyDescent="0.3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951</v>
      </c>
      <c r="E361" s="26" t="s">
        <v>10</v>
      </c>
      <c r="F361" s="35">
        <v>2020</v>
      </c>
      <c r="G361" s="36">
        <v>1.0043803892341785</v>
      </c>
    </row>
    <row r="362" spans="1:7" x14ac:dyDescent="0.3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951</v>
      </c>
      <c r="E362" s="26" t="s">
        <v>10</v>
      </c>
      <c r="F362" s="35">
        <v>2025</v>
      </c>
      <c r="G362" s="36">
        <v>1.0136218823821546</v>
      </c>
    </row>
    <row r="363" spans="1:7" x14ac:dyDescent="0.3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951</v>
      </c>
      <c r="E363" s="26" t="s">
        <v>10</v>
      </c>
      <c r="F363" s="35">
        <v>2030</v>
      </c>
      <c r="G363" s="36">
        <v>1.0166053782772158</v>
      </c>
    </row>
    <row r="364" spans="1:7" x14ac:dyDescent="0.3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951</v>
      </c>
      <c r="E364" s="26" t="s">
        <v>10</v>
      </c>
      <c r="F364" s="35">
        <v>2035</v>
      </c>
      <c r="G364" s="36">
        <v>1.0352427582862314</v>
      </c>
    </row>
    <row r="365" spans="1:7" x14ac:dyDescent="0.3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951</v>
      </c>
      <c r="E365" s="26" t="s">
        <v>10</v>
      </c>
      <c r="F365" s="35">
        <v>2040</v>
      </c>
      <c r="G365" s="36">
        <v>1.0341875674675216</v>
      </c>
    </row>
    <row r="366" spans="1:7" x14ac:dyDescent="0.3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951</v>
      </c>
      <c r="E366" s="26" t="s">
        <v>10</v>
      </c>
      <c r="F366" s="35">
        <v>2045</v>
      </c>
      <c r="G366" s="36">
        <v>1.0367368790143774</v>
      </c>
    </row>
    <row r="367" spans="1:7" x14ac:dyDescent="0.3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951</v>
      </c>
      <c r="E367" s="26" t="s">
        <v>10</v>
      </c>
      <c r="F367" s="35">
        <v>2050</v>
      </c>
      <c r="G367" s="36">
        <v>1.0366726988716135</v>
      </c>
    </row>
    <row r="368" spans="1:7" x14ac:dyDescent="0.3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951</v>
      </c>
      <c r="E368" s="26" t="s">
        <v>10</v>
      </c>
      <c r="F368" s="35">
        <v>2055</v>
      </c>
      <c r="G368" s="36">
        <v>1.0634843282506652</v>
      </c>
    </row>
    <row r="369" spans="1:7" x14ac:dyDescent="0.3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951</v>
      </c>
      <c r="E369" s="26" t="s">
        <v>10</v>
      </c>
      <c r="F369" s="35">
        <v>2060</v>
      </c>
      <c r="G369" s="36">
        <v>1.0556897079873935</v>
      </c>
    </row>
    <row r="370" spans="1:7" x14ac:dyDescent="0.3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951</v>
      </c>
      <c r="E370" s="26" t="s">
        <v>10</v>
      </c>
      <c r="F370" s="35">
        <v>2065</v>
      </c>
      <c r="G370" s="36">
        <v>1.0559503569015427</v>
      </c>
    </row>
    <row r="371" spans="1:7" x14ac:dyDescent="0.3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951</v>
      </c>
      <c r="E371" s="26" t="s">
        <v>10</v>
      </c>
      <c r="F371" s="35">
        <v>2070</v>
      </c>
      <c r="G371" s="36">
        <v>1.0522747530480363</v>
      </c>
    </row>
    <row r="372" spans="1:7" x14ac:dyDescent="0.3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951</v>
      </c>
      <c r="E372" s="26" t="s">
        <v>10</v>
      </c>
      <c r="F372" s="35">
        <v>2075</v>
      </c>
      <c r="G372" s="36">
        <v>1.0881424290794715</v>
      </c>
    </row>
    <row r="373" spans="1:7" x14ac:dyDescent="0.3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951</v>
      </c>
      <c r="E373" s="26" t="s">
        <v>10</v>
      </c>
      <c r="F373" s="35">
        <v>2080</v>
      </c>
      <c r="G373" s="36">
        <v>1.0749943023541855</v>
      </c>
    </row>
    <row r="374" spans="1:7" x14ac:dyDescent="0.3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951</v>
      </c>
      <c r="E374" s="26" t="s">
        <v>10</v>
      </c>
      <c r="F374" s="35">
        <v>2085</v>
      </c>
      <c r="G374" s="36">
        <v>1.0720947033812971</v>
      </c>
    </row>
    <row r="375" spans="1:7" x14ac:dyDescent="0.3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951</v>
      </c>
      <c r="E375" s="26" t="s">
        <v>10</v>
      </c>
      <c r="F375" s="35">
        <v>2090</v>
      </c>
      <c r="G375" s="36">
        <v>1.0652787016031651</v>
      </c>
    </row>
    <row r="376" spans="1:7" x14ac:dyDescent="0.3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951</v>
      </c>
      <c r="E376" s="26" t="s">
        <v>11</v>
      </c>
      <c r="F376" s="35">
        <v>2010</v>
      </c>
      <c r="G376" s="36">
        <v>0.98526135715293206</v>
      </c>
    </row>
    <row r="377" spans="1:7" x14ac:dyDescent="0.3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951</v>
      </c>
      <c r="E377" s="26" t="s">
        <v>11</v>
      </c>
      <c r="F377" s="35">
        <v>2015</v>
      </c>
      <c r="G377" s="36">
        <v>0.99109401274516251</v>
      </c>
    </row>
    <row r="378" spans="1:7" x14ac:dyDescent="0.3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951</v>
      </c>
      <c r="E378" s="26" t="s">
        <v>11</v>
      </c>
      <c r="F378" s="35">
        <v>2020</v>
      </c>
      <c r="G378" s="36">
        <v>1.0025416043680844</v>
      </c>
    </row>
    <row r="379" spans="1:7" x14ac:dyDescent="0.3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951</v>
      </c>
      <c r="E379" s="26" t="s">
        <v>11</v>
      </c>
      <c r="F379" s="35">
        <v>2025</v>
      </c>
      <c r="G379" s="36">
        <v>1.0097916063692476</v>
      </c>
    </row>
    <row r="380" spans="1:7" x14ac:dyDescent="0.3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951</v>
      </c>
      <c r="E380" s="26" t="s">
        <v>11</v>
      </c>
      <c r="F380" s="35">
        <v>2030</v>
      </c>
      <c r="G380" s="36">
        <v>1.0159399622315675</v>
      </c>
    </row>
    <row r="381" spans="1:7" x14ac:dyDescent="0.3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951</v>
      </c>
      <c r="E381" s="26" t="s">
        <v>11</v>
      </c>
      <c r="F381" s="35">
        <v>2035</v>
      </c>
      <c r="G381" s="36">
        <v>1.0282238164663542</v>
      </c>
    </row>
    <row r="382" spans="1:7" x14ac:dyDescent="0.3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951</v>
      </c>
      <c r="E382" s="26" t="s">
        <v>11</v>
      </c>
      <c r="F382" s="35">
        <v>2040</v>
      </c>
      <c r="G382" s="36">
        <v>1.0250120344632698</v>
      </c>
    </row>
    <row r="383" spans="1:7" x14ac:dyDescent="0.3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951</v>
      </c>
      <c r="E383" s="26" t="s">
        <v>11</v>
      </c>
      <c r="F383" s="35">
        <v>2045</v>
      </c>
      <c r="G383" s="36">
        <v>1.0272792660680254</v>
      </c>
    </row>
    <row r="384" spans="1:7" x14ac:dyDescent="0.3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951</v>
      </c>
      <c r="E384" s="26" t="s">
        <v>11</v>
      </c>
      <c r="F384" s="35">
        <v>2050</v>
      </c>
      <c r="G384" s="36">
        <v>1.0352786545612753</v>
      </c>
    </row>
    <row r="385" spans="1:7" x14ac:dyDescent="0.3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951</v>
      </c>
      <c r="E385" s="26" t="s">
        <v>11</v>
      </c>
      <c r="F385" s="35">
        <v>2055</v>
      </c>
      <c r="G385" s="36">
        <v>1.0536102672277987</v>
      </c>
    </row>
    <row r="386" spans="1:7" x14ac:dyDescent="0.3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951</v>
      </c>
      <c r="E386" s="26" t="s">
        <v>11</v>
      </c>
      <c r="F386" s="35">
        <v>2060</v>
      </c>
      <c r="G386" s="36">
        <v>1.0421143083840305</v>
      </c>
    </row>
    <row r="387" spans="1:7" x14ac:dyDescent="0.3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951</v>
      </c>
      <c r="E387" s="26" t="s">
        <v>11</v>
      </c>
      <c r="F387" s="35">
        <v>2065</v>
      </c>
      <c r="G387" s="36">
        <v>1.0420275437951636</v>
      </c>
    </row>
    <row r="388" spans="1:7" x14ac:dyDescent="0.3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951</v>
      </c>
      <c r="E388" s="26" t="s">
        <v>11</v>
      </c>
      <c r="F388" s="35">
        <v>2070</v>
      </c>
      <c r="G388" s="36">
        <v>1.0506310448253937</v>
      </c>
    </row>
    <row r="389" spans="1:7" x14ac:dyDescent="0.3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951</v>
      </c>
      <c r="E389" s="26" t="s">
        <v>11</v>
      </c>
      <c r="F389" s="35">
        <v>2075</v>
      </c>
      <c r="G389" s="36">
        <v>1.0750007291660089</v>
      </c>
    </row>
    <row r="390" spans="1:7" x14ac:dyDescent="0.3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951</v>
      </c>
      <c r="E390" s="26" t="s">
        <v>11</v>
      </c>
      <c r="F390" s="35">
        <v>2080</v>
      </c>
      <c r="G390" s="36">
        <v>1.0569820128789529</v>
      </c>
    </row>
    <row r="391" spans="1:7" x14ac:dyDescent="0.3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951</v>
      </c>
      <c r="E391" s="26" t="s">
        <v>11</v>
      </c>
      <c r="F391" s="35">
        <v>2085</v>
      </c>
      <c r="G391" s="36">
        <v>1.0545888047461724</v>
      </c>
    </row>
    <row r="392" spans="1:7" x14ac:dyDescent="0.3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951</v>
      </c>
      <c r="E392" s="26" t="s">
        <v>11</v>
      </c>
      <c r="F392" s="35">
        <v>2090</v>
      </c>
      <c r="G392" s="36">
        <v>1.062875391822603</v>
      </c>
    </row>
    <row r="393" spans="1:7" x14ac:dyDescent="0.3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951</v>
      </c>
      <c r="E393" s="26" t="s">
        <v>12</v>
      </c>
      <c r="F393" s="35">
        <v>2010</v>
      </c>
      <c r="G393" s="36">
        <v>0.97124240092138137</v>
      </c>
    </row>
    <row r="394" spans="1:7" x14ac:dyDescent="0.3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951</v>
      </c>
      <c r="E394" s="26" t="s">
        <v>12</v>
      </c>
      <c r="F394" s="35">
        <v>2015</v>
      </c>
      <c r="G394" s="36">
        <v>0.98523472797814593</v>
      </c>
    </row>
    <row r="395" spans="1:7" x14ac:dyDescent="0.3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951</v>
      </c>
      <c r="E395" s="26" t="s">
        <v>12</v>
      </c>
      <c r="F395" s="35">
        <v>2020</v>
      </c>
      <c r="G395" s="36">
        <v>1.0084722327138929</v>
      </c>
    </row>
    <row r="396" spans="1:7" x14ac:dyDescent="0.3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951</v>
      </c>
      <c r="E396" s="26" t="s">
        <v>12</v>
      </c>
      <c r="F396" s="35">
        <v>2025</v>
      </c>
      <c r="G396" s="36">
        <v>1.0273954741722957</v>
      </c>
    </row>
    <row r="397" spans="1:7" x14ac:dyDescent="0.3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951</v>
      </c>
      <c r="E397" s="26" t="s">
        <v>12</v>
      </c>
      <c r="F397" s="35">
        <v>2030</v>
      </c>
      <c r="G397" s="36">
        <v>1.0383199091780975</v>
      </c>
    </row>
    <row r="398" spans="1:7" x14ac:dyDescent="0.3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951</v>
      </c>
      <c r="E398" s="26" t="s">
        <v>12</v>
      </c>
      <c r="F398" s="35">
        <v>2035</v>
      </c>
      <c r="G398" s="36">
        <v>1.071034940348615</v>
      </c>
    </row>
    <row r="399" spans="1:7" x14ac:dyDescent="0.3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951</v>
      </c>
      <c r="E399" s="26" t="s">
        <v>12</v>
      </c>
      <c r="F399" s="35">
        <v>2040</v>
      </c>
      <c r="G399" s="36">
        <v>1.0806242834758679</v>
      </c>
    </row>
    <row r="400" spans="1:7" x14ac:dyDescent="0.3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951</v>
      </c>
      <c r="E400" s="26" t="s">
        <v>12</v>
      </c>
      <c r="F400" s="35">
        <v>2045</v>
      </c>
      <c r="G400" s="36">
        <v>1.096028869063455</v>
      </c>
    </row>
    <row r="401" spans="1:7" x14ac:dyDescent="0.3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951</v>
      </c>
      <c r="E401" s="26" t="s">
        <v>12</v>
      </c>
      <c r="F401" s="35">
        <v>2050</v>
      </c>
      <c r="G401" s="36">
        <v>1.1035738968516009</v>
      </c>
    </row>
    <row r="402" spans="1:7" x14ac:dyDescent="0.3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951</v>
      </c>
      <c r="E402" s="26" t="s">
        <v>12</v>
      </c>
      <c r="F402" s="35">
        <v>2055</v>
      </c>
      <c r="G402" s="36">
        <v>1.1477178396705847</v>
      </c>
    </row>
    <row r="403" spans="1:7" x14ac:dyDescent="0.3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951</v>
      </c>
      <c r="E403" s="26" t="s">
        <v>12</v>
      </c>
      <c r="F403" s="35">
        <v>2060</v>
      </c>
      <c r="G403" s="36">
        <v>1.1443295820061026</v>
      </c>
    </row>
    <row r="404" spans="1:7" x14ac:dyDescent="0.3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951</v>
      </c>
      <c r="E404" s="26" t="s">
        <v>12</v>
      </c>
      <c r="F404" s="35">
        <v>2065</v>
      </c>
      <c r="G404" s="36">
        <v>1.1541982909697466</v>
      </c>
    </row>
    <row r="405" spans="1:7" x14ac:dyDescent="0.3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951</v>
      </c>
      <c r="E405" s="26" t="s">
        <v>12</v>
      </c>
      <c r="F405" s="35">
        <v>2070</v>
      </c>
      <c r="G405" s="36">
        <v>1.1585511076900143</v>
      </c>
    </row>
    <row r="406" spans="1:7" x14ac:dyDescent="0.3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951</v>
      </c>
      <c r="E406" s="26" t="s">
        <v>12</v>
      </c>
      <c r="F406" s="35">
        <v>2075</v>
      </c>
      <c r="G406" s="36">
        <v>1.2164338581475647</v>
      </c>
    </row>
    <row r="407" spans="1:7" x14ac:dyDescent="0.3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951</v>
      </c>
      <c r="E407" s="26" t="s">
        <v>12</v>
      </c>
      <c r="F407" s="35">
        <v>2080</v>
      </c>
      <c r="G407" s="36">
        <v>1.2016470685781482</v>
      </c>
    </row>
    <row r="408" spans="1:7" x14ac:dyDescent="0.3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951</v>
      </c>
      <c r="E408" s="26" t="s">
        <v>12</v>
      </c>
      <c r="F408" s="35">
        <v>2085</v>
      </c>
      <c r="G408" s="36">
        <v>1.2035209148308079</v>
      </c>
    </row>
    <row r="409" spans="1:7" x14ac:dyDescent="0.3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951</v>
      </c>
      <c r="E409" s="26" t="s">
        <v>12</v>
      </c>
      <c r="F409" s="35">
        <v>2090</v>
      </c>
      <c r="G409" s="36">
        <v>1.2009383366693149</v>
      </c>
    </row>
    <row r="410" spans="1:7" x14ac:dyDescent="0.3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263</v>
      </c>
      <c r="E410" s="26" t="s">
        <v>6</v>
      </c>
      <c r="F410" s="35">
        <v>2010</v>
      </c>
      <c r="G410" s="36">
        <v>130208348332.31927</v>
      </c>
    </row>
    <row r="411" spans="1:7" x14ac:dyDescent="0.3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263</v>
      </c>
      <c r="E411" s="26" t="s">
        <v>6</v>
      </c>
      <c r="F411" s="35">
        <v>2015</v>
      </c>
      <c r="G411" s="36">
        <v>120804342857.54382</v>
      </c>
    </row>
    <row r="412" spans="1:7" x14ac:dyDescent="0.3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263</v>
      </c>
      <c r="E412" s="26" t="s">
        <v>6</v>
      </c>
      <c r="F412" s="35">
        <v>2020</v>
      </c>
      <c r="G412" s="36">
        <v>118120960550.92236</v>
      </c>
    </row>
    <row r="413" spans="1:7" x14ac:dyDescent="0.3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263</v>
      </c>
      <c r="E413" s="26" t="s">
        <v>6</v>
      </c>
      <c r="F413" s="35">
        <v>2025</v>
      </c>
      <c r="G413" s="36">
        <v>119461694225.58229</v>
      </c>
    </row>
    <row r="414" spans="1:7" x14ac:dyDescent="0.3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263</v>
      </c>
      <c r="E414" s="26" t="s">
        <v>6</v>
      </c>
      <c r="F414" s="35">
        <v>2030</v>
      </c>
      <c r="G414" s="36">
        <v>119624706159.20174</v>
      </c>
    </row>
    <row r="415" spans="1:7" x14ac:dyDescent="0.3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263</v>
      </c>
      <c r="E415" s="26" t="s">
        <v>6</v>
      </c>
      <c r="F415" s="35">
        <v>2035</v>
      </c>
      <c r="G415" s="36">
        <v>119523439355.97725</v>
      </c>
    </row>
    <row r="416" spans="1:7" x14ac:dyDescent="0.3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263</v>
      </c>
      <c r="E416" s="26" t="s">
        <v>6</v>
      </c>
      <c r="F416" s="35">
        <v>2040</v>
      </c>
      <c r="G416" s="36">
        <v>121963625669.49348</v>
      </c>
    </row>
    <row r="417" spans="1:7" x14ac:dyDescent="0.3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263</v>
      </c>
      <c r="E417" s="26" t="s">
        <v>6</v>
      </c>
      <c r="F417" s="35">
        <v>2045</v>
      </c>
      <c r="G417" s="36">
        <v>123360537893.62611</v>
      </c>
    </row>
    <row r="418" spans="1:7" x14ac:dyDescent="0.3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263</v>
      </c>
      <c r="E418" s="26" t="s">
        <v>6</v>
      </c>
      <c r="F418" s="35">
        <v>2050</v>
      </c>
      <c r="G418" s="36">
        <v>125065532556.93454</v>
      </c>
    </row>
    <row r="419" spans="1:7" x14ac:dyDescent="0.3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263</v>
      </c>
      <c r="E419" s="26" t="s">
        <v>6</v>
      </c>
      <c r="F419" s="35">
        <v>2055</v>
      </c>
      <c r="G419" s="36">
        <v>132279782685.26138</v>
      </c>
    </row>
    <row r="420" spans="1:7" x14ac:dyDescent="0.3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263</v>
      </c>
      <c r="E420" s="26" t="s">
        <v>6</v>
      </c>
      <c r="F420" s="35">
        <v>2060</v>
      </c>
      <c r="G420" s="36">
        <v>139979182545.60733</v>
      </c>
    </row>
    <row r="421" spans="1:7" x14ac:dyDescent="0.3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263</v>
      </c>
      <c r="E421" s="26" t="s">
        <v>6</v>
      </c>
      <c r="F421" s="35">
        <v>2065</v>
      </c>
      <c r="G421" s="36">
        <v>145231768925.40964</v>
      </c>
    </row>
    <row r="422" spans="1:7" x14ac:dyDescent="0.3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263</v>
      </c>
      <c r="E422" s="26" t="s">
        <v>6</v>
      </c>
      <c r="F422" s="35">
        <v>2070</v>
      </c>
      <c r="G422" s="36">
        <v>149784470324.47498</v>
      </c>
    </row>
    <row r="423" spans="1:7" x14ac:dyDescent="0.3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263</v>
      </c>
      <c r="E423" s="26" t="s">
        <v>6</v>
      </c>
      <c r="F423" s="35">
        <v>2075</v>
      </c>
      <c r="G423" s="36">
        <v>154290096944.58099</v>
      </c>
    </row>
    <row r="424" spans="1:7" x14ac:dyDescent="0.3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263</v>
      </c>
      <c r="E424" s="26" t="s">
        <v>6</v>
      </c>
      <c r="F424" s="35">
        <v>2080</v>
      </c>
      <c r="G424" s="36">
        <v>158826202296.77649</v>
      </c>
    </row>
    <row r="425" spans="1:7" x14ac:dyDescent="0.3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263</v>
      </c>
      <c r="E425" s="26" t="s">
        <v>6</v>
      </c>
      <c r="F425" s="35">
        <v>2085</v>
      </c>
      <c r="G425" s="36">
        <v>163073253069.10056</v>
      </c>
    </row>
    <row r="426" spans="1:7" x14ac:dyDescent="0.3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263</v>
      </c>
      <c r="E426" s="26" t="s">
        <v>6</v>
      </c>
      <c r="F426" s="35">
        <v>2090</v>
      </c>
      <c r="G426" s="36">
        <v>167492281189.92035</v>
      </c>
    </row>
    <row r="427" spans="1:7" x14ac:dyDescent="0.3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263</v>
      </c>
      <c r="E427" s="26" t="s">
        <v>7</v>
      </c>
      <c r="F427" s="35">
        <v>2010</v>
      </c>
      <c r="G427" s="36">
        <v>90606040293.472687</v>
      </c>
    </row>
    <row r="428" spans="1:7" x14ac:dyDescent="0.3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263</v>
      </c>
      <c r="E428" s="26" t="s">
        <v>7</v>
      </c>
      <c r="F428" s="35">
        <v>2015</v>
      </c>
      <c r="G428" s="36">
        <v>91873924435.69632</v>
      </c>
    </row>
    <row r="429" spans="1:7" x14ac:dyDescent="0.3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263</v>
      </c>
      <c r="E429" s="26" t="s">
        <v>7</v>
      </c>
      <c r="F429" s="35">
        <v>2020</v>
      </c>
      <c r="G429" s="36">
        <v>90259937348.730759</v>
      </c>
    </row>
    <row r="430" spans="1:7" x14ac:dyDescent="0.3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263</v>
      </c>
      <c r="E430" s="26" t="s">
        <v>7</v>
      </c>
      <c r="F430" s="35">
        <v>2025</v>
      </c>
      <c r="G430" s="36">
        <v>91008625210.361847</v>
      </c>
    </row>
    <row r="431" spans="1:7" x14ac:dyDescent="0.3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263</v>
      </c>
      <c r="E431" s="26" t="s">
        <v>7</v>
      </c>
      <c r="F431" s="35">
        <v>2030</v>
      </c>
      <c r="G431" s="36">
        <v>91306353685.170563</v>
      </c>
    </row>
    <row r="432" spans="1:7" x14ac:dyDescent="0.3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263</v>
      </c>
      <c r="E432" s="26" t="s">
        <v>7</v>
      </c>
      <c r="F432" s="35">
        <v>2035</v>
      </c>
      <c r="G432" s="36">
        <v>91915765824.74678</v>
      </c>
    </row>
    <row r="433" spans="1:7" x14ac:dyDescent="0.3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263</v>
      </c>
      <c r="E433" s="26" t="s">
        <v>7</v>
      </c>
      <c r="F433" s="35">
        <v>2040</v>
      </c>
      <c r="G433" s="36">
        <v>92443241361.439835</v>
      </c>
    </row>
    <row r="434" spans="1:7" x14ac:dyDescent="0.3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263</v>
      </c>
      <c r="E434" s="26" t="s">
        <v>7</v>
      </c>
      <c r="F434" s="35">
        <v>2045</v>
      </c>
      <c r="G434" s="36">
        <v>93266266611.005646</v>
      </c>
    </row>
    <row r="435" spans="1:7" x14ac:dyDescent="0.3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263</v>
      </c>
      <c r="E435" s="26" t="s">
        <v>7</v>
      </c>
      <c r="F435" s="35">
        <v>2050</v>
      </c>
      <c r="G435" s="36">
        <v>94003048301.226379</v>
      </c>
    </row>
    <row r="436" spans="1:7" x14ac:dyDescent="0.3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263</v>
      </c>
      <c r="E436" s="26" t="s">
        <v>7</v>
      </c>
      <c r="F436" s="35">
        <v>2055</v>
      </c>
      <c r="G436" s="36">
        <v>97483427458.949249</v>
      </c>
    </row>
    <row r="437" spans="1:7" x14ac:dyDescent="0.3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263</v>
      </c>
      <c r="E437" s="26" t="s">
        <v>7</v>
      </c>
      <c r="F437" s="35">
        <v>2060</v>
      </c>
      <c r="G437" s="36">
        <v>100819788501.21713</v>
      </c>
    </row>
    <row r="438" spans="1:7" x14ac:dyDescent="0.3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263</v>
      </c>
      <c r="E438" s="26" t="s">
        <v>7</v>
      </c>
      <c r="F438" s="35">
        <v>2065</v>
      </c>
      <c r="G438" s="36">
        <v>104694147681.32254</v>
      </c>
    </row>
    <row r="439" spans="1:7" x14ac:dyDescent="0.3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263</v>
      </c>
      <c r="E439" s="26" t="s">
        <v>7</v>
      </c>
      <c r="F439" s="35">
        <v>2070</v>
      </c>
      <c r="G439" s="36">
        <v>107685090670.92725</v>
      </c>
    </row>
    <row r="440" spans="1:7" x14ac:dyDescent="0.3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263</v>
      </c>
      <c r="E440" s="26" t="s">
        <v>7</v>
      </c>
      <c r="F440" s="35">
        <v>2075</v>
      </c>
      <c r="G440" s="36">
        <v>110676818006.88115</v>
      </c>
    </row>
    <row r="441" spans="1:7" x14ac:dyDescent="0.3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263</v>
      </c>
      <c r="E441" s="26" t="s">
        <v>7</v>
      </c>
      <c r="F441" s="35">
        <v>2080</v>
      </c>
      <c r="G441" s="36">
        <v>113523968228.68611</v>
      </c>
    </row>
    <row r="442" spans="1:7" x14ac:dyDescent="0.3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263</v>
      </c>
      <c r="E442" s="26" t="s">
        <v>7</v>
      </c>
      <c r="F442" s="35">
        <v>2085</v>
      </c>
      <c r="G442" s="36">
        <v>115642561586.81958</v>
      </c>
    </row>
    <row r="443" spans="1:7" x14ac:dyDescent="0.3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263</v>
      </c>
      <c r="E443" s="26" t="s">
        <v>7</v>
      </c>
      <c r="F443" s="35">
        <v>2090</v>
      </c>
      <c r="G443" s="36">
        <v>118109307785.25816</v>
      </c>
    </row>
    <row r="444" spans="1:7" x14ac:dyDescent="0.3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263</v>
      </c>
      <c r="E444" s="26" t="s">
        <v>8</v>
      </c>
      <c r="F444" s="35">
        <v>2010</v>
      </c>
      <c r="G444" s="36">
        <v>21164319784.872532</v>
      </c>
    </row>
    <row r="445" spans="1:7" x14ac:dyDescent="0.3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263</v>
      </c>
      <c r="E445" s="26" t="s">
        <v>8</v>
      </c>
      <c r="F445" s="35">
        <v>2015</v>
      </c>
      <c r="G445" s="36">
        <v>19578440967.672535</v>
      </c>
    </row>
    <row r="446" spans="1:7" x14ac:dyDescent="0.3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263</v>
      </c>
      <c r="E446" s="26" t="s">
        <v>8</v>
      </c>
      <c r="F446" s="35">
        <v>2020</v>
      </c>
      <c r="G446" s="36">
        <v>19783800508.586811</v>
      </c>
    </row>
    <row r="447" spans="1:7" x14ac:dyDescent="0.3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263</v>
      </c>
      <c r="E447" s="26" t="s">
        <v>8</v>
      </c>
      <c r="F447" s="35">
        <v>2025</v>
      </c>
      <c r="G447" s="36">
        <v>20428472883.230137</v>
      </c>
    </row>
    <row r="448" spans="1:7" x14ac:dyDescent="0.3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263</v>
      </c>
      <c r="E448" s="26" t="s">
        <v>8</v>
      </c>
      <c r="F448" s="35">
        <v>2030</v>
      </c>
      <c r="G448" s="36">
        <v>20641171265.958393</v>
      </c>
    </row>
    <row r="449" spans="1:7" x14ac:dyDescent="0.3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263</v>
      </c>
      <c r="E449" s="26" t="s">
        <v>8</v>
      </c>
      <c r="F449" s="35">
        <v>2035</v>
      </c>
      <c r="G449" s="36">
        <v>21606071006.307476</v>
      </c>
    </row>
    <row r="450" spans="1:7" x14ac:dyDescent="0.3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263</v>
      </c>
      <c r="E450" s="26" t="s">
        <v>8</v>
      </c>
      <c r="F450" s="35">
        <v>2040</v>
      </c>
      <c r="G450" s="36">
        <v>22686944196.27713</v>
      </c>
    </row>
    <row r="451" spans="1:7" x14ac:dyDescent="0.3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263</v>
      </c>
      <c r="E451" s="26" t="s">
        <v>8</v>
      </c>
      <c r="F451" s="35">
        <v>2045</v>
      </c>
      <c r="G451" s="36">
        <v>23250002657.036182</v>
      </c>
    </row>
    <row r="452" spans="1:7" x14ac:dyDescent="0.3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263</v>
      </c>
      <c r="E452" s="26" t="s">
        <v>8</v>
      </c>
      <c r="F452" s="35">
        <v>2050</v>
      </c>
      <c r="G452" s="36">
        <v>23570982767.240471</v>
      </c>
    </row>
    <row r="453" spans="1:7" x14ac:dyDescent="0.3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263</v>
      </c>
      <c r="E453" s="26" t="s">
        <v>8</v>
      </c>
      <c r="F453" s="35">
        <v>2055</v>
      </c>
      <c r="G453" s="36">
        <v>23035060105.436737</v>
      </c>
    </row>
    <row r="454" spans="1:7" x14ac:dyDescent="0.3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263</v>
      </c>
      <c r="E454" s="26" t="s">
        <v>8</v>
      </c>
      <c r="F454" s="35">
        <v>2060</v>
      </c>
      <c r="G454" s="36">
        <v>22765760402.128868</v>
      </c>
    </row>
    <row r="455" spans="1:7" x14ac:dyDescent="0.3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263</v>
      </c>
      <c r="E455" s="26" t="s">
        <v>8</v>
      </c>
      <c r="F455" s="35">
        <v>2065</v>
      </c>
      <c r="G455" s="36">
        <v>23071858724.070099</v>
      </c>
    </row>
    <row r="456" spans="1:7" x14ac:dyDescent="0.3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263</v>
      </c>
      <c r="E456" s="26" t="s">
        <v>8</v>
      </c>
      <c r="F456" s="35">
        <v>2070</v>
      </c>
      <c r="G456" s="36">
        <v>23899728191.102104</v>
      </c>
    </row>
    <row r="457" spans="1:7" x14ac:dyDescent="0.3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263</v>
      </c>
      <c r="E457" s="26" t="s">
        <v>8</v>
      </c>
      <c r="F457" s="35">
        <v>2075</v>
      </c>
      <c r="G457" s="36">
        <v>24442905272.820988</v>
      </c>
    </row>
    <row r="458" spans="1:7" x14ac:dyDescent="0.3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263</v>
      </c>
      <c r="E458" s="26" t="s">
        <v>8</v>
      </c>
      <c r="F458" s="35">
        <v>2080</v>
      </c>
      <c r="G458" s="36">
        <v>24730574255.270451</v>
      </c>
    </row>
    <row r="459" spans="1:7" x14ac:dyDescent="0.3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263</v>
      </c>
      <c r="E459" s="26" t="s">
        <v>8</v>
      </c>
      <c r="F459" s="35">
        <v>2085</v>
      </c>
      <c r="G459" s="36">
        <v>24793812450.023369</v>
      </c>
    </row>
    <row r="460" spans="1:7" x14ac:dyDescent="0.3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263</v>
      </c>
      <c r="E460" s="26" t="s">
        <v>8</v>
      </c>
      <c r="F460" s="35">
        <v>2090</v>
      </c>
      <c r="G460" s="36">
        <v>25032617006.67231</v>
      </c>
    </row>
    <row r="461" spans="1:7" x14ac:dyDescent="0.3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263</v>
      </c>
      <c r="E461" s="26" t="s">
        <v>9</v>
      </c>
      <c r="F461" s="35">
        <v>2010</v>
      </c>
      <c r="G461" s="36">
        <v>7676508033.8866987</v>
      </c>
    </row>
    <row r="462" spans="1:7" x14ac:dyDescent="0.3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263</v>
      </c>
      <c r="E462" s="26" t="s">
        <v>9</v>
      </c>
      <c r="F462" s="35">
        <v>2015</v>
      </c>
      <c r="G462" s="36">
        <v>6639219380.842392</v>
      </c>
    </row>
    <row r="463" spans="1:7" x14ac:dyDescent="0.3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263</v>
      </c>
      <c r="E463" s="26" t="s">
        <v>9</v>
      </c>
      <c r="F463" s="35">
        <v>2020</v>
      </c>
      <c r="G463" s="36">
        <v>6427937590.5210695</v>
      </c>
    </row>
    <row r="464" spans="1:7" x14ac:dyDescent="0.3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263</v>
      </c>
      <c r="E464" s="26" t="s">
        <v>9</v>
      </c>
      <c r="F464" s="35">
        <v>2025</v>
      </c>
      <c r="G464" s="36">
        <v>5396785827.9899759</v>
      </c>
    </row>
    <row r="465" spans="1:7" x14ac:dyDescent="0.3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263</v>
      </c>
      <c r="E465" s="26" t="s">
        <v>9</v>
      </c>
      <c r="F465" s="35">
        <v>2030</v>
      </c>
      <c r="G465" s="36">
        <v>5368674575.7475548</v>
      </c>
    </row>
    <row r="466" spans="1:7" x14ac:dyDescent="0.3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263</v>
      </c>
      <c r="E466" s="26" t="s">
        <v>9</v>
      </c>
      <c r="F466" s="35">
        <v>2035</v>
      </c>
      <c r="G466" s="36">
        <v>5367947916.9983959</v>
      </c>
    </row>
    <row r="467" spans="1:7" x14ac:dyDescent="0.3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263</v>
      </c>
      <c r="E467" s="26" t="s">
        <v>9</v>
      </c>
      <c r="F467" s="35">
        <v>2040</v>
      </c>
      <c r="G467" s="36">
        <v>5699312333.1966162</v>
      </c>
    </row>
    <row r="468" spans="1:7" x14ac:dyDescent="0.3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263</v>
      </c>
      <c r="E468" s="26" t="s">
        <v>9</v>
      </c>
      <c r="F468" s="35">
        <v>2045</v>
      </c>
      <c r="G468" s="36">
        <v>5470608015.1526413</v>
      </c>
    </row>
    <row r="469" spans="1:7" x14ac:dyDescent="0.3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263</v>
      </c>
      <c r="E469" s="26" t="s">
        <v>9</v>
      </c>
      <c r="F469" s="35">
        <v>2050</v>
      </c>
      <c r="G469" s="36">
        <v>6298708683.5966663</v>
      </c>
    </row>
    <row r="470" spans="1:7" x14ac:dyDescent="0.3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263</v>
      </c>
      <c r="E470" s="26" t="s">
        <v>9</v>
      </c>
      <c r="F470" s="35">
        <v>2055</v>
      </c>
      <c r="G470" s="36">
        <v>7565376129.4326944</v>
      </c>
    </row>
    <row r="471" spans="1:7" x14ac:dyDescent="0.3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263</v>
      </c>
      <c r="E471" s="26" t="s">
        <v>9</v>
      </c>
      <c r="F471" s="35">
        <v>2060</v>
      </c>
      <c r="G471" s="36">
        <v>8931710607.1825542</v>
      </c>
    </row>
    <row r="472" spans="1:7" x14ac:dyDescent="0.3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263</v>
      </c>
      <c r="E472" s="26" t="s">
        <v>9</v>
      </c>
      <c r="F472" s="35">
        <v>2065</v>
      </c>
      <c r="G472" s="36">
        <v>9828051972.2828789</v>
      </c>
    </row>
    <row r="473" spans="1:7" x14ac:dyDescent="0.3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263</v>
      </c>
      <c r="E473" s="26" t="s">
        <v>9</v>
      </c>
      <c r="F473" s="35">
        <v>2070</v>
      </c>
      <c r="G473" s="36">
        <v>10415065469.600653</v>
      </c>
    </row>
    <row r="474" spans="1:7" x14ac:dyDescent="0.3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263</v>
      </c>
      <c r="E474" s="26" t="s">
        <v>9</v>
      </c>
      <c r="F474" s="35">
        <v>2075</v>
      </c>
      <c r="G474" s="36">
        <v>11013233487.927078</v>
      </c>
    </row>
    <row r="475" spans="1:7" x14ac:dyDescent="0.3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263</v>
      </c>
      <c r="E475" s="26" t="s">
        <v>9</v>
      </c>
      <c r="F475" s="35">
        <v>2080</v>
      </c>
      <c r="G475" s="36">
        <v>11553814101.514997</v>
      </c>
    </row>
    <row r="476" spans="1:7" x14ac:dyDescent="0.3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263</v>
      </c>
      <c r="E476" s="26" t="s">
        <v>9</v>
      </c>
      <c r="F476" s="35">
        <v>2085</v>
      </c>
      <c r="G476" s="36">
        <v>12028068653.200609</v>
      </c>
    </row>
    <row r="477" spans="1:7" x14ac:dyDescent="0.3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263</v>
      </c>
      <c r="E477" s="26" t="s">
        <v>9</v>
      </c>
      <c r="F477" s="35">
        <v>2090</v>
      </c>
      <c r="G477" s="36">
        <v>12472610936.214165</v>
      </c>
    </row>
    <row r="478" spans="1:7" x14ac:dyDescent="0.3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263</v>
      </c>
      <c r="E478" s="26" t="s">
        <v>10</v>
      </c>
      <c r="F478" s="35">
        <v>2010</v>
      </c>
      <c r="G478" s="36">
        <v>156277187781.53229</v>
      </c>
    </row>
    <row r="479" spans="1:7" x14ac:dyDescent="0.3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263</v>
      </c>
      <c r="E479" s="26" t="s">
        <v>10</v>
      </c>
      <c r="F479" s="35">
        <v>2015</v>
      </c>
      <c r="G479" s="36">
        <v>144924304096.13678</v>
      </c>
    </row>
    <row r="480" spans="1:7" x14ac:dyDescent="0.3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263</v>
      </c>
      <c r="E480" s="26" t="s">
        <v>10</v>
      </c>
      <c r="F480" s="35">
        <v>2020</v>
      </c>
      <c r="G480" s="36">
        <v>140249723504.68091</v>
      </c>
    </row>
    <row r="481" spans="1:7" x14ac:dyDescent="0.3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263</v>
      </c>
      <c r="E481" s="26" t="s">
        <v>10</v>
      </c>
      <c r="F481" s="35">
        <v>2025</v>
      </c>
      <c r="G481" s="36">
        <v>141138780410.39493</v>
      </c>
    </row>
    <row r="482" spans="1:7" x14ac:dyDescent="0.3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263</v>
      </c>
      <c r="E482" s="26" t="s">
        <v>10</v>
      </c>
      <c r="F482" s="35">
        <v>2030</v>
      </c>
      <c r="G482" s="36">
        <v>139870065258.50888</v>
      </c>
    </row>
    <row r="483" spans="1:7" x14ac:dyDescent="0.3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263</v>
      </c>
      <c r="E483" s="26" t="s">
        <v>10</v>
      </c>
      <c r="F483" s="35">
        <v>2035</v>
      </c>
      <c r="G483" s="36">
        <v>139557434872.5639</v>
      </c>
    </row>
    <row r="484" spans="1:7" x14ac:dyDescent="0.3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263</v>
      </c>
      <c r="E484" s="26" t="s">
        <v>10</v>
      </c>
      <c r="F484" s="35">
        <v>2040</v>
      </c>
      <c r="G484" s="36">
        <v>138272805488.45966</v>
      </c>
    </row>
    <row r="485" spans="1:7" x14ac:dyDescent="0.3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263</v>
      </c>
      <c r="E485" s="26" t="s">
        <v>10</v>
      </c>
      <c r="F485" s="35">
        <v>2045</v>
      </c>
      <c r="G485" s="36">
        <v>138103056952.29608</v>
      </c>
    </row>
    <row r="486" spans="1:7" x14ac:dyDescent="0.3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263</v>
      </c>
      <c r="E486" s="26" t="s">
        <v>10</v>
      </c>
      <c r="F486" s="35">
        <v>2050</v>
      </c>
      <c r="G486" s="36">
        <v>141014901174.7507</v>
      </c>
    </row>
    <row r="487" spans="1:7" x14ac:dyDescent="0.3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263</v>
      </c>
      <c r="E487" s="26" t="s">
        <v>10</v>
      </c>
      <c r="F487" s="35">
        <v>2055</v>
      </c>
      <c r="G487" s="36">
        <v>149221832191.80725</v>
      </c>
    </row>
    <row r="488" spans="1:7" x14ac:dyDescent="0.3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263</v>
      </c>
      <c r="E488" s="26" t="s">
        <v>10</v>
      </c>
      <c r="F488" s="35">
        <v>2060</v>
      </c>
      <c r="G488" s="36">
        <v>157894112194.63644</v>
      </c>
    </row>
    <row r="489" spans="1:7" x14ac:dyDescent="0.3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263</v>
      </c>
      <c r="E489" s="26" t="s">
        <v>10</v>
      </c>
      <c r="F489" s="35">
        <v>2065</v>
      </c>
      <c r="G489" s="36">
        <v>162404974411.29446</v>
      </c>
    </row>
    <row r="490" spans="1:7" x14ac:dyDescent="0.3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263</v>
      </c>
      <c r="E490" s="26" t="s">
        <v>10</v>
      </c>
      <c r="F490" s="35">
        <v>2070</v>
      </c>
      <c r="G490" s="36">
        <v>166231624817.80875</v>
      </c>
    </row>
    <row r="491" spans="1:7" x14ac:dyDescent="0.3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263</v>
      </c>
      <c r="E491" s="26" t="s">
        <v>10</v>
      </c>
      <c r="F491" s="35">
        <v>2075</v>
      </c>
      <c r="G491" s="36">
        <v>170026066728.13672</v>
      </c>
    </row>
    <row r="492" spans="1:7" x14ac:dyDescent="0.3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263</v>
      </c>
      <c r="E492" s="26" t="s">
        <v>10</v>
      </c>
      <c r="F492" s="35">
        <v>2080</v>
      </c>
      <c r="G492" s="36">
        <v>173881305604.23901</v>
      </c>
    </row>
    <row r="493" spans="1:7" x14ac:dyDescent="0.3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263</v>
      </c>
      <c r="E493" s="26" t="s">
        <v>10</v>
      </c>
      <c r="F493" s="35">
        <v>2085</v>
      </c>
      <c r="G493" s="36">
        <v>177002438545.30481</v>
      </c>
    </row>
    <row r="494" spans="1:7" x14ac:dyDescent="0.3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263</v>
      </c>
      <c r="E494" s="26" t="s">
        <v>10</v>
      </c>
      <c r="F494" s="35">
        <v>2090</v>
      </c>
      <c r="G494" s="36">
        <v>180375018946.71918</v>
      </c>
    </row>
    <row r="495" spans="1:7" x14ac:dyDescent="0.3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263</v>
      </c>
      <c r="E495" s="26" t="s">
        <v>11</v>
      </c>
      <c r="F495" s="35">
        <v>2010</v>
      </c>
      <c r="G495" s="36">
        <v>55658901058.183525</v>
      </c>
    </row>
    <row r="496" spans="1:7" x14ac:dyDescent="0.3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263</v>
      </c>
      <c r="E496" s="26" t="s">
        <v>11</v>
      </c>
      <c r="F496" s="35">
        <v>2015</v>
      </c>
      <c r="G496" s="36">
        <v>47461708716.052231</v>
      </c>
    </row>
    <row r="497" spans="1:7" x14ac:dyDescent="0.3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263</v>
      </c>
      <c r="E497" s="26" t="s">
        <v>11</v>
      </c>
      <c r="F497" s="35">
        <v>2020</v>
      </c>
      <c r="G497" s="36">
        <v>48484926527.084976</v>
      </c>
    </row>
    <row r="498" spans="1:7" x14ac:dyDescent="0.3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263</v>
      </c>
      <c r="E498" s="26" t="s">
        <v>11</v>
      </c>
      <c r="F498" s="35">
        <v>2025</v>
      </c>
      <c r="G498" s="36">
        <v>48926331234.530533</v>
      </c>
    </row>
    <row r="499" spans="1:7" x14ac:dyDescent="0.3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263</v>
      </c>
      <c r="E499" s="26" t="s">
        <v>11</v>
      </c>
      <c r="F499" s="35">
        <v>2030</v>
      </c>
      <c r="G499" s="36">
        <v>48317917781.55294</v>
      </c>
    </row>
    <row r="500" spans="1:7" x14ac:dyDescent="0.3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263</v>
      </c>
      <c r="E500" s="26" t="s">
        <v>11</v>
      </c>
      <c r="F500" s="35">
        <v>2035</v>
      </c>
      <c r="G500" s="36">
        <v>49075088473.273926</v>
      </c>
    </row>
    <row r="501" spans="1:7" x14ac:dyDescent="0.3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263</v>
      </c>
      <c r="E501" s="26" t="s">
        <v>11</v>
      </c>
      <c r="F501" s="35">
        <v>2040</v>
      </c>
      <c r="G501" s="36">
        <v>49904251386.949059</v>
      </c>
    </row>
    <row r="502" spans="1:7" x14ac:dyDescent="0.3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263</v>
      </c>
      <c r="E502" s="26" t="s">
        <v>11</v>
      </c>
      <c r="F502" s="35">
        <v>2045</v>
      </c>
      <c r="G502" s="36">
        <v>50593364878.351357</v>
      </c>
    </row>
    <row r="503" spans="1:7" x14ac:dyDescent="0.3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263</v>
      </c>
      <c r="E503" s="26" t="s">
        <v>11</v>
      </c>
      <c r="F503" s="35">
        <v>2050</v>
      </c>
      <c r="G503" s="36">
        <v>50683375603.27166</v>
      </c>
    </row>
    <row r="504" spans="1:7" x14ac:dyDescent="0.3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263</v>
      </c>
      <c r="E504" s="26" t="s">
        <v>11</v>
      </c>
      <c r="F504" s="35">
        <v>2055</v>
      </c>
      <c r="G504" s="36">
        <v>53917354824.549522</v>
      </c>
    </row>
    <row r="505" spans="1:7" x14ac:dyDescent="0.3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263</v>
      </c>
      <c r="E505" s="26" t="s">
        <v>11</v>
      </c>
      <c r="F505" s="35">
        <v>2060</v>
      </c>
      <c r="G505" s="36">
        <v>58070137938.409988</v>
      </c>
    </row>
    <row r="506" spans="1:7" x14ac:dyDescent="0.3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263</v>
      </c>
      <c r="E506" s="26" t="s">
        <v>11</v>
      </c>
      <c r="F506" s="35">
        <v>2065</v>
      </c>
      <c r="G506" s="36">
        <v>60243683399.676041</v>
      </c>
    </row>
    <row r="507" spans="1:7" x14ac:dyDescent="0.3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263</v>
      </c>
      <c r="E507" s="26" t="s">
        <v>11</v>
      </c>
      <c r="F507" s="35">
        <v>2070</v>
      </c>
      <c r="G507" s="36">
        <v>62041592098.637833</v>
      </c>
    </row>
    <row r="508" spans="1:7" x14ac:dyDescent="0.3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263</v>
      </c>
      <c r="E508" s="26" t="s">
        <v>11</v>
      </c>
      <c r="F508" s="35">
        <v>2075</v>
      </c>
      <c r="G508" s="36">
        <v>64116119337.656143</v>
      </c>
    </row>
    <row r="509" spans="1:7" x14ac:dyDescent="0.3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263</v>
      </c>
      <c r="E509" s="26" t="s">
        <v>11</v>
      </c>
      <c r="F509" s="35">
        <v>2080</v>
      </c>
      <c r="G509" s="36">
        <v>66467410286.290504</v>
      </c>
    </row>
    <row r="510" spans="1:7" x14ac:dyDescent="0.3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263</v>
      </c>
      <c r="E510" s="26" t="s">
        <v>11</v>
      </c>
      <c r="F510" s="35">
        <v>2085</v>
      </c>
      <c r="G510" s="36">
        <v>68072446030.802979</v>
      </c>
    </row>
    <row r="511" spans="1:7" x14ac:dyDescent="0.3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263</v>
      </c>
      <c r="E511" s="26" t="s">
        <v>11</v>
      </c>
      <c r="F511" s="35">
        <v>2090</v>
      </c>
      <c r="G511" s="36">
        <v>69750458666.539505</v>
      </c>
    </row>
    <row r="512" spans="1:7" x14ac:dyDescent="0.3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263</v>
      </c>
      <c r="E512" s="26" t="s">
        <v>12</v>
      </c>
      <c r="F512" s="35">
        <v>2010</v>
      </c>
      <c r="G512" s="36">
        <v>53197768465.506088</v>
      </c>
    </row>
    <row r="513" spans="1:7" x14ac:dyDescent="0.3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263</v>
      </c>
      <c r="E513" s="26" t="s">
        <v>12</v>
      </c>
      <c r="F513" s="35">
        <v>2015</v>
      </c>
      <c r="G513" s="36">
        <v>50067860548.391357</v>
      </c>
    </row>
    <row r="514" spans="1:7" x14ac:dyDescent="0.3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263</v>
      </c>
      <c r="E514" s="26" t="s">
        <v>12</v>
      </c>
      <c r="F514" s="35">
        <v>2020</v>
      </c>
      <c r="G514" s="36">
        <v>49980016566.261383</v>
      </c>
    </row>
    <row r="515" spans="1:7" x14ac:dyDescent="0.3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263</v>
      </c>
      <c r="E515" s="26" t="s">
        <v>12</v>
      </c>
      <c r="F515" s="35">
        <v>2025</v>
      </c>
      <c r="G515" s="36">
        <v>50581446966.83268</v>
      </c>
    </row>
    <row r="516" spans="1:7" x14ac:dyDescent="0.3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263</v>
      </c>
      <c r="E516" s="26" t="s">
        <v>12</v>
      </c>
      <c r="F516" s="35">
        <v>2030</v>
      </c>
      <c r="G516" s="36">
        <v>50690608581.464172</v>
      </c>
    </row>
    <row r="517" spans="1:7" x14ac:dyDescent="0.3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263</v>
      </c>
      <c r="E517" s="26" t="s">
        <v>12</v>
      </c>
      <c r="F517" s="35">
        <v>2035</v>
      </c>
      <c r="G517" s="36">
        <v>51689600309.382492</v>
      </c>
    </row>
    <row r="518" spans="1:7" x14ac:dyDescent="0.3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263</v>
      </c>
      <c r="E518" s="26" t="s">
        <v>12</v>
      </c>
      <c r="F518" s="35">
        <v>2040</v>
      </c>
      <c r="G518" s="36">
        <v>53461728262.649666</v>
      </c>
    </row>
    <row r="519" spans="1:7" x14ac:dyDescent="0.3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263</v>
      </c>
      <c r="E519" s="26" t="s">
        <v>12</v>
      </c>
      <c r="F519" s="35">
        <v>2045</v>
      </c>
      <c r="G519" s="36">
        <v>55432547975.545578</v>
      </c>
    </row>
    <row r="520" spans="1:7" x14ac:dyDescent="0.3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263</v>
      </c>
      <c r="E520" s="26" t="s">
        <v>12</v>
      </c>
      <c r="F520" s="35">
        <v>2050</v>
      </c>
      <c r="G520" s="36">
        <v>56159811881.989281</v>
      </c>
    </row>
    <row r="521" spans="1:7" x14ac:dyDescent="0.3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263</v>
      </c>
      <c r="E521" s="26" t="s">
        <v>12</v>
      </c>
      <c r="F521" s="35">
        <v>2055</v>
      </c>
      <c r="G521" s="36">
        <v>60032844104.018028</v>
      </c>
    </row>
    <row r="522" spans="1:7" x14ac:dyDescent="0.3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263</v>
      </c>
      <c r="E522" s="26" t="s">
        <v>12</v>
      </c>
      <c r="F522" s="35">
        <v>2060</v>
      </c>
      <c r="G522" s="36">
        <v>63665391108.794479</v>
      </c>
    </row>
    <row r="523" spans="1:7" x14ac:dyDescent="0.3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263</v>
      </c>
      <c r="E523" s="26" t="s">
        <v>12</v>
      </c>
      <c r="F523" s="35">
        <v>2065</v>
      </c>
      <c r="G523" s="36">
        <v>65803251670.45665</v>
      </c>
    </row>
    <row r="524" spans="1:7" x14ac:dyDescent="0.3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263</v>
      </c>
      <c r="E524" s="26" t="s">
        <v>12</v>
      </c>
      <c r="F524" s="35">
        <v>2070</v>
      </c>
      <c r="G524" s="36">
        <v>67658133304.790581</v>
      </c>
    </row>
    <row r="525" spans="1:7" x14ac:dyDescent="0.3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263</v>
      </c>
      <c r="E525" s="26" t="s">
        <v>12</v>
      </c>
      <c r="F525" s="35">
        <v>2075</v>
      </c>
      <c r="G525" s="36">
        <v>69758081767.654816</v>
      </c>
    </row>
    <row r="526" spans="1:7" x14ac:dyDescent="0.3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263</v>
      </c>
      <c r="E526" s="26" t="s">
        <v>12</v>
      </c>
      <c r="F526" s="35">
        <v>2080</v>
      </c>
      <c r="G526" s="36">
        <v>72062261231.019745</v>
      </c>
    </row>
    <row r="527" spans="1:7" x14ac:dyDescent="0.3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263</v>
      </c>
      <c r="E527" s="26" t="s">
        <v>12</v>
      </c>
      <c r="F527" s="35">
        <v>2085</v>
      </c>
      <c r="G527" s="36">
        <v>73655817148.027771</v>
      </c>
    </row>
    <row r="528" spans="1:7" x14ac:dyDescent="0.3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263</v>
      </c>
      <c r="E528" s="26" t="s">
        <v>12</v>
      </c>
      <c r="F528" s="35">
        <v>2090</v>
      </c>
      <c r="G528" s="36">
        <v>75009676226.761124</v>
      </c>
    </row>
    <row r="529" spans="1:7" x14ac:dyDescent="0.3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815</v>
      </c>
      <c r="E529" s="26" t="s">
        <v>13</v>
      </c>
      <c r="F529" s="35">
        <v>2010</v>
      </c>
      <c r="G529" s="36">
        <v>490</v>
      </c>
    </row>
    <row r="530" spans="1:7" x14ac:dyDescent="0.3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790</v>
      </c>
      <c r="E530" s="26" t="s">
        <v>13</v>
      </c>
      <c r="F530" s="35">
        <v>2010</v>
      </c>
      <c r="G530" s="36">
        <v>43485</v>
      </c>
    </row>
    <row r="531" spans="1:7" x14ac:dyDescent="0.3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791</v>
      </c>
      <c r="E531" s="26" t="s">
        <v>13</v>
      </c>
      <c r="F531" s="35">
        <v>2010</v>
      </c>
      <c r="G531" s="36">
        <v>36451</v>
      </c>
    </row>
    <row r="532" spans="1:7" x14ac:dyDescent="0.3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788</v>
      </c>
      <c r="E532" s="26" t="s">
        <v>13</v>
      </c>
      <c r="F532" s="35">
        <v>2010</v>
      </c>
      <c r="G532" s="36">
        <v>9800000</v>
      </c>
    </row>
    <row r="533" spans="1:7" x14ac:dyDescent="0.3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1069</v>
      </c>
      <c r="E533" s="26" t="s">
        <v>13</v>
      </c>
      <c r="F533" s="35">
        <v>2010</v>
      </c>
      <c r="G533" s="36">
        <v>25.001482212755015</v>
      </c>
    </row>
    <row r="534" spans="1:7" x14ac:dyDescent="0.3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773</v>
      </c>
      <c r="E534" s="26" t="s">
        <v>6</v>
      </c>
      <c r="F534" s="35">
        <v>2010</v>
      </c>
      <c r="G534" s="36">
        <v>86.928866785264489</v>
      </c>
    </row>
    <row r="535" spans="1:7" x14ac:dyDescent="0.3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773</v>
      </c>
      <c r="E535" s="26" t="s">
        <v>7</v>
      </c>
      <c r="F535" s="35">
        <v>2010</v>
      </c>
      <c r="G535" s="36">
        <v>43.710557571812423</v>
      </c>
    </row>
    <row r="536" spans="1:7" x14ac:dyDescent="0.3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773</v>
      </c>
      <c r="E536" s="26" t="s">
        <v>8</v>
      </c>
      <c r="F536" s="35">
        <v>2010</v>
      </c>
      <c r="G536" s="36">
        <v>239.09510550079673</v>
      </c>
    </row>
    <row r="537" spans="1:7" x14ac:dyDescent="0.3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773</v>
      </c>
      <c r="E537" s="26" t="s">
        <v>9</v>
      </c>
      <c r="F537" s="35">
        <v>2010</v>
      </c>
      <c r="G537" s="36">
        <v>209.66008025979013</v>
      </c>
    </row>
    <row r="538" spans="1:7" x14ac:dyDescent="0.3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773</v>
      </c>
      <c r="E538" s="26" t="s">
        <v>10</v>
      </c>
      <c r="F538" s="35">
        <v>2010</v>
      </c>
      <c r="G538" s="36">
        <v>106.07143232419131</v>
      </c>
    </row>
    <row r="539" spans="1:7" x14ac:dyDescent="0.3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773</v>
      </c>
      <c r="E539" s="26" t="s">
        <v>11</v>
      </c>
      <c r="F539" s="35">
        <v>2010</v>
      </c>
      <c r="G539" s="36">
        <v>12.263802572016607</v>
      </c>
    </row>
    <row r="540" spans="1:7" x14ac:dyDescent="0.3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773</v>
      </c>
      <c r="E540" s="26" t="s">
        <v>12</v>
      </c>
      <c r="F540" s="35">
        <v>2010</v>
      </c>
      <c r="G540" s="36">
        <v>355.84968541247707</v>
      </c>
    </row>
    <row r="541" spans="1:7" x14ac:dyDescent="0.3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260</v>
      </c>
      <c r="E541" s="27" t="s">
        <v>6</v>
      </c>
      <c r="F541" s="35">
        <v>2010</v>
      </c>
      <c r="G541" s="36">
        <v>0.33946601829657497</v>
      </c>
    </row>
    <row r="542" spans="1:7" x14ac:dyDescent="0.3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260</v>
      </c>
      <c r="E542" s="27" t="s">
        <v>6</v>
      </c>
      <c r="F542" s="35">
        <v>2050</v>
      </c>
      <c r="G542" s="36">
        <v>0.33297662195848093</v>
      </c>
    </row>
    <row r="543" spans="1:7" x14ac:dyDescent="0.3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260</v>
      </c>
      <c r="E543" s="27" t="s">
        <v>6</v>
      </c>
      <c r="F543" s="35">
        <v>2090</v>
      </c>
      <c r="G543" s="36">
        <v>0.33166255598629746</v>
      </c>
    </row>
    <row r="544" spans="1:7" x14ac:dyDescent="0.3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260</v>
      </c>
      <c r="E544" s="27" t="s">
        <v>7</v>
      </c>
      <c r="F544" s="35">
        <v>2010</v>
      </c>
      <c r="G544" s="36">
        <v>0.29060023996545314</v>
      </c>
    </row>
    <row r="545" spans="1:7" x14ac:dyDescent="0.3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260</v>
      </c>
      <c r="E545" s="27" t="s">
        <v>7</v>
      </c>
      <c r="F545" s="35">
        <v>2050</v>
      </c>
      <c r="G545" s="36">
        <v>0.3101086352934091</v>
      </c>
    </row>
    <row r="546" spans="1:7" x14ac:dyDescent="0.3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260</v>
      </c>
      <c r="E546" s="27" t="s">
        <v>7</v>
      </c>
      <c r="F546" s="35">
        <v>2090</v>
      </c>
      <c r="G546" s="36">
        <v>0.32220604874394482</v>
      </c>
    </row>
    <row r="547" spans="1:7" x14ac:dyDescent="0.3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260</v>
      </c>
      <c r="E547" s="27" t="s">
        <v>8</v>
      </c>
      <c r="F547" s="35">
        <v>2010</v>
      </c>
      <c r="G547" s="36">
        <v>0</v>
      </c>
    </row>
    <row r="548" spans="1:7" x14ac:dyDescent="0.3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260</v>
      </c>
      <c r="E548" s="27" t="s">
        <v>8</v>
      </c>
      <c r="F548" s="35">
        <v>2050</v>
      </c>
      <c r="G548" s="36">
        <v>0</v>
      </c>
    </row>
    <row r="549" spans="1:7" x14ac:dyDescent="0.3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260</v>
      </c>
      <c r="E549" s="27" t="s">
        <v>8</v>
      </c>
      <c r="F549" s="35">
        <v>2090</v>
      </c>
      <c r="G549" s="36">
        <v>0</v>
      </c>
    </row>
    <row r="550" spans="1:7" x14ac:dyDescent="0.3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260</v>
      </c>
      <c r="E550" s="27" t="s">
        <v>9</v>
      </c>
      <c r="F550" s="35">
        <v>2010</v>
      </c>
      <c r="G550" s="36">
        <v>0.33353465538295346</v>
      </c>
    </row>
    <row r="551" spans="1:7" x14ac:dyDescent="0.3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260</v>
      </c>
      <c r="E551" s="27" t="s">
        <v>9</v>
      </c>
      <c r="F551" s="35">
        <v>2050</v>
      </c>
      <c r="G551" s="36">
        <v>0.33364819361936199</v>
      </c>
    </row>
    <row r="552" spans="1:7" x14ac:dyDescent="0.3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260</v>
      </c>
      <c r="E552" s="27" t="s">
        <v>9</v>
      </c>
      <c r="F552" s="35">
        <v>2090</v>
      </c>
      <c r="G552" s="36">
        <v>0.3308821613552354</v>
      </c>
    </row>
    <row r="553" spans="1:7" x14ac:dyDescent="0.3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260</v>
      </c>
      <c r="E553" s="27" t="s">
        <v>10</v>
      </c>
      <c r="F553" s="35">
        <v>2010</v>
      </c>
      <c r="G553" s="36">
        <v>0.19248509024823909</v>
      </c>
    </row>
    <row r="554" spans="1:7" x14ac:dyDescent="0.3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260</v>
      </c>
      <c r="E554" s="27" t="s">
        <v>10</v>
      </c>
      <c r="F554" s="35">
        <v>2050</v>
      </c>
      <c r="G554" s="36">
        <v>0.2016994063722955</v>
      </c>
    </row>
    <row r="555" spans="1:7" x14ac:dyDescent="0.3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260</v>
      </c>
      <c r="E555" s="27" t="s">
        <v>10</v>
      </c>
      <c r="F555" s="35">
        <v>2090</v>
      </c>
      <c r="G555" s="36">
        <v>0.210923972759956</v>
      </c>
    </row>
    <row r="556" spans="1:7" x14ac:dyDescent="0.3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260</v>
      </c>
      <c r="E556" s="27" t="s">
        <v>11</v>
      </c>
      <c r="F556" s="35">
        <v>2010</v>
      </c>
      <c r="G556" s="36">
        <v>0.27738241507173378</v>
      </c>
    </row>
    <row r="557" spans="1:7" x14ac:dyDescent="0.3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260</v>
      </c>
      <c r="E557" s="27" t="s">
        <v>11</v>
      </c>
      <c r="F557" s="35">
        <v>2050</v>
      </c>
      <c r="G557" s="36">
        <v>0.27389401097205918</v>
      </c>
    </row>
    <row r="558" spans="1:7" x14ac:dyDescent="0.3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260</v>
      </c>
      <c r="E558" s="27" t="s">
        <v>11</v>
      </c>
      <c r="F558" s="35">
        <v>2090</v>
      </c>
      <c r="G558" s="36">
        <v>0.27491526083424439</v>
      </c>
    </row>
    <row r="559" spans="1:7" x14ac:dyDescent="0.3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260</v>
      </c>
      <c r="E559" s="27" t="s">
        <v>12</v>
      </c>
      <c r="F559" s="35">
        <v>2010</v>
      </c>
      <c r="G559" s="36">
        <v>0.40848994170407671</v>
      </c>
    </row>
    <row r="560" spans="1:7" x14ac:dyDescent="0.3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260</v>
      </c>
      <c r="E560" s="27" t="s">
        <v>12</v>
      </c>
      <c r="F560" s="35">
        <v>2050</v>
      </c>
      <c r="G560" s="36">
        <v>0.41333736843906799</v>
      </c>
    </row>
    <row r="561" spans="1:7" x14ac:dyDescent="0.3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260</v>
      </c>
      <c r="E561" s="27" t="s">
        <v>12</v>
      </c>
      <c r="F561" s="35">
        <v>2090</v>
      </c>
      <c r="G561" s="36">
        <v>0.42003074987569416</v>
      </c>
    </row>
    <row r="562" spans="1:7" x14ac:dyDescent="0.3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261</v>
      </c>
      <c r="E562" s="27" t="s">
        <v>6</v>
      </c>
      <c r="F562" s="35">
        <v>2010</v>
      </c>
      <c r="G562" s="36">
        <v>0</v>
      </c>
    </row>
    <row r="563" spans="1:7" x14ac:dyDescent="0.3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261</v>
      </c>
      <c r="E563" s="27" t="s">
        <v>6</v>
      </c>
      <c r="F563" s="35">
        <v>2015</v>
      </c>
      <c r="G563" s="36">
        <v>0</v>
      </c>
    </row>
    <row r="564" spans="1:7" x14ac:dyDescent="0.3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261</v>
      </c>
      <c r="E564" s="27" t="s">
        <v>6</v>
      </c>
      <c r="F564" s="35">
        <v>2020</v>
      </c>
      <c r="G564" s="36">
        <v>0</v>
      </c>
    </row>
    <row r="565" spans="1:7" x14ac:dyDescent="0.3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261</v>
      </c>
      <c r="E565" s="27" t="s">
        <v>6</v>
      </c>
      <c r="F565" s="35">
        <v>2025</v>
      </c>
      <c r="G565" s="36">
        <v>0</v>
      </c>
    </row>
    <row r="566" spans="1:7" x14ac:dyDescent="0.3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261</v>
      </c>
      <c r="E566" s="27" t="s">
        <v>6</v>
      </c>
      <c r="F566" s="35">
        <v>2030</v>
      </c>
      <c r="G566" s="36">
        <v>0</v>
      </c>
    </row>
    <row r="567" spans="1:7" x14ac:dyDescent="0.3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261</v>
      </c>
      <c r="E567" s="27" t="s">
        <v>6</v>
      </c>
      <c r="F567" s="35">
        <v>2035</v>
      </c>
      <c r="G567" s="36">
        <v>0</v>
      </c>
    </row>
    <row r="568" spans="1:7" x14ac:dyDescent="0.3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261</v>
      </c>
      <c r="E568" s="27" t="s">
        <v>6</v>
      </c>
      <c r="F568" s="35">
        <v>2040</v>
      </c>
      <c r="G568" s="36">
        <v>0</v>
      </c>
    </row>
    <row r="569" spans="1:7" x14ac:dyDescent="0.3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261</v>
      </c>
      <c r="E569" s="27" t="s">
        <v>6</v>
      </c>
      <c r="F569" s="35">
        <v>2045</v>
      </c>
      <c r="G569" s="36">
        <v>0</v>
      </c>
    </row>
    <row r="570" spans="1:7" x14ac:dyDescent="0.3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261</v>
      </c>
      <c r="E570" s="27" t="s">
        <v>6</v>
      </c>
      <c r="F570" s="35">
        <v>2050</v>
      </c>
      <c r="G570" s="36">
        <v>0</v>
      </c>
    </row>
    <row r="571" spans="1:7" x14ac:dyDescent="0.3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261</v>
      </c>
      <c r="E571" s="27" t="s">
        <v>6</v>
      </c>
      <c r="F571" s="35">
        <v>2055</v>
      </c>
      <c r="G571" s="36">
        <v>0</v>
      </c>
    </row>
    <row r="572" spans="1:7" x14ac:dyDescent="0.3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261</v>
      </c>
      <c r="E572" s="27" t="s">
        <v>6</v>
      </c>
      <c r="F572" s="35">
        <v>2060</v>
      </c>
      <c r="G572" s="36">
        <v>0</v>
      </c>
    </row>
    <row r="573" spans="1:7" x14ac:dyDescent="0.3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261</v>
      </c>
      <c r="E573" s="27" t="s">
        <v>6</v>
      </c>
      <c r="F573" s="35">
        <v>2065</v>
      </c>
      <c r="G573" s="36">
        <v>0</v>
      </c>
    </row>
    <row r="574" spans="1:7" x14ac:dyDescent="0.3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261</v>
      </c>
      <c r="E574" s="27" t="s">
        <v>6</v>
      </c>
      <c r="F574" s="35">
        <v>2070</v>
      </c>
      <c r="G574" s="36">
        <v>0</v>
      </c>
    </row>
    <row r="575" spans="1:7" x14ac:dyDescent="0.3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261</v>
      </c>
      <c r="E575" s="27" t="s">
        <v>6</v>
      </c>
      <c r="F575" s="35">
        <v>2075</v>
      </c>
      <c r="G575" s="36">
        <v>0</v>
      </c>
    </row>
    <row r="576" spans="1:7" x14ac:dyDescent="0.3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261</v>
      </c>
      <c r="E576" s="27" t="s">
        <v>6</v>
      </c>
      <c r="F576" s="35">
        <v>2080</v>
      </c>
      <c r="G576" s="36">
        <v>0</v>
      </c>
    </row>
    <row r="577" spans="1:7" x14ac:dyDescent="0.3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261</v>
      </c>
      <c r="E577" s="27" t="s">
        <v>6</v>
      </c>
      <c r="F577" s="35">
        <v>2085</v>
      </c>
      <c r="G577" s="36">
        <v>0</v>
      </c>
    </row>
    <row r="578" spans="1:7" x14ac:dyDescent="0.3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261</v>
      </c>
      <c r="E578" s="27" t="s">
        <v>6</v>
      </c>
      <c r="F578" s="35">
        <v>2090</v>
      </c>
      <c r="G578" s="36">
        <v>0</v>
      </c>
    </row>
    <row r="579" spans="1:7" x14ac:dyDescent="0.3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261</v>
      </c>
      <c r="E579" s="27" t="s">
        <v>7</v>
      </c>
      <c r="F579" s="35">
        <v>2010</v>
      </c>
      <c r="G579" s="36">
        <v>0</v>
      </c>
    </row>
    <row r="580" spans="1:7" x14ac:dyDescent="0.3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261</v>
      </c>
      <c r="E580" s="27" t="s">
        <v>7</v>
      </c>
      <c r="F580" s="35">
        <v>2015</v>
      </c>
      <c r="G580" s="36">
        <v>0</v>
      </c>
    </row>
    <row r="581" spans="1:7" x14ac:dyDescent="0.3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261</v>
      </c>
      <c r="E581" s="27" t="s">
        <v>7</v>
      </c>
      <c r="F581" s="35">
        <v>2020</v>
      </c>
      <c r="G581" s="36">
        <v>0</v>
      </c>
    </row>
    <row r="582" spans="1:7" x14ac:dyDescent="0.3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261</v>
      </c>
      <c r="E582" s="27" t="s">
        <v>7</v>
      </c>
      <c r="F582" s="35">
        <v>2025</v>
      </c>
      <c r="G582" s="36">
        <v>0</v>
      </c>
    </row>
    <row r="583" spans="1:7" x14ac:dyDescent="0.3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261</v>
      </c>
      <c r="E583" s="27" t="s">
        <v>7</v>
      </c>
      <c r="F583" s="35">
        <v>2030</v>
      </c>
      <c r="G583" s="36">
        <v>0</v>
      </c>
    </row>
    <row r="584" spans="1:7" x14ac:dyDescent="0.3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261</v>
      </c>
      <c r="E584" s="27" t="s">
        <v>7</v>
      </c>
      <c r="F584" s="35">
        <v>2035</v>
      </c>
      <c r="G584" s="36">
        <v>0</v>
      </c>
    </row>
    <row r="585" spans="1:7" x14ac:dyDescent="0.3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261</v>
      </c>
      <c r="E585" s="27" t="s">
        <v>7</v>
      </c>
      <c r="F585" s="35">
        <v>2040</v>
      </c>
      <c r="G585" s="36">
        <v>0</v>
      </c>
    </row>
    <row r="586" spans="1:7" x14ac:dyDescent="0.3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261</v>
      </c>
      <c r="E586" s="27" t="s">
        <v>7</v>
      </c>
      <c r="F586" s="35">
        <v>2045</v>
      </c>
      <c r="G586" s="36">
        <v>0</v>
      </c>
    </row>
    <row r="587" spans="1:7" x14ac:dyDescent="0.3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261</v>
      </c>
      <c r="E587" s="27" t="s">
        <v>7</v>
      </c>
      <c r="F587" s="35">
        <v>2050</v>
      </c>
      <c r="G587" s="36">
        <v>0</v>
      </c>
    </row>
    <row r="588" spans="1:7" x14ac:dyDescent="0.3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261</v>
      </c>
      <c r="E588" s="27" t="s">
        <v>7</v>
      </c>
      <c r="F588" s="35">
        <v>2055</v>
      </c>
      <c r="G588" s="36">
        <v>0</v>
      </c>
    </row>
    <row r="589" spans="1:7" x14ac:dyDescent="0.3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261</v>
      </c>
      <c r="E589" s="27" t="s">
        <v>7</v>
      </c>
      <c r="F589" s="35">
        <v>2060</v>
      </c>
      <c r="G589" s="36">
        <v>0</v>
      </c>
    </row>
    <row r="590" spans="1:7" x14ac:dyDescent="0.3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261</v>
      </c>
      <c r="E590" s="27" t="s">
        <v>7</v>
      </c>
      <c r="F590" s="35">
        <v>2065</v>
      </c>
      <c r="G590" s="36">
        <v>0</v>
      </c>
    </row>
    <row r="591" spans="1:7" x14ac:dyDescent="0.3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261</v>
      </c>
      <c r="E591" s="27" t="s">
        <v>7</v>
      </c>
      <c r="F591" s="35">
        <v>2070</v>
      </c>
      <c r="G591" s="36">
        <v>0</v>
      </c>
    </row>
    <row r="592" spans="1:7" x14ac:dyDescent="0.3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261</v>
      </c>
      <c r="E592" s="27" t="s">
        <v>7</v>
      </c>
      <c r="F592" s="35">
        <v>2075</v>
      </c>
      <c r="G592" s="36">
        <v>0</v>
      </c>
    </row>
    <row r="593" spans="1:7" x14ac:dyDescent="0.3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261</v>
      </c>
      <c r="E593" s="27" t="s">
        <v>7</v>
      </c>
      <c r="F593" s="35">
        <v>2080</v>
      </c>
      <c r="G593" s="36">
        <v>0</v>
      </c>
    </row>
    <row r="594" spans="1:7" x14ac:dyDescent="0.3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261</v>
      </c>
      <c r="E594" s="27" t="s">
        <v>7</v>
      </c>
      <c r="F594" s="35">
        <v>2085</v>
      </c>
      <c r="G594" s="36">
        <v>0</v>
      </c>
    </row>
    <row r="595" spans="1:7" x14ac:dyDescent="0.3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261</v>
      </c>
      <c r="E595" s="27" t="s">
        <v>7</v>
      </c>
      <c r="F595" s="35">
        <v>2090</v>
      </c>
      <c r="G595" s="36">
        <v>0</v>
      </c>
    </row>
    <row r="596" spans="1:7" x14ac:dyDescent="0.3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261</v>
      </c>
      <c r="E596" s="27" t="s">
        <v>8</v>
      </c>
      <c r="F596" s="35">
        <v>2010</v>
      </c>
      <c r="G596" s="36">
        <v>0</v>
      </c>
    </row>
    <row r="597" spans="1:7" x14ac:dyDescent="0.3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261</v>
      </c>
      <c r="E597" s="27" t="s">
        <v>8</v>
      </c>
      <c r="F597" s="35">
        <v>2015</v>
      </c>
      <c r="G597" s="36">
        <v>0</v>
      </c>
    </row>
    <row r="598" spans="1:7" x14ac:dyDescent="0.3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261</v>
      </c>
      <c r="E598" s="27" t="s">
        <v>8</v>
      </c>
      <c r="F598" s="35">
        <v>2020</v>
      </c>
      <c r="G598" s="36">
        <v>0</v>
      </c>
    </row>
    <row r="599" spans="1:7" x14ac:dyDescent="0.3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261</v>
      </c>
      <c r="E599" s="27" t="s">
        <v>8</v>
      </c>
      <c r="F599" s="35">
        <v>2025</v>
      </c>
      <c r="G599" s="36">
        <v>0</v>
      </c>
    </row>
    <row r="600" spans="1:7" x14ac:dyDescent="0.3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261</v>
      </c>
      <c r="E600" s="27" t="s">
        <v>8</v>
      </c>
      <c r="F600" s="35">
        <v>2030</v>
      </c>
      <c r="G600" s="36">
        <v>0</v>
      </c>
    </row>
    <row r="601" spans="1:7" x14ac:dyDescent="0.3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261</v>
      </c>
      <c r="E601" s="27" t="s">
        <v>8</v>
      </c>
      <c r="F601" s="35">
        <v>2035</v>
      </c>
      <c r="G601" s="36">
        <v>0</v>
      </c>
    </row>
    <row r="602" spans="1:7" x14ac:dyDescent="0.3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261</v>
      </c>
      <c r="E602" s="27" t="s">
        <v>8</v>
      </c>
      <c r="F602" s="35">
        <v>2040</v>
      </c>
      <c r="G602" s="36">
        <v>0</v>
      </c>
    </row>
    <row r="603" spans="1:7" x14ac:dyDescent="0.3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261</v>
      </c>
      <c r="E603" s="27" t="s">
        <v>8</v>
      </c>
      <c r="F603" s="35">
        <v>2045</v>
      </c>
      <c r="G603" s="36">
        <v>0</v>
      </c>
    </row>
    <row r="604" spans="1:7" x14ac:dyDescent="0.3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261</v>
      </c>
      <c r="E604" s="27" t="s">
        <v>8</v>
      </c>
      <c r="F604" s="35">
        <v>2050</v>
      </c>
      <c r="G604" s="36">
        <v>0</v>
      </c>
    </row>
    <row r="605" spans="1:7" x14ac:dyDescent="0.3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261</v>
      </c>
      <c r="E605" s="27" t="s">
        <v>8</v>
      </c>
      <c r="F605" s="35">
        <v>2055</v>
      </c>
      <c r="G605" s="36">
        <v>0</v>
      </c>
    </row>
    <row r="606" spans="1:7" x14ac:dyDescent="0.3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261</v>
      </c>
      <c r="E606" s="27" t="s">
        <v>8</v>
      </c>
      <c r="F606" s="35">
        <v>2060</v>
      </c>
      <c r="G606" s="36">
        <v>0</v>
      </c>
    </row>
    <row r="607" spans="1:7" x14ac:dyDescent="0.3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261</v>
      </c>
      <c r="E607" s="27" t="s">
        <v>8</v>
      </c>
      <c r="F607" s="35">
        <v>2065</v>
      </c>
      <c r="G607" s="36">
        <v>0</v>
      </c>
    </row>
    <row r="608" spans="1:7" x14ac:dyDescent="0.3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261</v>
      </c>
      <c r="E608" s="27" t="s">
        <v>8</v>
      </c>
      <c r="F608" s="35">
        <v>2070</v>
      </c>
      <c r="G608" s="36">
        <v>0</v>
      </c>
    </row>
    <row r="609" spans="1:7" x14ac:dyDescent="0.3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261</v>
      </c>
      <c r="E609" s="27" t="s">
        <v>8</v>
      </c>
      <c r="F609" s="35">
        <v>2075</v>
      </c>
      <c r="G609" s="36">
        <v>0</v>
      </c>
    </row>
    <row r="610" spans="1:7" x14ac:dyDescent="0.3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261</v>
      </c>
      <c r="E610" s="27" t="s">
        <v>8</v>
      </c>
      <c r="F610" s="35">
        <v>2080</v>
      </c>
      <c r="G610" s="36">
        <v>0</v>
      </c>
    </row>
    <row r="611" spans="1:7" x14ac:dyDescent="0.3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261</v>
      </c>
      <c r="E611" s="27" t="s">
        <v>8</v>
      </c>
      <c r="F611" s="35">
        <v>2085</v>
      </c>
      <c r="G611" s="36">
        <v>0</v>
      </c>
    </row>
    <row r="612" spans="1:7" x14ac:dyDescent="0.3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261</v>
      </c>
      <c r="E612" s="27" t="s">
        <v>8</v>
      </c>
      <c r="F612" s="35">
        <v>2090</v>
      </c>
      <c r="G612" s="36">
        <v>0</v>
      </c>
    </row>
    <row r="613" spans="1:7" x14ac:dyDescent="0.3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261</v>
      </c>
      <c r="E613" s="27" t="s">
        <v>9</v>
      </c>
      <c r="F613" s="35">
        <v>2010</v>
      </c>
      <c r="G613" s="36">
        <v>0</v>
      </c>
    </row>
    <row r="614" spans="1:7" x14ac:dyDescent="0.3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261</v>
      </c>
      <c r="E614" s="27" t="s">
        <v>9</v>
      </c>
      <c r="F614" s="35">
        <v>2015</v>
      </c>
      <c r="G614" s="36">
        <v>0</v>
      </c>
    </row>
    <row r="615" spans="1:7" x14ac:dyDescent="0.3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261</v>
      </c>
      <c r="E615" s="27" t="s">
        <v>9</v>
      </c>
      <c r="F615" s="35">
        <v>2020</v>
      </c>
      <c r="G615" s="36">
        <v>0</v>
      </c>
    </row>
    <row r="616" spans="1:7" x14ac:dyDescent="0.3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261</v>
      </c>
      <c r="E616" s="27" t="s">
        <v>9</v>
      </c>
      <c r="F616" s="35">
        <v>2025</v>
      </c>
      <c r="G616" s="36">
        <v>0</v>
      </c>
    </row>
    <row r="617" spans="1:7" x14ac:dyDescent="0.3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261</v>
      </c>
      <c r="E617" s="27" t="s">
        <v>9</v>
      </c>
      <c r="F617" s="35">
        <v>2030</v>
      </c>
      <c r="G617" s="36">
        <v>0</v>
      </c>
    </row>
    <row r="618" spans="1:7" x14ac:dyDescent="0.3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261</v>
      </c>
      <c r="E618" s="27" t="s">
        <v>9</v>
      </c>
      <c r="F618" s="35">
        <v>2035</v>
      </c>
      <c r="G618" s="36">
        <v>0</v>
      </c>
    </row>
    <row r="619" spans="1:7" x14ac:dyDescent="0.3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261</v>
      </c>
      <c r="E619" s="27" t="s">
        <v>9</v>
      </c>
      <c r="F619" s="35">
        <v>2040</v>
      </c>
      <c r="G619" s="36">
        <v>0</v>
      </c>
    </row>
    <row r="620" spans="1:7" x14ac:dyDescent="0.3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261</v>
      </c>
      <c r="E620" s="27" t="s">
        <v>9</v>
      </c>
      <c r="F620" s="35">
        <v>2045</v>
      </c>
      <c r="G620" s="36">
        <v>0</v>
      </c>
    </row>
    <row r="621" spans="1:7" x14ac:dyDescent="0.3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261</v>
      </c>
      <c r="E621" s="27" t="s">
        <v>9</v>
      </c>
      <c r="F621" s="35">
        <v>2050</v>
      </c>
      <c r="G621" s="36">
        <v>0</v>
      </c>
    </row>
    <row r="622" spans="1:7" x14ac:dyDescent="0.3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261</v>
      </c>
      <c r="E622" s="27" t="s">
        <v>9</v>
      </c>
      <c r="F622" s="35">
        <v>2055</v>
      </c>
      <c r="G622" s="36">
        <v>0</v>
      </c>
    </row>
    <row r="623" spans="1:7" x14ac:dyDescent="0.3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261</v>
      </c>
      <c r="E623" s="27" t="s">
        <v>9</v>
      </c>
      <c r="F623" s="35">
        <v>2060</v>
      </c>
      <c r="G623" s="36">
        <v>0</v>
      </c>
    </row>
    <row r="624" spans="1:7" x14ac:dyDescent="0.3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261</v>
      </c>
      <c r="E624" s="27" t="s">
        <v>9</v>
      </c>
      <c r="F624" s="35">
        <v>2065</v>
      </c>
      <c r="G624" s="36">
        <v>0</v>
      </c>
    </row>
    <row r="625" spans="1:7" x14ac:dyDescent="0.3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261</v>
      </c>
      <c r="E625" s="27" t="s">
        <v>9</v>
      </c>
      <c r="F625" s="35">
        <v>2070</v>
      </c>
      <c r="G625" s="36">
        <v>0</v>
      </c>
    </row>
    <row r="626" spans="1:7" x14ac:dyDescent="0.3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261</v>
      </c>
      <c r="E626" s="27" t="s">
        <v>9</v>
      </c>
      <c r="F626" s="35">
        <v>2075</v>
      </c>
      <c r="G626" s="36">
        <v>0</v>
      </c>
    </row>
    <row r="627" spans="1:7" x14ac:dyDescent="0.3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261</v>
      </c>
      <c r="E627" s="27" t="s">
        <v>9</v>
      </c>
      <c r="F627" s="35">
        <v>2080</v>
      </c>
      <c r="G627" s="36">
        <v>0</v>
      </c>
    </row>
    <row r="628" spans="1:7" x14ac:dyDescent="0.3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261</v>
      </c>
      <c r="E628" s="27" t="s">
        <v>9</v>
      </c>
      <c r="F628" s="35">
        <v>2085</v>
      </c>
      <c r="G628" s="36">
        <v>0</v>
      </c>
    </row>
    <row r="629" spans="1:7" x14ac:dyDescent="0.3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261</v>
      </c>
      <c r="E629" s="27" t="s">
        <v>9</v>
      </c>
      <c r="F629" s="35">
        <v>2090</v>
      </c>
      <c r="G629" s="36">
        <v>0</v>
      </c>
    </row>
    <row r="630" spans="1:7" x14ac:dyDescent="0.3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261</v>
      </c>
      <c r="E630" s="27" t="s">
        <v>10</v>
      </c>
      <c r="F630" s="35">
        <v>2010</v>
      </c>
      <c r="G630" s="36">
        <v>0</v>
      </c>
    </row>
    <row r="631" spans="1:7" x14ac:dyDescent="0.3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261</v>
      </c>
      <c r="E631" s="27" t="s">
        <v>10</v>
      </c>
      <c r="F631" s="35">
        <v>2015</v>
      </c>
      <c r="G631" s="36">
        <v>0</v>
      </c>
    </row>
    <row r="632" spans="1:7" x14ac:dyDescent="0.3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261</v>
      </c>
      <c r="E632" s="27" t="s">
        <v>10</v>
      </c>
      <c r="F632" s="35">
        <v>2020</v>
      </c>
      <c r="G632" s="36">
        <v>0</v>
      </c>
    </row>
    <row r="633" spans="1:7" x14ac:dyDescent="0.3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261</v>
      </c>
      <c r="E633" s="27" t="s">
        <v>10</v>
      </c>
      <c r="F633" s="35">
        <v>2025</v>
      </c>
      <c r="G633" s="36">
        <v>0</v>
      </c>
    </row>
    <row r="634" spans="1:7" x14ac:dyDescent="0.3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261</v>
      </c>
      <c r="E634" s="27" t="s">
        <v>10</v>
      </c>
      <c r="F634" s="35">
        <v>2030</v>
      </c>
      <c r="G634" s="36">
        <v>0</v>
      </c>
    </row>
    <row r="635" spans="1:7" x14ac:dyDescent="0.3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261</v>
      </c>
      <c r="E635" s="27" t="s">
        <v>10</v>
      </c>
      <c r="F635" s="35">
        <v>2035</v>
      </c>
      <c r="G635" s="36">
        <v>0</v>
      </c>
    </row>
    <row r="636" spans="1:7" x14ac:dyDescent="0.3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261</v>
      </c>
      <c r="E636" s="27" t="s">
        <v>10</v>
      </c>
      <c r="F636" s="35">
        <v>2040</v>
      </c>
      <c r="G636" s="36">
        <v>0</v>
      </c>
    </row>
    <row r="637" spans="1:7" x14ac:dyDescent="0.3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261</v>
      </c>
      <c r="E637" s="27" t="s">
        <v>10</v>
      </c>
      <c r="F637" s="35">
        <v>2045</v>
      </c>
      <c r="G637" s="36">
        <v>0</v>
      </c>
    </row>
    <row r="638" spans="1:7" x14ac:dyDescent="0.3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261</v>
      </c>
      <c r="E638" s="27" t="s">
        <v>10</v>
      </c>
      <c r="F638" s="35">
        <v>2050</v>
      </c>
      <c r="G638" s="36">
        <v>0</v>
      </c>
    </row>
    <row r="639" spans="1:7" x14ac:dyDescent="0.3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261</v>
      </c>
      <c r="E639" s="27" t="s">
        <v>10</v>
      </c>
      <c r="F639" s="35">
        <v>2055</v>
      </c>
      <c r="G639" s="36">
        <v>0</v>
      </c>
    </row>
    <row r="640" spans="1:7" x14ac:dyDescent="0.3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261</v>
      </c>
      <c r="E640" s="27" t="s">
        <v>10</v>
      </c>
      <c r="F640" s="35">
        <v>2060</v>
      </c>
      <c r="G640" s="36">
        <v>0</v>
      </c>
    </row>
    <row r="641" spans="1:7" x14ac:dyDescent="0.3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261</v>
      </c>
      <c r="E641" s="27" t="s">
        <v>10</v>
      </c>
      <c r="F641" s="35">
        <v>2065</v>
      </c>
      <c r="G641" s="36">
        <v>0</v>
      </c>
    </row>
    <row r="642" spans="1:7" x14ac:dyDescent="0.3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261</v>
      </c>
      <c r="E642" s="27" t="s">
        <v>10</v>
      </c>
      <c r="F642" s="35">
        <v>2070</v>
      </c>
      <c r="G642" s="36">
        <v>0</v>
      </c>
    </row>
    <row r="643" spans="1:7" x14ac:dyDescent="0.3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261</v>
      </c>
      <c r="E643" s="27" t="s">
        <v>10</v>
      </c>
      <c r="F643" s="35">
        <v>2075</v>
      </c>
      <c r="G643" s="36">
        <v>0</v>
      </c>
    </row>
    <row r="644" spans="1:7" x14ac:dyDescent="0.3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261</v>
      </c>
      <c r="E644" s="27" t="s">
        <v>10</v>
      </c>
      <c r="F644" s="35">
        <v>2080</v>
      </c>
      <c r="G644" s="36">
        <v>0</v>
      </c>
    </row>
    <row r="645" spans="1:7" x14ac:dyDescent="0.3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261</v>
      </c>
      <c r="E645" s="27" t="s">
        <v>10</v>
      </c>
      <c r="F645" s="35">
        <v>2085</v>
      </c>
      <c r="G645" s="36">
        <v>0</v>
      </c>
    </row>
    <row r="646" spans="1:7" x14ac:dyDescent="0.3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261</v>
      </c>
      <c r="E646" s="27" t="s">
        <v>10</v>
      </c>
      <c r="F646" s="35">
        <v>2090</v>
      </c>
      <c r="G646" s="36">
        <v>0</v>
      </c>
    </row>
    <row r="647" spans="1:7" x14ac:dyDescent="0.3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261</v>
      </c>
      <c r="E647" s="27" t="s">
        <v>11</v>
      </c>
      <c r="F647" s="35">
        <v>2010</v>
      </c>
      <c r="G647" s="36">
        <v>0</v>
      </c>
    </row>
    <row r="648" spans="1:7" x14ac:dyDescent="0.3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261</v>
      </c>
      <c r="E648" s="27" t="s">
        <v>11</v>
      </c>
      <c r="F648" s="35">
        <v>2015</v>
      </c>
      <c r="G648" s="36">
        <v>0</v>
      </c>
    </row>
    <row r="649" spans="1:7" x14ac:dyDescent="0.3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261</v>
      </c>
      <c r="E649" s="27" t="s">
        <v>11</v>
      </c>
      <c r="F649" s="35">
        <v>2020</v>
      </c>
      <c r="G649" s="36">
        <v>0</v>
      </c>
    </row>
    <row r="650" spans="1:7" x14ac:dyDescent="0.3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261</v>
      </c>
      <c r="E650" s="27" t="s">
        <v>11</v>
      </c>
      <c r="F650" s="35">
        <v>2025</v>
      </c>
      <c r="G650" s="36">
        <v>0</v>
      </c>
    </row>
    <row r="651" spans="1:7" x14ac:dyDescent="0.3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261</v>
      </c>
      <c r="E651" s="27" t="s">
        <v>11</v>
      </c>
      <c r="F651" s="35">
        <v>2030</v>
      </c>
      <c r="G651" s="36">
        <v>0</v>
      </c>
    </row>
    <row r="652" spans="1:7" x14ac:dyDescent="0.3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261</v>
      </c>
      <c r="E652" s="27" t="s">
        <v>11</v>
      </c>
      <c r="F652" s="35">
        <v>2035</v>
      </c>
      <c r="G652" s="36">
        <v>0</v>
      </c>
    </row>
    <row r="653" spans="1:7" x14ac:dyDescent="0.3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261</v>
      </c>
      <c r="E653" s="27" t="s">
        <v>11</v>
      </c>
      <c r="F653" s="35">
        <v>2040</v>
      </c>
      <c r="G653" s="36">
        <v>0</v>
      </c>
    </row>
    <row r="654" spans="1:7" x14ac:dyDescent="0.3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261</v>
      </c>
      <c r="E654" s="27" t="s">
        <v>11</v>
      </c>
      <c r="F654" s="35">
        <v>2045</v>
      </c>
      <c r="G654" s="36">
        <v>0</v>
      </c>
    </row>
    <row r="655" spans="1:7" x14ac:dyDescent="0.3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261</v>
      </c>
      <c r="E655" s="27" t="s">
        <v>11</v>
      </c>
      <c r="F655" s="35">
        <v>2050</v>
      </c>
      <c r="G655" s="36">
        <v>0</v>
      </c>
    </row>
    <row r="656" spans="1:7" x14ac:dyDescent="0.3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261</v>
      </c>
      <c r="E656" s="27" t="s">
        <v>11</v>
      </c>
      <c r="F656" s="35">
        <v>2055</v>
      </c>
      <c r="G656" s="36">
        <v>0</v>
      </c>
    </row>
    <row r="657" spans="1:7" x14ac:dyDescent="0.3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261</v>
      </c>
      <c r="E657" s="27" t="s">
        <v>11</v>
      </c>
      <c r="F657" s="35">
        <v>2060</v>
      </c>
      <c r="G657" s="36">
        <v>0</v>
      </c>
    </row>
    <row r="658" spans="1:7" x14ac:dyDescent="0.3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261</v>
      </c>
      <c r="E658" s="27" t="s">
        <v>11</v>
      </c>
      <c r="F658" s="35">
        <v>2065</v>
      </c>
      <c r="G658" s="36">
        <v>0</v>
      </c>
    </row>
    <row r="659" spans="1:7" x14ac:dyDescent="0.3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261</v>
      </c>
      <c r="E659" s="27" t="s">
        <v>11</v>
      </c>
      <c r="F659" s="35">
        <v>2070</v>
      </c>
      <c r="G659" s="36">
        <v>0</v>
      </c>
    </row>
    <row r="660" spans="1:7" x14ac:dyDescent="0.3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261</v>
      </c>
      <c r="E660" s="27" t="s">
        <v>11</v>
      </c>
      <c r="F660" s="35">
        <v>2075</v>
      </c>
      <c r="G660" s="36">
        <v>0</v>
      </c>
    </row>
    <row r="661" spans="1:7" x14ac:dyDescent="0.3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261</v>
      </c>
      <c r="E661" s="27" t="s">
        <v>11</v>
      </c>
      <c r="F661" s="35">
        <v>2080</v>
      </c>
      <c r="G661" s="36">
        <v>0</v>
      </c>
    </row>
    <row r="662" spans="1:7" x14ac:dyDescent="0.3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261</v>
      </c>
      <c r="E662" s="27" t="s">
        <v>11</v>
      </c>
      <c r="F662" s="35">
        <v>2085</v>
      </c>
      <c r="G662" s="36">
        <v>0</v>
      </c>
    </row>
    <row r="663" spans="1:7" x14ac:dyDescent="0.3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261</v>
      </c>
      <c r="E663" s="27" t="s">
        <v>11</v>
      </c>
      <c r="F663" s="35">
        <v>2090</v>
      </c>
      <c r="G663" s="36">
        <v>0</v>
      </c>
    </row>
    <row r="664" spans="1:7" x14ac:dyDescent="0.3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261</v>
      </c>
      <c r="E664" s="27" t="s">
        <v>12</v>
      </c>
      <c r="F664" s="35">
        <v>2010</v>
      </c>
      <c r="G664" s="36">
        <v>0.28841353578041828</v>
      </c>
    </row>
    <row r="665" spans="1:7" x14ac:dyDescent="0.3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261</v>
      </c>
      <c r="E665" s="27" t="s">
        <v>12</v>
      </c>
      <c r="F665" s="35">
        <v>2015</v>
      </c>
      <c r="G665" s="36">
        <v>0.2843388596713351</v>
      </c>
    </row>
    <row r="666" spans="1:7" x14ac:dyDescent="0.3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261</v>
      </c>
      <c r="E666" s="27" t="s">
        <v>12</v>
      </c>
      <c r="F666" s="35">
        <v>2020</v>
      </c>
      <c r="G666" s="36">
        <v>0.28165345560572275</v>
      </c>
    </row>
    <row r="667" spans="1:7" x14ac:dyDescent="0.3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261</v>
      </c>
      <c r="E667" s="27" t="s">
        <v>12</v>
      </c>
      <c r="F667" s="35">
        <v>2025</v>
      </c>
      <c r="G667" s="36">
        <v>0.27956542030554921</v>
      </c>
    </row>
    <row r="668" spans="1:7" x14ac:dyDescent="0.3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261</v>
      </c>
      <c r="E668" s="27" t="s">
        <v>12</v>
      </c>
      <c r="F668" s="35">
        <v>2030</v>
      </c>
      <c r="G668" s="36">
        <v>0.27808390857933568</v>
      </c>
    </row>
    <row r="669" spans="1:7" x14ac:dyDescent="0.3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261</v>
      </c>
      <c r="E669" s="27" t="s">
        <v>12</v>
      </c>
      <c r="F669" s="35">
        <v>2035</v>
      </c>
      <c r="G669" s="36">
        <v>0.27582658158789897</v>
      </c>
    </row>
    <row r="670" spans="1:7" x14ac:dyDescent="0.3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261</v>
      </c>
      <c r="E670" s="27" t="s">
        <v>12</v>
      </c>
      <c r="F670" s="35">
        <v>2040</v>
      </c>
      <c r="G670" s="36">
        <v>0.27435949184426439</v>
      </c>
    </row>
    <row r="671" spans="1:7" x14ac:dyDescent="0.3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261</v>
      </c>
      <c r="E671" s="27" t="s">
        <v>12</v>
      </c>
      <c r="F671" s="35">
        <v>2045</v>
      </c>
      <c r="G671" s="36">
        <v>0.27358629817071373</v>
      </c>
    </row>
    <row r="672" spans="1:7" x14ac:dyDescent="0.3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261</v>
      </c>
      <c r="E672" s="27" t="s">
        <v>12</v>
      </c>
      <c r="F672" s="35">
        <v>2050</v>
      </c>
      <c r="G672" s="36">
        <v>0.27328145190799019</v>
      </c>
    </row>
    <row r="673" spans="1:7" x14ac:dyDescent="0.3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261</v>
      </c>
      <c r="E673" s="27" t="s">
        <v>12</v>
      </c>
      <c r="F673" s="35">
        <v>2055</v>
      </c>
      <c r="G673" s="36">
        <v>0.27261352454488891</v>
      </c>
    </row>
    <row r="674" spans="1:7" x14ac:dyDescent="0.3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261</v>
      </c>
      <c r="E674" s="27" t="s">
        <v>12</v>
      </c>
      <c r="F674" s="35">
        <v>2060</v>
      </c>
      <c r="G674" s="36">
        <v>0.27209805323078651</v>
      </c>
    </row>
    <row r="675" spans="1:7" x14ac:dyDescent="0.3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261</v>
      </c>
      <c r="E675" s="27" t="s">
        <v>12</v>
      </c>
      <c r="F675" s="35">
        <v>2065</v>
      </c>
      <c r="G675" s="36">
        <v>0.27175083032161929</v>
      </c>
    </row>
    <row r="676" spans="1:7" x14ac:dyDescent="0.3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261</v>
      </c>
      <c r="E676" s="27" t="s">
        <v>12</v>
      </c>
      <c r="F676" s="35">
        <v>2070</v>
      </c>
      <c r="G676" s="36">
        <v>0.27173715096816647</v>
      </c>
    </row>
    <row r="677" spans="1:7" x14ac:dyDescent="0.3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261</v>
      </c>
      <c r="E677" s="27" t="s">
        <v>12</v>
      </c>
      <c r="F677" s="35">
        <v>2075</v>
      </c>
      <c r="G677" s="36">
        <v>0.26924177869611399</v>
      </c>
    </row>
    <row r="678" spans="1:7" x14ac:dyDescent="0.3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261</v>
      </c>
      <c r="E678" s="27" t="s">
        <v>12</v>
      </c>
      <c r="F678" s="35">
        <v>2080</v>
      </c>
      <c r="G678" s="36">
        <v>0.26732859005512699</v>
      </c>
    </row>
    <row r="679" spans="1:7" x14ac:dyDescent="0.3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261</v>
      </c>
      <c r="E679" s="27" t="s">
        <v>12</v>
      </c>
      <c r="F679" s="35">
        <v>2085</v>
      </c>
      <c r="G679" s="36">
        <v>0.2659123805250127</v>
      </c>
    </row>
    <row r="680" spans="1:7" x14ac:dyDescent="0.3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261</v>
      </c>
      <c r="E680" s="27" t="s">
        <v>12</v>
      </c>
      <c r="F680" s="35">
        <v>2090</v>
      </c>
      <c r="G680" s="36">
        <v>0.26600775716086311</v>
      </c>
    </row>
    <row r="681" spans="1:7" x14ac:dyDescent="0.3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761</v>
      </c>
      <c r="E681" s="27" t="s">
        <v>6</v>
      </c>
      <c r="F681" s="35">
        <v>2010</v>
      </c>
      <c r="G681" s="36">
        <v>7765006</v>
      </c>
    </row>
    <row r="682" spans="1:7" x14ac:dyDescent="0.3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761</v>
      </c>
      <c r="E682" s="27" t="s">
        <v>6</v>
      </c>
      <c r="F682" s="35">
        <v>2015</v>
      </c>
      <c r="G682" s="36">
        <v>7765006</v>
      </c>
    </row>
    <row r="683" spans="1:7" x14ac:dyDescent="0.3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761</v>
      </c>
      <c r="E683" s="27" t="s">
        <v>6</v>
      </c>
      <c r="F683" s="35">
        <v>2020</v>
      </c>
      <c r="G683" s="36">
        <v>7765006</v>
      </c>
    </row>
    <row r="684" spans="1:7" x14ac:dyDescent="0.3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761</v>
      </c>
      <c r="E684" s="27" t="s">
        <v>6</v>
      </c>
      <c r="F684" s="35">
        <v>2025</v>
      </c>
      <c r="G684" s="36">
        <v>7765006</v>
      </c>
    </row>
    <row r="685" spans="1:7" x14ac:dyDescent="0.3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761</v>
      </c>
      <c r="E685" s="27" t="s">
        <v>6</v>
      </c>
      <c r="F685" s="35">
        <v>2030</v>
      </c>
      <c r="G685" s="36">
        <v>7765006</v>
      </c>
    </row>
    <row r="686" spans="1:7" x14ac:dyDescent="0.3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761</v>
      </c>
      <c r="E686" s="27" t="s">
        <v>6</v>
      </c>
      <c r="F686" s="35">
        <v>2035</v>
      </c>
      <c r="G686" s="36">
        <v>7765006</v>
      </c>
    </row>
    <row r="687" spans="1:7" x14ac:dyDescent="0.3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761</v>
      </c>
      <c r="E687" s="27" t="s">
        <v>6</v>
      </c>
      <c r="F687" s="35">
        <v>2040</v>
      </c>
      <c r="G687" s="36">
        <v>7765006</v>
      </c>
    </row>
    <row r="688" spans="1:7" x14ac:dyDescent="0.3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761</v>
      </c>
      <c r="E688" s="27" t="s">
        <v>6</v>
      </c>
      <c r="F688" s="35">
        <v>2045</v>
      </c>
      <c r="G688" s="36">
        <v>7765006</v>
      </c>
    </row>
    <row r="689" spans="1:7" x14ac:dyDescent="0.3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761</v>
      </c>
      <c r="E689" s="27" t="s">
        <v>6</v>
      </c>
      <c r="F689" s="35">
        <v>2050</v>
      </c>
      <c r="G689" s="36">
        <v>7765006</v>
      </c>
    </row>
    <row r="690" spans="1:7" x14ac:dyDescent="0.3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761</v>
      </c>
      <c r="E690" s="27" t="s">
        <v>6</v>
      </c>
      <c r="F690" s="35">
        <v>2055</v>
      </c>
      <c r="G690" s="36">
        <v>7765006</v>
      </c>
    </row>
    <row r="691" spans="1:7" x14ac:dyDescent="0.3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761</v>
      </c>
      <c r="E691" s="27" t="s">
        <v>6</v>
      </c>
      <c r="F691" s="35">
        <v>2060</v>
      </c>
      <c r="G691" s="36">
        <v>7765006</v>
      </c>
    </row>
    <row r="692" spans="1:7" x14ac:dyDescent="0.3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761</v>
      </c>
      <c r="E692" s="27" t="s">
        <v>6</v>
      </c>
      <c r="F692" s="35">
        <v>2065</v>
      </c>
      <c r="G692" s="36">
        <v>7765006</v>
      </c>
    </row>
    <row r="693" spans="1:7" x14ac:dyDescent="0.3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761</v>
      </c>
      <c r="E693" s="27" t="s">
        <v>6</v>
      </c>
      <c r="F693" s="35">
        <v>2070</v>
      </c>
      <c r="G693" s="36">
        <v>7765006</v>
      </c>
    </row>
    <row r="694" spans="1:7" x14ac:dyDescent="0.3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761</v>
      </c>
      <c r="E694" s="27" t="s">
        <v>6</v>
      </c>
      <c r="F694" s="35">
        <v>2075</v>
      </c>
      <c r="G694" s="36">
        <v>7765006</v>
      </c>
    </row>
    <row r="695" spans="1:7" x14ac:dyDescent="0.3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761</v>
      </c>
      <c r="E695" s="27" t="s">
        <v>6</v>
      </c>
      <c r="F695" s="35">
        <v>2080</v>
      </c>
      <c r="G695" s="36">
        <v>7765006</v>
      </c>
    </row>
    <row r="696" spans="1:7" x14ac:dyDescent="0.3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761</v>
      </c>
      <c r="E696" s="27" t="s">
        <v>6</v>
      </c>
      <c r="F696" s="35">
        <v>2085</v>
      </c>
      <c r="G696" s="36">
        <v>7765006</v>
      </c>
    </row>
    <row r="697" spans="1:7" x14ac:dyDescent="0.3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761</v>
      </c>
      <c r="E697" s="27" t="s">
        <v>6</v>
      </c>
      <c r="F697" s="35">
        <v>2090</v>
      </c>
      <c r="G697" s="36">
        <v>7765006</v>
      </c>
    </row>
    <row r="698" spans="1:7" x14ac:dyDescent="0.3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761</v>
      </c>
      <c r="E698" s="27" t="s">
        <v>7</v>
      </c>
      <c r="F698" s="35">
        <v>2010</v>
      </c>
      <c r="G698" s="36">
        <v>6348864</v>
      </c>
    </row>
    <row r="699" spans="1:7" x14ac:dyDescent="0.3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761</v>
      </c>
      <c r="E699" s="27" t="s">
        <v>7</v>
      </c>
      <c r="F699" s="35">
        <v>2015</v>
      </c>
      <c r="G699" s="36">
        <v>6348864</v>
      </c>
    </row>
    <row r="700" spans="1:7" x14ac:dyDescent="0.3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761</v>
      </c>
      <c r="E700" s="27" t="s">
        <v>7</v>
      </c>
      <c r="F700" s="35">
        <v>2020</v>
      </c>
      <c r="G700" s="36">
        <v>6348864</v>
      </c>
    </row>
    <row r="701" spans="1:7" x14ac:dyDescent="0.3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761</v>
      </c>
      <c r="E701" s="27" t="s">
        <v>7</v>
      </c>
      <c r="F701" s="35">
        <v>2025</v>
      </c>
      <c r="G701" s="36">
        <v>6348864</v>
      </c>
    </row>
    <row r="702" spans="1:7" x14ac:dyDescent="0.3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761</v>
      </c>
      <c r="E702" s="27" t="s">
        <v>7</v>
      </c>
      <c r="F702" s="35">
        <v>2030</v>
      </c>
      <c r="G702" s="36">
        <v>6348864</v>
      </c>
    </row>
    <row r="703" spans="1:7" x14ac:dyDescent="0.3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761</v>
      </c>
      <c r="E703" s="27" t="s">
        <v>7</v>
      </c>
      <c r="F703" s="35">
        <v>2035</v>
      </c>
      <c r="G703" s="36">
        <v>6348864</v>
      </c>
    </row>
    <row r="704" spans="1:7" x14ac:dyDescent="0.3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761</v>
      </c>
      <c r="E704" s="27" t="s">
        <v>7</v>
      </c>
      <c r="F704" s="35">
        <v>2040</v>
      </c>
      <c r="G704" s="36">
        <v>6348864</v>
      </c>
    </row>
    <row r="705" spans="1:7" x14ac:dyDescent="0.3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761</v>
      </c>
      <c r="E705" s="27" t="s">
        <v>7</v>
      </c>
      <c r="F705" s="35">
        <v>2045</v>
      </c>
      <c r="G705" s="36">
        <v>6348864</v>
      </c>
    </row>
    <row r="706" spans="1:7" x14ac:dyDescent="0.3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761</v>
      </c>
      <c r="E706" s="27" t="s">
        <v>7</v>
      </c>
      <c r="F706" s="35">
        <v>2050</v>
      </c>
      <c r="G706" s="36">
        <v>6348864</v>
      </c>
    </row>
    <row r="707" spans="1:7" x14ac:dyDescent="0.3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761</v>
      </c>
      <c r="E707" s="27" t="s">
        <v>7</v>
      </c>
      <c r="F707" s="35">
        <v>2055</v>
      </c>
      <c r="G707" s="36">
        <v>6348864</v>
      </c>
    </row>
    <row r="708" spans="1:7" x14ac:dyDescent="0.3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761</v>
      </c>
      <c r="E708" s="27" t="s">
        <v>7</v>
      </c>
      <c r="F708" s="35">
        <v>2060</v>
      </c>
      <c r="G708" s="36">
        <v>6348864</v>
      </c>
    </row>
    <row r="709" spans="1:7" x14ac:dyDescent="0.3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761</v>
      </c>
      <c r="E709" s="27" t="s">
        <v>7</v>
      </c>
      <c r="F709" s="35">
        <v>2065</v>
      </c>
      <c r="G709" s="36">
        <v>6348864</v>
      </c>
    </row>
    <row r="710" spans="1:7" x14ac:dyDescent="0.3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761</v>
      </c>
      <c r="E710" s="27" t="s">
        <v>7</v>
      </c>
      <c r="F710" s="35">
        <v>2070</v>
      </c>
      <c r="G710" s="36">
        <v>6348864</v>
      </c>
    </row>
    <row r="711" spans="1:7" x14ac:dyDescent="0.3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761</v>
      </c>
      <c r="E711" s="27" t="s">
        <v>7</v>
      </c>
      <c r="F711" s="35">
        <v>2075</v>
      </c>
      <c r="G711" s="36">
        <v>6348864</v>
      </c>
    </row>
    <row r="712" spans="1:7" x14ac:dyDescent="0.3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761</v>
      </c>
      <c r="E712" s="27" t="s">
        <v>7</v>
      </c>
      <c r="F712" s="35">
        <v>2080</v>
      </c>
      <c r="G712" s="36">
        <v>6348864</v>
      </c>
    </row>
    <row r="713" spans="1:7" x14ac:dyDescent="0.3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761</v>
      </c>
      <c r="E713" s="27" t="s">
        <v>7</v>
      </c>
      <c r="F713" s="35">
        <v>2085</v>
      </c>
      <c r="G713" s="36">
        <v>6348864</v>
      </c>
    </row>
    <row r="714" spans="1:7" x14ac:dyDescent="0.3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761</v>
      </c>
      <c r="E714" s="27" t="s">
        <v>7</v>
      </c>
      <c r="F714" s="35">
        <v>2090</v>
      </c>
      <c r="G714" s="36">
        <v>6348864</v>
      </c>
    </row>
    <row r="715" spans="1:7" x14ac:dyDescent="0.3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761</v>
      </c>
      <c r="E715" s="27" t="s">
        <v>8</v>
      </c>
      <c r="F715" s="35">
        <v>2010</v>
      </c>
      <c r="G715" s="36">
        <v>694657</v>
      </c>
    </row>
    <row r="716" spans="1:7" x14ac:dyDescent="0.3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761</v>
      </c>
      <c r="E716" s="27" t="s">
        <v>8</v>
      </c>
      <c r="F716" s="35">
        <v>2015</v>
      </c>
      <c r="G716" s="36">
        <v>694657</v>
      </c>
    </row>
    <row r="717" spans="1:7" x14ac:dyDescent="0.3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761</v>
      </c>
      <c r="E717" s="27" t="s">
        <v>8</v>
      </c>
      <c r="F717" s="35">
        <v>2020</v>
      </c>
      <c r="G717" s="36">
        <v>694657</v>
      </c>
    </row>
    <row r="718" spans="1:7" x14ac:dyDescent="0.3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761</v>
      </c>
      <c r="E718" s="27" t="s">
        <v>8</v>
      </c>
      <c r="F718" s="35">
        <v>2025</v>
      </c>
      <c r="G718" s="36">
        <v>694657</v>
      </c>
    </row>
    <row r="719" spans="1:7" x14ac:dyDescent="0.3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761</v>
      </c>
      <c r="E719" s="27" t="s">
        <v>8</v>
      </c>
      <c r="F719" s="35">
        <v>2030</v>
      </c>
      <c r="G719" s="36">
        <v>694657</v>
      </c>
    </row>
    <row r="720" spans="1:7" x14ac:dyDescent="0.3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761</v>
      </c>
      <c r="E720" s="27" t="s">
        <v>8</v>
      </c>
      <c r="F720" s="35">
        <v>2035</v>
      </c>
      <c r="G720" s="36">
        <v>694657</v>
      </c>
    </row>
    <row r="721" spans="1:7" x14ac:dyDescent="0.3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761</v>
      </c>
      <c r="E721" s="27" t="s">
        <v>8</v>
      </c>
      <c r="F721" s="35">
        <v>2040</v>
      </c>
      <c r="G721" s="36">
        <v>694657</v>
      </c>
    </row>
    <row r="722" spans="1:7" x14ac:dyDescent="0.3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761</v>
      </c>
      <c r="E722" s="27" t="s">
        <v>8</v>
      </c>
      <c r="F722" s="35">
        <v>2045</v>
      </c>
      <c r="G722" s="36">
        <v>694657</v>
      </c>
    </row>
    <row r="723" spans="1:7" x14ac:dyDescent="0.3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761</v>
      </c>
      <c r="E723" s="27" t="s">
        <v>8</v>
      </c>
      <c r="F723" s="35">
        <v>2050</v>
      </c>
      <c r="G723" s="36">
        <v>694657</v>
      </c>
    </row>
    <row r="724" spans="1:7" x14ac:dyDescent="0.3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761</v>
      </c>
      <c r="E724" s="27" t="s">
        <v>8</v>
      </c>
      <c r="F724" s="35">
        <v>2055</v>
      </c>
      <c r="G724" s="36">
        <v>694657</v>
      </c>
    </row>
    <row r="725" spans="1:7" x14ac:dyDescent="0.3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761</v>
      </c>
      <c r="E725" s="27" t="s">
        <v>8</v>
      </c>
      <c r="F725" s="35">
        <v>2060</v>
      </c>
      <c r="G725" s="36">
        <v>694657</v>
      </c>
    </row>
    <row r="726" spans="1:7" x14ac:dyDescent="0.3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761</v>
      </c>
      <c r="E726" s="27" t="s">
        <v>8</v>
      </c>
      <c r="F726" s="35">
        <v>2065</v>
      </c>
      <c r="G726" s="36">
        <v>694657</v>
      </c>
    </row>
    <row r="727" spans="1:7" x14ac:dyDescent="0.3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761</v>
      </c>
      <c r="E727" s="27" t="s">
        <v>8</v>
      </c>
      <c r="F727" s="35">
        <v>2070</v>
      </c>
      <c r="G727" s="36">
        <v>694657</v>
      </c>
    </row>
    <row r="728" spans="1:7" x14ac:dyDescent="0.3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761</v>
      </c>
      <c r="E728" s="27" t="s">
        <v>8</v>
      </c>
      <c r="F728" s="35">
        <v>2075</v>
      </c>
      <c r="G728" s="36">
        <v>694657</v>
      </c>
    </row>
    <row r="729" spans="1:7" x14ac:dyDescent="0.3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761</v>
      </c>
      <c r="E729" s="27" t="s">
        <v>8</v>
      </c>
      <c r="F729" s="35">
        <v>2080</v>
      </c>
      <c r="G729" s="36">
        <v>694657</v>
      </c>
    </row>
    <row r="730" spans="1:7" x14ac:dyDescent="0.3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761</v>
      </c>
      <c r="E730" s="27" t="s">
        <v>8</v>
      </c>
      <c r="F730" s="35">
        <v>2085</v>
      </c>
      <c r="G730" s="36">
        <v>694657</v>
      </c>
    </row>
    <row r="731" spans="1:7" x14ac:dyDescent="0.3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761</v>
      </c>
      <c r="E731" s="27" t="s">
        <v>8</v>
      </c>
      <c r="F731" s="35">
        <v>2090</v>
      </c>
      <c r="G731" s="36">
        <v>694657</v>
      </c>
    </row>
    <row r="732" spans="1:7" x14ac:dyDescent="0.3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761</v>
      </c>
      <c r="E732" s="27" t="s">
        <v>9</v>
      </c>
      <c r="F732" s="35">
        <v>2010</v>
      </c>
      <c r="G732" s="36">
        <v>1415502</v>
      </c>
    </row>
    <row r="733" spans="1:7" x14ac:dyDescent="0.3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761</v>
      </c>
      <c r="E733" s="27" t="s">
        <v>9</v>
      </c>
      <c r="F733" s="35">
        <v>2015</v>
      </c>
      <c r="G733" s="36">
        <v>1415502</v>
      </c>
    </row>
    <row r="734" spans="1:7" x14ac:dyDescent="0.3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761</v>
      </c>
      <c r="E734" s="27" t="s">
        <v>9</v>
      </c>
      <c r="F734" s="35">
        <v>2020</v>
      </c>
      <c r="G734" s="36">
        <v>1415502</v>
      </c>
    </row>
    <row r="735" spans="1:7" x14ac:dyDescent="0.3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761</v>
      </c>
      <c r="E735" s="27" t="s">
        <v>9</v>
      </c>
      <c r="F735" s="35">
        <v>2025</v>
      </c>
      <c r="G735" s="36">
        <v>1415502</v>
      </c>
    </row>
    <row r="736" spans="1:7" x14ac:dyDescent="0.3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761</v>
      </c>
      <c r="E736" s="27" t="s">
        <v>9</v>
      </c>
      <c r="F736" s="35">
        <v>2030</v>
      </c>
      <c r="G736" s="36">
        <v>1415502</v>
      </c>
    </row>
    <row r="737" spans="1:7" x14ac:dyDescent="0.3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761</v>
      </c>
      <c r="E737" s="27" t="s">
        <v>9</v>
      </c>
      <c r="F737" s="35">
        <v>2035</v>
      </c>
      <c r="G737" s="36">
        <v>1415502</v>
      </c>
    </row>
    <row r="738" spans="1:7" x14ac:dyDescent="0.3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761</v>
      </c>
      <c r="E738" s="27" t="s">
        <v>9</v>
      </c>
      <c r="F738" s="35">
        <v>2040</v>
      </c>
      <c r="G738" s="36">
        <v>1415502</v>
      </c>
    </row>
    <row r="739" spans="1:7" x14ac:dyDescent="0.3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761</v>
      </c>
      <c r="E739" s="27" t="s">
        <v>9</v>
      </c>
      <c r="F739" s="35">
        <v>2045</v>
      </c>
      <c r="G739" s="36">
        <v>1415502</v>
      </c>
    </row>
    <row r="740" spans="1:7" x14ac:dyDescent="0.3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761</v>
      </c>
      <c r="E740" s="27" t="s">
        <v>9</v>
      </c>
      <c r="F740" s="35">
        <v>2050</v>
      </c>
      <c r="G740" s="36">
        <v>1415502</v>
      </c>
    </row>
    <row r="741" spans="1:7" x14ac:dyDescent="0.3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761</v>
      </c>
      <c r="E741" s="27" t="s">
        <v>9</v>
      </c>
      <c r="F741" s="35">
        <v>2055</v>
      </c>
      <c r="G741" s="36">
        <v>1415502</v>
      </c>
    </row>
    <row r="742" spans="1:7" x14ac:dyDescent="0.3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761</v>
      </c>
      <c r="E742" s="27" t="s">
        <v>9</v>
      </c>
      <c r="F742" s="35">
        <v>2060</v>
      </c>
      <c r="G742" s="36">
        <v>1415502</v>
      </c>
    </row>
    <row r="743" spans="1:7" x14ac:dyDescent="0.3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761</v>
      </c>
      <c r="E743" s="27" t="s">
        <v>9</v>
      </c>
      <c r="F743" s="35">
        <v>2065</v>
      </c>
      <c r="G743" s="36">
        <v>1415502</v>
      </c>
    </row>
    <row r="744" spans="1:7" x14ac:dyDescent="0.3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761</v>
      </c>
      <c r="E744" s="27" t="s">
        <v>9</v>
      </c>
      <c r="F744" s="35">
        <v>2070</v>
      </c>
      <c r="G744" s="36">
        <v>1415502</v>
      </c>
    </row>
    <row r="745" spans="1:7" x14ac:dyDescent="0.3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761</v>
      </c>
      <c r="E745" s="27" t="s">
        <v>9</v>
      </c>
      <c r="F745" s="35">
        <v>2075</v>
      </c>
      <c r="G745" s="36">
        <v>1415502</v>
      </c>
    </row>
    <row r="746" spans="1:7" x14ac:dyDescent="0.3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761</v>
      </c>
      <c r="E746" s="27" t="s">
        <v>9</v>
      </c>
      <c r="F746" s="35">
        <v>2080</v>
      </c>
      <c r="G746" s="36">
        <v>1415502</v>
      </c>
    </row>
    <row r="747" spans="1:7" x14ac:dyDescent="0.3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761</v>
      </c>
      <c r="E747" s="27" t="s">
        <v>9</v>
      </c>
      <c r="F747" s="35">
        <v>2085</v>
      </c>
      <c r="G747" s="36">
        <v>1415502</v>
      </c>
    </row>
    <row r="748" spans="1:7" x14ac:dyDescent="0.3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761</v>
      </c>
      <c r="E748" s="27" t="s">
        <v>9</v>
      </c>
      <c r="F748" s="35">
        <v>2090</v>
      </c>
      <c r="G748" s="36">
        <v>1415502</v>
      </c>
    </row>
    <row r="749" spans="1:7" x14ac:dyDescent="0.3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761</v>
      </c>
      <c r="E749" s="27" t="s">
        <v>10</v>
      </c>
      <c r="F749" s="35">
        <v>2010</v>
      </c>
      <c r="G749" s="36">
        <v>8116825</v>
      </c>
    </row>
    <row r="750" spans="1:7" x14ac:dyDescent="0.3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761</v>
      </c>
      <c r="E750" s="27" t="s">
        <v>10</v>
      </c>
      <c r="F750" s="35">
        <v>2015</v>
      </c>
      <c r="G750" s="36">
        <v>8116825</v>
      </c>
    </row>
    <row r="751" spans="1:7" x14ac:dyDescent="0.3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761</v>
      </c>
      <c r="E751" s="27" t="s">
        <v>10</v>
      </c>
      <c r="F751" s="35">
        <v>2020</v>
      </c>
      <c r="G751" s="36">
        <v>8116825</v>
      </c>
    </row>
    <row r="752" spans="1:7" x14ac:dyDescent="0.3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761</v>
      </c>
      <c r="E752" s="27" t="s">
        <v>10</v>
      </c>
      <c r="F752" s="35">
        <v>2025</v>
      </c>
      <c r="G752" s="36">
        <v>8116825</v>
      </c>
    </row>
    <row r="753" spans="1:7" x14ac:dyDescent="0.3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761</v>
      </c>
      <c r="E753" s="27" t="s">
        <v>10</v>
      </c>
      <c r="F753" s="35">
        <v>2030</v>
      </c>
      <c r="G753" s="36">
        <v>8116825</v>
      </c>
    </row>
    <row r="754" spans="1:7" x14ac:dyDescent="0.3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761</v>
      </c>
      <c r="E754" s="27" t="s">
        <v>10</v>
      </c>
      <c r="F754" s="35">
        <v>2035</v>
      </c>
      <c r="G754" s="36">
        <v>8116825</v>
      </c>
    </row>
    <row r="755" spans="1:7" x14ac:dyDescent="0.3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761</v>
      </c>
      <c r="E755" s="27" t="s">
        <v>10</v>
      </c>
      <c r="F755" s="35">
        <v>2040</v>
      </c>
      <c r="G755" s="36">
        <v>8116825</v>
      </c>
    </row>
    <row r="756" spans="1:7" x14ac:dyDescent="0.3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761</v>
      </c>
      <c r="E756" s="27" t="s">
        <v>10</v>
      </c>
      <c r="F756" s="35">
        <v>2045</v>
      </c>
      <c r="G756" s="36">
        <v>8116825</v>
      </c>
    </row>
    <row r="757" spans="1:7" x14ac:dyDescent="0.3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761</v>
      </c>
      <c r="E757" s="27" t="s">
        <v>10</v>
      </c>
      <c r="F757" s="35">
        <v>2050</v>
      </c>
      <c r="G757" s="36">
        <v>8116825</v>
      </c>
    </row>
    <row r="758" spans="1:7" x14ac:dyDescent="0.3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761</v>
      </c>
      <c r="E758" s="27" t="s">
        <v>10</v>
      </c>
      <c r="F758" s="35">
        <v>2055</v>
      </c>
      <c r="G758" s="36">
        <v>8116825</v>
      </c>
    </row>
    <row r="759" spans="1:7" x14ac:dyDescent="0.3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761</v>
      </c>
      <c r="E759" s="27" t="s">
        <v>10</v>
      </c>
      <c r="F759" s="35">
        <v>2060</v>
      </c>
      <c r="G759" s="36">
        <v>8116825</v>
      </c>
    </row>
    <row r="760" spans="1:7" x14ac:dyDescent="0.3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761</v>
      </c>
      <c r="E760" s="27" t="s">
        <v>10</v>
      </c>
      <c r="F760" s="35">
        <v>2065</v>
      </c>
      <c r="G760" s="36">
        <v>8116825</v>
      </c>
    </row>
    <row r="761" spans="1:7" x14ac:dyDescent="0.3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761</v>
      </c>
      <c r="E761" s="27" t="s">
        <v>10</v>
      </c>
      <c r="F761" s="35">
        <v>2070</v>
      </c>
      <c r="G761" s="36">
        <v>8116825</v>
      </c>
    </row>
    <row r="762" spans="1:7" x14ac:dyDescent="0.3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761</v>
      </c>
      <c r="E762" s="27" t="s">
        <v>10</v>
      </c>
      <c r="F762" s="35">
        <v>2075</v>
      </c>
      <c r="G762" s="36">
        <v>8116825</v>
      </c>
    </row>
    <row r="763" spans="1:7" x14ac:dyDescent="0.3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761</v>
      </c>
      <c r="E763" s="27" t="s">
        <v>10</v>
      </c>
      <c r="F763" s="35">
        <v>2080</v>
      </c>
      <c r="G763" s="36">
        <v>8116825</v>
      </c>
    </row>
    <row r="764" spans="1:7" x14ac:dyDescent="0.3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761</v>
      </c>
      <c r="E764" s="27" t="s">
        <v>10</v>
      </c>
      <c r="F764" s="35">
        <v>2085</v>
      </c>
      <c r="G764" s="36">
        <v>8116825</v>
      </c>
    </row>
    <row r="765" spans="1:7" x14ac:dyDescent="0.3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761</v>
      </c>
      <c r="E765" s="27" t="s">
        <v>10</v>
      </c>
      <c r="F765" s="35">
        <v>2090</v>
      </c>
      <c r="G765" s="36">
        <v>8116825</v>
      </c>
    </row>
    <row r="766" spans="1:7" x14ac:dyDescent="0.3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761</v>
      </c>
      <c r="E766" s="27" t="s">
        <v>11</v>
      </c>
      <c r="F766" s="35">
        <v>2010</v>
      </c>
      <c r="G766" s="36">
        <v>3838783</v>
      </c>
    </row>
    <row r="767" spans="1:7" x14ac:dyDescent="0.3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761</v>
      </c>
      <c r="E767" s="27" t="s">
        <v>11</v>
      </c>
      <c r="F767" s="35">
        <v>2015</v>
      </c>
      <c r="G767" s="36">
        <v>3838783</v>
      </c>
    </row>
    <row r="768" spans="1:7" x14ac:dyDescent="0.3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761</v>
      </c>
      <c r="E768" s="27" t="s">
        <v>11</v>
      </c>
      <c r="F768" s="35">
        <v>2020</v>
      </c>
      <c r="G768" s="36">
        <v>3838783</v>
      </c>
    </row>
    <row r="769" spans="1:7" x14ac:dyDescent="0.3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761</v>
      </c>
      <c r="E769" s="27" t="s">
        <v>11</v>
      </c>
      <c r="F769" s="35">
        <v>2025</v>
      </c>
      <c r="G769" s="36">
        <v>3838783</v>
      </c>
    </row>
    <row r="770" spans="1:7" x14ac:dyDescent="0.3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761</v>
      </c>
      <c r="E770" s="27" t="s">
        <v>11</v>
      </c>
      <c r="F770" s="35">
        <v>2030</v>
      </c>
      <c r="G770" s="36">
        <v>3838783</v>
      </c>
    </row>
    <row r="771" spans="1:7" x14ac:dyDescent="0.3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761</v>
      </c>
      <c r="E771" s="27" t="s">
        <v>11</v>
      </c>
      <c r="F771" s="35">
        <v>2035</v>
      </c>
      <c r="G771" s="36">
        <v>3838783</v>
      </c>
    </row>
    <row r="772" spans="1:7" x14ac:dyDescent="0.3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761</v>
      </c>
      <c r="E772" s="27" t="s">
        <v>11</v>
      </c>
      <c r="F772" s="35">
        <v>2040</v>
      </c>
      <c r="G772" s="36">
        <v>3838783</v>
      </c>
    </row>
    <row r="773" spans="1:7" x14ac:dyDescent="0.3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761</v>
      </c>
      <c r="E773" s="27" t="s">
        <v>11</v>
      </c>
      <c r="F773" s="35">
        <v>2045</v>
      </c>
      <c r="G773" s="36">
        <v>3838783</v>
      </c>
    </row>
    <row r="774" spans="1:7" x14ac:dyDescent="0.3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761</v>
      </c>
      <c r="E774" s="27" t="s">
        <v>11</v>
      </c>
      <c r="F774" s="35">
        <v>2050</v>
      </c>
      <c r="G774" s="36">
        <v>3838783</v>
      </c>
    </row>
    <row r="775" spans="1:7" x14ac:dyDescent="0.3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761</v>
      </c>
      <c r="E775" s="27" t="s">
        <v>11</v>
      </c>
      <c r="F775" s="35">
        <v>2055</v>
      </c>
      <c r="G775" s="36">
        <v>3838783</v>
      </c>
    </row>
    <row r="776" spans="1:7" x14ac:dyDescent="0.3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761</v>
      </c>
      <c r="E776" s="27" t="s">
        <v>11</v>
      </c>
      <c r="F776" s="35">
        <v>2060</v>
      </c>
      <c r="G776" s="36">
        <v>3838783</v>
      </c>
    </row>
    <row r="777" spans="1:7" x14ac:dyDescent="0.3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761</v>
      </c>
      <c r="E777" s="27" t="s">
        <v>11</v>
      </c>
      <c r="F777" s="35">
        <v>2065</v>
      </c>
      <c r="G777" s="36">
        <v>3838783</v>
      </c>
    </row>
    <row r="778" spans="1:7" x14ac:dyDescent="0.3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761</v>
      </c>
      <c r="E778" s="27" t="s">
        <v>11</v>
      </c>
      <c r="F778" s="35">
        <v>2070</v>
      </c>
      <c r="G778" s="36">
        <v>3838783</v>
      </c>
    </row>
    <row r="779" spans="1:7" x14ac:dyDescent="0.3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761</v>
      </c>
      <c r="E779" s="27" t="s">
        <v>11</v>
      </c>
      <c r="F779" s="35">
        <v>2075</v>
      </c>
      <c r="G779" s="36">
        <v>3838783</v>
      </c>
    </row>
    <row r="780" spans="1:7" x14ac:dyDescent="0.3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761</v>
      </c>
      <c r="E780" s="27" t="s">
        <v>11</v>
      </c>
      <c r="F780" s="35">
        <v>2080</v>
      </c>
      <c r="G780" s="36">
        <v>3838783</v>
      </c>
    </row>
    <row r="781" spans="1:7" x14ac:dyDescent="0.3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761</v>
      </c>
      <c r="E781" s="27" t="s">
        <v>11</v>
      </c>
      <c r="F781" s="35">
        <v>2085</v>
      </c>
      <c r="G781" s="36">
        <v>3838783</v>
      </c>
    </row>
    <row r="782" spans="1:7" x14ac:dyDescent="0.3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761</v>
      </c>
      <c r="E782" s="27" t="s">
        <v>11</v>
      </c>
      <c r="F782" s="35">
        <v>2090</v>
      </c>
      <c r="G782" s="36">
        <v>3838783</v>
      </c>
    </row>
    <row r="783" spans="1:7" x14ac:dyDescent="0.3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761</v>
      </c>
      <c r="E783" s="27" t="s">
        <v>12</v>
      </c>
      <c r="F783" s="35">
        <v>2010</v>
      </c>
      <c r="G783" s="36">
        <v>5718429</v>
      </c>
    </row>
    <row r="784" spans="1:7" x14ac:dyDescent="0.3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761</v>
      </c>
      <c r="E784" s="27" t="s">
        <v>12</v>
      </c>
      <c r="F784" s="35">
        <v>2015</v>
      </c>
      <c r="G784" s="36">
        <v>5718429</v>
      </c>
    </row>
    <row r="785" spans="1:7" x14ac:dyDescent="0.3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761</v>
      </c>
      <c r="E785" s="27" t="s">
        <v>12</v>
      </c>
      <c r="F785" s="35">
        <v>2020</v>
      </c>
      <c r="G785" s="36">
        <v>5718429</v>
      </c>
    </row>
    <row r="786" spans="1:7" x14ac:dyDescent="0.3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761</v>
      </c>
      <c r="E786" s="27" t="s">
        <v>12</v>
      </c>
      <c r="F786" s="35">
        <v>2025</v>
      </c>
      <c r="G786" s="36">
        <v>5718429</v>
      </c>
    </row>
    <row r="787" spans="1:7" x14ac:dyDescent="0.3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761</v>
      </c>
      <c r="E787" s="27" t="s">
        <v>12</v>
      </c>
      <c r="F787" s="35">
        <v>2030</v>
      </c>
      <c r="G787" s="36">
        <v>5718429</v>
      </c>
    </row>
    <row r="788" spans="1:7" x14ac:dyDescent="0.3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761</v>
      </c>
      <c r="E788" s="27" t="s">
        <v>12</v>
      </c>
      <c r="F788" s="35">
        <v>2035</v>
      </c>
      <c r="G788" s="36">
        <v>5718429</v>
      </c>
    </row>
    <row r="789" spans="1:7" x14ac:dyDescent="0.3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761</v>
      </c>
      <c r="E789" s="27" t="s">
        <v>12</v>
      </c>
      <c r="F789" s="35">
        <v>2040</v>
      </c>
      <c r="G789" s="36">
        <v>5718429</v>
      </c>
    </row>
    <row r="790" spans="1:7" x14ac:dyDescent="0.3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761</v>
      </c>
      <c r="E790" s="27" t="s">
        <v>12</v>
      </c>
      <c r="F790" s="35">
        <v>2045</v>
      </c>
      <c r="G790" s="36">
        <v>5718429</v>
      </c>
    </row>
    <row r="791" spans="1:7" x14ac:dyDescent="0.3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761</v>
      </c>
      <c r="E791" s="27" t="s">
        <v>12</v>
      </c>
      <c r="F791" s="35">
        <v>2050</v>
      </c>
      <c r="G791" s="36">
        <v>5718429</v>
      </c>
    </row>
    <row r="792" spans="1:7" x14ac:dyDescent="0.3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761</v>
      </c>
      <c r="E792" s="27" t="s">
        <v>12</v>
      </c>
      <c r="F792" s="35">
        <v>2055</v>
      </c>
      <c r="G792" s="36">
        <v>5718429</v>
      </c>
    </row>
    <row r="793" spans="1:7" x14ac:dyDescent="0.3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761</v>
      </c>
      <c r="E793" s="27" t="s">
        <v>12</v>
      </c>
      <c r="F793" s="35">
        <v>2060</v>
      </c>
      <c r="G793" s="36">
        <v>5718429</v>
      </c>
    </row>
    <row r="794" spans="1:7" x14ac:dyDescent="0.3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761</v>
      </c>
      <c r="E794" s="27" t="s">
        <v>12</v>
      </c>
      <c r="F794" s="35">
        <v>2065</v>
      </c>
      <c r="G794" s="36">
        <v>5718429</v>
      </c>
    </row>
    <row r="795" spans="1:7" x14ac:dyDescent="0.3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761</v>
      </c>
      <c r="E795" s="27" t="s">
        <v>12</v>
      </c>
      <c r="F795" s="35">
        <v>2070</v>
      </c>
      <c r="G795" s="36">
        <v>5718429</v>
      </c>
    </row>
    <row r="796" spans="1:7" x14ac:dyDescent="0.3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761</v>
      </c>
      <c r="E796" s="27" t="s">
        <v>12</v>
      </c>
      <c r="F796" s="35">
        <v>2075</v>
      </c>
      <c r="G796" s="36">
        <v>5718429</v>
      </c>
    </row>
    <row r="797" spans="1:7" x14ac:dyDescent="0.3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761</v>
      </c>
      <c r="E797" s="27" t="s">
        <v>12</v>
      </c>
      <c r="F797" s="35">
        <v>2080</v>
      </c>
      <c r="G797" s="36">
        <v>5718429</v>
      </c>
    </row>
    <row r="798" spans="1:7" x14ac:dyDescent="0.3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761</v>
      </c>
      <c r="E798" s="27" t="s">
        <v>12</v>
      </c>
      <c r="F798" s="35">
        <v>2085</v>
      </c>
      <c r="G798" s="36">
        <v>5718429</v>
      </c>
    </row>
    <row r="799" spans="1:7" x14ac:dyDescent="0.3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761</v>
      </c>
      <c r="E799" s="27" t="s">
        <v>12</v>
      </c>
      <c r="F799" s="35">
        <v>2090</v>
      </c>
      <c r="G799" s="36">
        <v>5718429</v>
      </c>
    </row>
    <row r="800" spans="1:7" x14ac:dyDescent="0.3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3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3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3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3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3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3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3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3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252</v>
      </c>
      <c r="E808" s="27" t="s">
        <v>6</v>
      </c>
      <c r="F808" s="35">
        <v>2010</v>
      </c>
      <c r="G808" s="36">
        <v>2031304.073620277</v>
      </c>
    </row>
    <row r="809" spans="1:7" x14ac:dyDescent="0.3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252</v>
      </c>
      <c r="E809" s="27" t="s">
        <v>7</v>
      </c>
      <c r="F809" s="35">
        <v>2010</v>
      </c>
      <c r="G809" s="36">
        <v>991722.197822463</v>
      </c>
    </row>
    <row r="810" spans="1:7" x14ac:dyDescent="0.3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252</v>
      </c>
      <c r="E810" s="27" t="s">
        <v>8</v>
      </c>
      <c r="F810" s="35">
        <v>2010</v>
      </c>
      <c r="G810" s="36">
        <v>743409.69855529245</v>
      </c>
    </row>
    <row r="811" spans="1:7" x14ac:dyDescent="0.3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252</v>
      </c>
      <c r="E811" s="27" t="s">
        <v>9</v>
      </c>
      <c r="F811" s="35">
        <v>2010</v>
      </c>
      <c r="G811" s="36">
        <v>394630.18146074592</v>
      </c>
    </row>
    <row r="812" spans="1:7" x14ac:dyDescent="0.3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252</v>
      </c>
      <c r="E812" s="27" t="s">
        <v>10</v>
      </c>
      <c r="F812" s="35">
        <v>2010</v>
      </c>
      <c r="G812" s="36">
        <v>2093115.1420239499</v>
      </c>
    </row>
    <row r="813" spans="1:7" x14ac:dyDescent="0.3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252</v>
      </c>
      <c r="E813" s="27" t="s">
        <v>11</v>
      </c>
      <c r="F813" s="35">
        <v>2010</v>
      </c>
      <c r="G813" s="36">
        <v>1173032.6544251321</v>
      </c>
    </row>
    <row r="814" spans="1:7" x14ac:dyDescent="0.3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252</v>
      </c>
      <c r="E814" s="27" t="s">
        <v>12</v>
      </c>
      <c r="F814" s="35">
        <v>2010</v>
      </c>
      <c r="G814" s="36">
        <v>1008686.4610274433</v>
      </c>
    </row>
    <row r="815" spans="1:7" x14ac:dyDescent="0.3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1047</v>
      </c>
      <c r="E815" s="26" t="s">
        <v>13</v>
      </c>
      <c r="F815" s="35">
        <v>2010</v>
      </c>
      <c r="G815" s="36">
        <v>0.04</v>
      </c>
    </row>
    <row r="816" spans="1:7" x14ac:dyDescent="0.3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1070</v>
      </c>
      <c r="E816" s="26" t="s">
        <v>13</v>
      </c>
      <c r="F816" s="35">
        <v>2010</v>
      </c>
      <c r="G816" s="36">
        <v>0.96</v>
      </c>
    </row>
    <row r="817" spans="1:7" x14ac:dyDescent="0.3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1048</v>
      </c>
      <c r="E817" s="26" t="s">
        <v>13</v>
      </c>
      <c r="F817" s="35">
        <v>2010</v>
      </c>
      <c r="G817" s="36">
        <v>4.4160000000000004</v>
      </c>
    </row>
    <row r="818" spans="1:7" s="20" customFormat="1" x14ac:dyDescent="0.3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1050</v>
      </c>
      <c r="E818" s="26" t="s">
        <v>13</v>
      </c>
      <c r="F818" s="35">
        <v>2010</v>
      </c>
      <c r="G818" s="36">
        <v>9984.1978090000011</v>
      </c>
    </row>
    <row r="819" spans="1:7" x14ac:dyDescent="0.3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1049</v>
      </c>
      <c r="E819" s="26" t="s">
        <v>13</v>
      </c>
      <c r="F819" s="35">
        <v>2010</v>
      </c>
      <c r="G819" s="36">
        <v>162.86601665293983</v>
      </c>
    </row>
    <row r="820" spans="1:7" x14ac:dyDescent="0.3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1068</v>
      </c>
      <c r="E820" s="26" t="s">
        <v>6</v>
      </c>
      <c r="F820" s="35">
        <v>2010</v>
      </c>
      <c r="G820" s="36">
        <v>286006.92906156898</v>
      </c>
    </row>
    <row r="821" spans="1:7" x14ac:dyDescent="0.3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1068</v>
      </c>
      <c r="E821" s="26" t="s">
        <v>7</v>
      </c>
      <c r="F821" s="35">
        <v>2010</v>
      </c>
      <c r="G821" s="36">
        <v>192526.71769571205</v>
      </c>
    </row>
    <row r="822" spans="1:7" x14ac:dyDescent="0.3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1068</v>
      </c>
      <c r="E822" s="26" t="s">
        <v>8</v>
      </c>
      <c r="F822" s="35">
        <v>2010</v>
      </c>
      <c r="G822" s="36">
        <v>116423.82845335787</v>
      </c>
    </row>
    <row r="823" spans="1:7" x14ac:dyDescent="0.3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1068</v>
      </c>
      <c r="E823" s="26" t="s">
        <v>9</v>
      </c>
      <c r="F823" s="35">
        <v>2010</v>
      </c>
      <c r="G823" s="36">
        <v>64218.221156922475</v>
      </c>
    </row>
    <row r="824" spans="1:7" x14ac:dyDescent="0.3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1068</v>
      </c>
      <c r="E824" s="26" t="s">
        <v>10</v>
      </c>
      <c r="F824" s="35">
        <v>2010</v>
      </c>
      <c r="G824" s="36">
        <v>341919.61241713847</v>
      </c>
    </row>
    <row r="825" spans="1:7" x14ac:dyDescent="0.3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1068</v>
      </c>
      <c r="E825" s="26" t="s">
        <v>11</v>
      </c>
      <c r="F825" s="35">
        <v>2010</v>
      </c>
      <c r="G825" s="36">
        <v>168381.86865958094</v>
      </c>
    </row>
    <row r="826" spans="1:7" x14ac:dyDescent="0.3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1068</v>
      </c>
      <c r="E826" s="26" t="s">
        <v>12</v>
      </c>
      <c r="F826" s="35">
        <v>2010</v>
      </c>
      <c r="G826" s="36">
        <v>180492.42935059752</v>
      </c>
    </row>
    <row r="827" spans="1:7" x14ac:dyDescent="0.3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1068</v>
      </c>
      <c r="E827" s="26" t="s">
        <v>13</v>
      </c>
      <c r="F827" s="35">
        <v>2010</v>
      </c>
      <c r="G827" s="36">
        <v>1349969.6067948786</v>
      </c>
    </row>
    <row r="828" spans="1:7" x14ac:dyDescent="0.3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1068</v>
      </c>
      <c r="E828" s="26" t="s">
        <v>6</v>
      </c>
      <c r="F828" s="35">
        <v>2015</v>
      </c>
      <c r="G828" s="36">
        <v>286006.92906156898</v>
      </c>
    </row>
    <row r="829" spans="1:7" x14ac:dyDescent="0.3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1068</v>
      </c>
      <c r="E829" s="26" t="s">
        <v>7</v>
      </c>
      <c r="F829" s="35">
        <v>2015</v>
      </c>
      <c r="G829" s="36">
        <v>192526.71769571205</v>
      </c>
    </row>
    <row r="830" spans="1:7" x14ac:dyDescent="0.3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1068</v>
      </c>
      <c r="E830" s="26" t="s">
        <v>8</v>
      </c>
      <c r="F830" s="35">
        <v>2015</v>
      </c>
      <c r="G830" s="36">
        <v>116423.82845335787</v>
      </c>
    </row>
    <row r="831" spans="1:7" x14ac:dyDescent="0.3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1068</v>
      </c>
      <c r="E831" s="26" t="s">
        <v>9</v>
      </c>
      <c r="F831" s="35">
        <v>2015</v>
      </c>
      <c r="G831" s="36">
        <v>64218.221156922475</v>
      </c>
    </row>
    <row r="832" spans="1:7" x14ac:dyDescent="0.3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1068</v>
      </c>
      <c r="E832" s="26" t="s">
        <v>10</v>
      </c>
      <c r="F832" s="35">
        <v>2015</v>
      </c>
      <c r="G832" s="36">
        <v>341919.61241713847</v>
      </c>
    </row>
    <row r="833" spans="1:7" x14ac:dyDescent="0.3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1068</v>
      </c>
      <c r="E833" s="26" t="s">
        <v>11</v>
      </c>
      <c r="F833" s="35">
        <v>2015</v>
      </c>
      <c r="G833" s="36">
        <v>168381.86865958094</v>
      </c>
    </row>
    <row r="834" spans="1:7" x14ac:dyDescent="0.3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1068</v>
      </c>
      <c r="E834" s="26" t="s">
        <v>12</v>
      </c>
      <c r="F834" s="35">
        <v>2015</v>
      </c>
      <c r="G834" s="36">
        <v>180492.42935059752</v>
      </c>
    </row>
    <row r="835" spans="1:7" x14ac:dyDescent="0.3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1068</v>
      </c>
      <c r="E835" s="26" t="s">
        <v>13</v>
      </c>
      <c r="F835" s="35">
        <v>2015</v>
      </c>
      <c r="G835" s="36">
        <v>1349969.6067948786</v>
      </c>
    </row>
    <row r="836" spans="1:7" x14ac:dyDescent="0.3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1068</v>
      </c>
      <c r="E836" s="26" t="s">
        <v>6</v>
      </c>
      <c r="F836" s="35">
        <v>2020</v>
      </c>
      <c r="G836" s="36">
        <v>286006.92906156898</v>
      </c>
    </row>
    <row r="837" spans="1:7" x14ac:dyDescent="0.3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1068</v>
      </c>
      <c r="E837" s="26" t="s">
        <v>7</v>
      </c>
      <c r="F837" s="35">
        <v>2020</v>
      </c>
      <c r="G837" s="36">
        <v>192526.71769571205</v>
      </c>
    </row>
    <row r="838" spans="1:7" x14ac:dyDescent="0.3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1068</v>
      </c>
      <c r="E838" s="26" t="s">
        <v>8</v>
      </c>
      <c r="F838" s="35">
        <v>2020</v>
      </c>
      <c r="G838" s="36">
        <v>116423.82845335787</v>
      </c>
    </row>
    <row r="839" spans="1:7" x14ac:dyDescent="0.3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1068</v>
      </c>
      <c r="E839" s="26" t="s">
        <v>9</v>
      </c>
      <c r="F839" s="35">
        <v>2020</v>
      </c>
      <c r="G839" s="36">
        <v>64218.221156922475</v>
      </c>
    </row>
    <row r="840" spans="1:7" x14ac:dyDescent="0.3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1068</v>
      </c>
      <c r="E840" s="26" t="s">
        <v>10</v>
      </c>
      <c r="F840" s="35">
        <v>2020</v>
      </c>
      <c r="G840" s="36">
        <v>341919.61241713847</v>
      </c>
    </row>
    <row r="841" spans="1:7" x14ac:dyDescent="0.3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1068</v>
      </c>
      <c r="E841" s="26" t="s">
        <v>11</v>
      </c>
      <c r="F841" s="35">
        <v>2020</v>
      </c>
      <c r="G841" s="36">
        <v>168381.86865958094</v>
      </c>
    </row>
    <row r="842" spans="1:7" x14ac:dyDescent="0.3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1068</v>
      </c>
      <c r="E842" s="26" t="s">
        <v>12</v>
      </c>
      <c r="F842" s="35">
        <v>2020</v>
      </c>
      <c r="G842" s="36">
        <v>180492.42935059752</v>
      </c>
    </row>
    <row r="843" spans="1:7" x14ac:dyDescent="0.3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1068</v>
      </c>
      <c r="E843" s="26" t="s">
        <v>13</v>
      </c>
      <c r="F843" s="35">
        <v>2020</v>
      </c>
      <c r="G843" s="36">
        <v>1349969.6067948786</v>
      </c>
    </row>
    <row r="844" spans="1:7" x14ac:dyDescent="0.3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1068</v>
      </c>
      <c r="E844" s="26" t="s">
        <v>6</v>
      </c>
      <c r="F844" s="35">
        <v>2025</v>
      </c>
      <c r="G844" s="36">
        <v>286006.92906156898</v>
      </c>
    </row>
    <row r="845" spans="1:7" x14ac:dyDescent="0.3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1068</v>
      </c>
      <c r="E845" s="26" t="s">
        <v>7</v>
      </c>
      <c r="F845" s="35">
        <v>2025</v>
      </c>
      <c r="G845" s="36">
        <v>192526.71769571205</v>
      </c>
    </row>
    <row r="846" spans="1:7" x14ac:dyDescent="0.3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1068</v>
      </c>
      <c r="E846" s="26" t="s">
        <v>8</v>
      </c>
      <c r="F846" s="35">
        <v>2025</v>
      </c>
      <c r="G846" s="36">
        <v>116423.82845335787</v>
      </c>
    </row>
    <row r="847" spans="1:7" x14ac:dyDescent="0.3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1068</v>
      </c>
      <c r="E847" s="26" t="s">
        <v>9</v>
      </c>
      <c r="F847" s="35">
        <v>2025</v>
      </c>
      <c r="G847" s="36">
        <v>64218.221156922475</v>
      </c>
    </row>
    <row r="848" spans="1:7" x14ac:dyDescent="0.3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1068</v>
      </c>
      <c r="E848" s="26" t="s">
        <v>10</v>
      </c>
      <c r="F848" s="35">
        <v>2025</v>
      </c>
      <c r="G848" s="36">
        <v>341919.61241713847</v>
      </c>
    </row>
    <row r="849" spans="1:7" x14ac:dyDescent="0.3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1068</v>
      </c>
      <c r="E849" s="26" t="s">
        <v>11</v>
      </c>
      <c r="F849" s="35">
        <v>2025</v>
      </c>
      <c r="G849" s="36">
        <v>168381.86865958094</v>
      </c>
    </row>
    <row r="850" spans="1:7" x14ac:dyDescent="0.3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1068</v>
      </c>
      <c r="E850" s="26" t="s">
        <v>12</v>
      </c>
      <c r="F850" s="35">
        <v>2025</v>
      </c>
      <c r="G850" s="36">
        <v>180492.42935059752</v>
      </c>
    </row>
    <row r="851" spans="1:7" x14ac:dyDescent="0.3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1068</v>
      </c>
      <c r="E851" s="26" t="s">
        <v>13</v>
      </c>
      <c r="F851" s="35">
        <v>2025</v>
      </c>
      <c r="G851" s="36">
        <v>1349969.6067948786</v>
      </c>
    </row>
    <row r="852" spans="1:7" x14ac:dyDescent="0.3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1068</v>
      </c>
      <c r="E852" s="26" t="s">
        <v>6</v>
      </c>
      <c r="F852" s="35">
        <v>2030</v>
      </c>
      <c r="G852" s="36">
        <v>286006.92906156898</v>
      </c>
    </row>
    <row r="853" spans="1:7" x14ac:dyDescent="0.3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1068</v>
      </c>
      <c r="E853" s="26" t="s">
        <v>7</v>
      </c>
      <c r="F853" s="35">
        <v>2030</v>
      </c>
      <c r="G853" s="36">
        <v>192526.71769571205</v>
      </c>
    </row>
    <row r="854" spans="1:7" x14ac:dyDescent="0.3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1068</v>
      </c>
      <c r="E854" s="26" t="s">
        <v>8</v>
      </c>
      <c r="F854" s="35">
        <v>2030</v>
      </c>
      <c r="G854" s="36">
        <v>116423.82845335787</v>
      </c>
    </row>
    <row r="855" spans="1:7" x14ac:dyDescent="0.3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1068</v>
      </c>
      <c r="E855" s="26" t="s">
        <v>9</v>
      </c>
      <c r="F855" s="35">
        <v>2030</v>
      </c>
      <c r="G855" s="36">
        <v>64218.221156922475</v>
      </c>
    </row>
    <row r="856" spans="1:7" x14ac:dyDescent="0.3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1068</v>
      </c>
      <c r="E856" s="26" t="s">
        <v>10</v>
      </c>
      <c r="F856" s="35">
        <v>2030</v>
      </c>
      <c r="G856" s="36">
        <v>341919.61241713847</v>
      </c>
    </row>
    <row r="857" spans="1:7" x14ac:dyDescent="0.3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1068</v>
      </c>
      <c r="E857" s="26" t="s">
        <v>11</v>
      </c>
      <c r="F857" s="35">
        <v>2030</v>
      </c>
      <c r="G857" s="36">
        <v>168381.86865958094</v>
      </c>
    </row>
    <row r="858" spans="1:7" x14ac:dyDescent="0.3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1068</v>
      </c>
      <c r="E858" s="26" t="s">
        <v>12</v>
      </c>
      <c r="F858" s="35">
        <v>2030</v>
      </c>
      <c r="G858" s="36">
        <v>180492.42935059752</v>
      </c>
    </row>
    <row r="859" spans="1:7" x14ac:dyDescent="0.3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1068</v>
      </c>
      <c r="E859" s="26" t="s">
        <v>13</v>
      </c>
      <c r="F859" s="35">
        <v>2030</v>
      </c>
      <c r="G859" s="36">
        <v>1349969.6067948786</v>
      </c>
    </row>
    <row r="860" spans="1:7" x14ac:dyDescent="0.3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1068</v>
      </c>
      <c r="E860" s="26" t="s">
        <v>6</v>
      </c>
      <c r="F860" s="35">
        <v>2035</v>
      </c>
      <c r="G860" s="36">
        <v>286006.92906156898</v>
      </c>
    </row>
    <row r="861" spans="1:7" x14ac:dyDescent="0.3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1068</v>
      </c>
      <c r="E861" s="26" t="s">
        <v>7</v>
      </c>
      <c r="F861" s="35">
        <v>2035</v>
      </c>
      <c r="G861" s="36">
        <v>192526.71769571205</v>
      </c>
    </row>
    <row r="862" spans="1:7" x14ac:dyDescent="0.3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1068</v>
      </c>
      <c r="E862" s="26" t="s">
        <v>8</v>
      </c>
      <c r="F862" s="35">
        <v>2035</v>
      </c>
      <c r="G862" s="36">
        <v>116423.82845335787</v>
      </c>
    </row>
    <row r="863" spans="1:7" x14ac:dyDescent="0.3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1068</v>
      </c>
      <c r="E863" s="26" t="s">
        <v>9</v>
      </c>
      <c r="F863" s="35">
        <v>2035</v>
      </c>
      <c r="G863" s="36">
        <v>64218.221156922475</v>
      </c>
    </row>
    <row r="864" spans="1:7" x14ac:dyDescent="0.3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1068</v>
      </c>
      <c r="E864" s="26" t="s">
        <v>10</v>
      </c>
      <c r="F864" s="35">
        <v>2035</v>
      </c>
      <c r="G864" s="36">
        <v>341919.61241713847</v>
      </c>
    </row>
    <row r="865" spans="1:7" x14ac:dyDescent="0.3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1068</v>
      </c>
      <c r="E865" s="26" t="s">
        <v>11</v>
      </c>
      <c r="F865" s="35">
        <v>2035</v>
      </c>
      <c r="G865" s="36">
        <v>168381.86865958094</v>
      </c>
    </row>
    <row r="866" spans="1:7" x14ac:dyDescent="0.3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1068</v>
      </c>
      <c r="E866" s="26" t="s">
        <v>12</v>
      </c>
      <c r="F866" s="35">
        <v>2035</v>
      </c>
      <c r="G866" s="36">
        <v>180492.42935059752</v>
      </c>
    </row>
    <row r="867" spans="1:7" x14ac:dyDescent="0.3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1068</v>
      </c>
      <c r="E867" s="26" t="s">
        <v>13</v>
      </c>
      <c r="F867" s="35">
        <v>2035</v>
      </c>
      <c r="G867" s="36">
        <v>1349969.6067948786</v>
      </c>
    </row>
    <row r="868" spans="1:7" x14ac:dyDescent="0.3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1068</v>
      </c>
      <c r="E868" s="26" t="s">
        <v>6</v>
      </c>
      <c r="F868" s="35">
        <v>2040</v>
      </c>
      <c r="G868" s="36">
        <v>286006.92906156898</v>
      </c>
    </row>
    <row r="869" spans="1:7" x14ac:dyDescent="0.3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1068</v>
      </c>
      <c r="E869" s="26" t="s">
        <v>7</v>
      </c>
      <c r="F869" s="35">
        <v>2040</v>
      </c>
      <c r="G869" s="36">
        <v>192526.71769571205</v>
      </c>
    </row>
    <row r="870" spans="1:7" x14ac:dyDescent="0.3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1068</v>
      </c>
      <c r="E870" s="26" t="s">
        <v>8</v>
      </c>
      <c r="F870" s="35">
        <v>2040</v>
      </c>
      <c r="G870" s="36">
        <v>116423.82845335787</v>
      </c>
    </row>
    <row r="871" spans="1:7" x14ac:dyDescent="0.3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1068</v>
      </c>
      <c r="E871" s="26" t="s">
        <v>9</v>
      </c>
      <c r="F871" s="35">
        <v>2040</v>
      </c>
      <c r="G871" s="36">
        <v>64218.221156922475</v>
      </c>
    </row>
    <row r="872" spans="1:7" x14ac:dyDescent="0.3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1068</v>
      </c>
      <c r="E872" s="26" t="s">
        <v>10</v>
      </c>
      <c r="F872" s="35">
        <v>2040</v>
      </c>
      <c r="G872" s="36">
        <v>341919.61241713847</v>
      </c>
    </row>
    <row r="873" spans="1:7" x14ac:dyDescent="0.3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1068</v>
      </c>
      <c r="E873" s="26" t="s">
        <v>11</v>
      </c>
      <c r="F873" s="35">
        <v>2040</v>
      </c>
      <c r="G873" s="36">
        <v>168381.86865958094</v>
      </c>
    </row>
    <row r="874" spans="1:7" x14ac:dyDescent="0.3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1068</v>
      </c>
      <c r="E874" s="26" t="s">
        <v>12</v>
      </c>
      <c r="F874" s="35">
        <v>2040</v>
      </c>
      <c r="G874" s="36">
        <v>180492.42935059752</v>
      </c>
    </row>
    <row r="875" spans="1:7" x14ac:dyDescent="0.3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1068</v>
      </c>
      <c r="E875" s="26" t="s">
        <v>13</v>
      </c>
      <c r="F875" s="35">
        <v>2040</v>
      </c>
      <c r="G875" s="36">
        <v>1349969.6067948786</v>
      </c>
    </row>
    <row r="876" spans="1:7" x14ac:dyDescent="0.3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1068</v>
      </c>
      <c r="E876" s="26" t="s">
        <v>6</v>
      </c>
      <c r="F876" s="35">
        <v>2045</v>
      </c>
      <c r="G876" s="36">
        <v>286006.92906156898</v>
      </c>
    </row>
    <row r="877" spans="1:7" x14ac:dyDescent="0.3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1068</v>
      </c>
      <c r="E877" s="26" t="s">
        <v>7</v>
      </c>
      <c r="F877" s="35">
        <v>2045</v>
      </c>
      <c r="G877" s="36">
        <v>192526.71769571205</v>
      </c>
    </row>
    <row r="878" spans="1:7" x14ac:dyDescent="0.3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1068</v>
      </c>
      <c r="E878" s="26" t="s">
        <v>8</v>
      </c>
      <c r="F878" s="35">
        <v>2045</v>
      </c>
      <c r="G878" s="36">
        <v>116423.82845335787</v>
      </c>
    </row>
    <row r="879" spans="1:7" x14ac:dyDescent="0.3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1068</v>
      </c>
      <c r="E879" s="26" t="s">
        <v>9</v>
      </c>
      <c r="F879" s="35">
        <v>2045</v>
      </c>
      <c r="G879" s="36">
        <v>64218.221156922475</v>
      </c>
    </row>
    <row r="880" spans="1:7" x14ac:dyDescent="0.3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1068</v>
      </c>
      <c r="E880" s="26" t="s">
        <v>10</v>
      </c>
      <c r="F880" s="35">
        <v>2045</v>
      </c>
      <c r="G880" s="36">
        <v>341919.61241713847</v>
      </c>
    </row>
    <row r="881" spans="1:7" x14ac:dyDescent="0.3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1068</v>
      </c>
      <c r="E881" s="26" t="s">
        <v>11</v>
      </c>
      <c r="F881" s="35">
        <v>2045</v>
      </c>
      <c r="G881" s="36">
        <v>168381.86865958094</v>
      </c>
    </row>
    <row r="882" spans="1:7" x14ac:dyDescent="0.3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1068</v>
      </c>
      <c r="E882" s="26" t="s">
        <v>12</v>
      </c>
      <c r="F882" s="35">
        <v>2045</v>
      </c>
      <c r="G882" s="36">
        <v>180492.42935059752</v>
      </c>
    </row>
    <row r="883" spans="1:7" x14ac:dyDescent="0.3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1068</v>
      </c>
      <c r="E883" s="26" t="s">
        <v>13</v>
      </c>
      <c r="F883" s="35">
        <v>2045</v>
      </c>
      <c r="G883" s="36">
        <v>1349969.6067948786</v>
      </c>
    </row>
    <row r="884" spans="1:7" x14ac:dyDescent="0.3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1068</v>
      </c>
      <c r="E884" s="26" t="s">
        <v>6</v>
      </c>
      <c r="F884" s="35">
        <v>2050</v>
      </c>
      <c r="G884" s="36">
        <v>286006.92906156898</v>
      </c>
    </row>
    <row r="885" spans="1:7" x14ac:dyDescent="0.3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1068</v>
      </c>
      <c r="E885" s="26" t="s">
        <v>7</v>
      </c>
      <c r="F885" s="35">
        <v>2050</v>
      </c>
      <c r="G885" s="36">
        <v>192526.71769571205</v>
      </c>
    </row>
    <row r="886" spans="1:7" x14ac:dyDescent="0.3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1068</v>
      </c>
      <c r="E886" s="26" t="s">
        <v>8</v>
      </c>
      <c r="F886" s="35">
        <v>2050</v>
      </c>
      <c r="G886" s="36">
        <v>116423.82845335787</v>
      </c>
    </row>
    <row r="887" spans="1:7" x14ac:dyDescent="0.3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1068</v>
      </c>
      <c r="E887" s="26" t="s">
        <v>9</v>
      </c>
      <c r="F887" s="35">
        <v>2050</v>
      </c>
      <c r="G887" s="36">
        <v>64218.221156922475</v>
      </c>
    </row>
    <row r="888" spans="1:7" x14ac:dyDescent="0.3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1068</v>
      </c>
      <c r="E888" s="26" t="s">
        <v>10</v>
      </c>
      <c r="F888" s="35">
        <v>2050</v>
      </c>
      <c r="G888" s="36">
        <v>341919.61241713847</v>
      </c>
    </row>
    <row r="889" spans="1:7" x14ac:dyDescent="0.3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1068</v>
      </c>
      <c r="E889" s="26" t="s">
        <v>11</v>
      </c>
      <c r="F889" s="35">
        <v>2050</v>
      </c>
      <c r="G889" s="36">
        <v>168381.86865958094</v>
      </c>
    </row>
    <row r="890" spans="1:7" x14ac:dyDescent="0.3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1068</v>
      </c>
      <c r="E890" s="26" t="s">
        <v>12</v>
      </c>
      <c r="F890" s="35">
        <v>2050</v>
      </c>
      <c r="G890" s="36">
        <v>180492.42935059752</v>
      </c>
    </row>
    <row r="891" spans="1:7" x14ac:dyDescent="0.3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1068</v>
      </c>
      <c r="E891" s="26" t="s">
        <v>13</v>
      </c>
      <c r="F891" s="35">
        <v>2050</v>
      </c>
      <c r="G891" s="36">
        <v>1349969.6067948786</v>
      </c>
    </row>
    <row r="892" spans="1:7" x14ac:dyDescent="0.3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1068</v>
      </c>
      <c r="E892" s="26" t="s">
        <v>6</v>
      </c>
      <c r="F892" s="35">
        <v>2055</v>
      </c>
      <c r="G892" s="36">
        <v>286006.92906156898</v>
      </c>
    </row>
    <row r="893" spans="1:7" x14ac:dyDescent="0.3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1068</v>
      </c>
      <c r="E893" s="26" t="s">
        <v>7</v>
      </c>
      <c r="F893" s="35">
        <v>2055</v>
      </c>
      <c r="G893" s="36">
        <v>192526.71769571205</v>
      </c>
    </row>
    <row r="894" spans="1:7" x14ac:dyDescent="0.3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1068</v>
      </c>
      <c r="E894" s="26" t="s">
        <v>8</v>
      </c>
      <c r="F894" s="35">
        <v>2055</v>
      </c>
      <c r="G894" s="36">
        <v>116423.82845335787</v>
      </c>
    </row>
    <row r="895" spans="1:7" x14ac:dyDescent="0.3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1068</v>
      </c>
      <c r="E895" s="26" t="s">
        <v>9</v>
      </c>
      <c r="F895" s="35">
        <v>2055</v>
      </c>
      <c r="G895" s="36">
        <v>64218.221156922475</v>
      </c>
    </row>
    <row r="896" spans="1:7" x14ac:dyDescent="0.3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1068</v>
      </c>
      <c r="E896" s="26" t="s">
        <v>10</v>
      </c>
      <c r="F896" s="35">
        <v>2055</v>
      </c>
      <c r="G896" s="36">
        <v>341919.61241713847</v>
      </c>
    </row>
    <row r="897" spans="1:7" x14ac:dyDescent="0.3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1068</v>
      </c>
      <c r="E897" s="26" t="s">
        <v>11</v>
      </c>
      <c r="F897" s="35">
        <v>2055</v>
      </c>
      <c r="G897" s="36">
        <v>168381.86865958094</v>
      </c>
    </row>
    <row r="898" spans="1:7" x14ac:dyDescent="0.3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1068</v>
      </c>
      <c r="E898" s="26" t="s">
        <v>12</v>
      </c>
      <c r="F898" s="35">
        <v>2055</v>
      </c>
      <c r="G898" s="36">
        <v>180492.42935059752</v>
      </c>
    </row>
    <row r="899" spans="1:7" x14ac:dyDescent="0.3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1068</v>
      </c>
      <c r="E899" s="26" t="s">
        <v>13</v>
      </c>
      <c r="F899" s="35">
        <v>2055</v>
      </c>
      <c r="G899" s="36">
        <v>1349969.6067948786</v>
      </c>
    </row>
    <row r="900" spans="1:7" x14ac:dyDescent="0.3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1068</v>
      </c>
      <c r="E900" s="26" t="s">
        <v>6</v>
      </c>
      <c r="F900" s="35">
        <v>2060</v>
      </c>
      <c r="G900" s="36">
        <v>286006.92906156898</v>
      </c>
    </row>
    <row r="901" spans="1:7" x14ac:dyDescent="0.3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1068</v>
      </c>
      <c r="E901" s="26" t="s">
        <v>7</v>
      </c>
      <c r="F901" s="35">
        <v>2060</v>
      </c>
      <c r="G901" s="36">
        <v>192526.71769571205</v>
      </c>
    </row>
    <row r="902" spans="1:7" x14ac:dyDescent="0.3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1068</v>
      </c>
      <c r="E902" s="26" t="s">
        <v>8</v>
      </c>
      <c r="F902" s="35">
        <v>2060</v>
      </c>
      <c r="G902" s="36">
        <v>116423.82845335787</v>
      </c>
    </row>
    <row r="903" spans="1:7" x14ac:dyDescent="0.3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1068</v>
      </c>
      <c r="E903" s="26" t="s">
        <v>9</v>
      </c>
      <c r="F903" s="35">
        <v>2060</v>
      </c>
      <c r="G903" s="36">
        <v>64218.221156922475</v>
      </c>
    </row>
    <row r="904" spans="1:7" x14ac:dyDescent="0.3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1068</v>
      </c>
      <c r="E904" s="26" t="s">
        <v>10</v>
      </c>
      <c r="F904" s="35">
        <v>2060</v>
      </c>
      <c r="G904" s="36">
        <v>341919.61241713847</v>
      </c>
    </row>
    <row r="905" spans="1:7" x14ac:dyDescent="0.3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1068</v>
      </c>
      <c r="E905" s="26" t="s">
        <v>11</v>
      </c>
      <c r="F905" s="35">
        <v>2060</v>
      </c>
      <c r="G905" s="36">
        <v>168381.86865958094</v>
      </c>
    </row>
    <row r="906" spans="1:7" x14ac:dyDescent="0.3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1068</v>
      </c>
      <c r="E906" s="26" t="s">
        <v>12</v>
      </c>
      <c r="F906" s="35">
        <v>2060</v>
      </c>
      <c r="G906" s="36">
        <v>180492.42935059752</v>
      </c>
    </row>
    <row r="907" spans="1:7" x14ac:dyDescent="0.3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1068</v>
      </c>
      <c r="E907" s="26" t="s">
        <v>13</v>
      </c>
      <c r="F907" s="35">
        <v>2060</v>
      </c>
      <c r="G907" s="36">
        <v>1349969.6067948786</v>
      </c>
    </row>
    <row r="908" spans="1:7" x14ac:dyDescent="0.3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1068</v>
      </c>
      <c r="E908" s="26" t="s">
        <v>6</v>
      </c>
      <c r="F908" s="35">
        <v>2065</v>
      </c>
      <c r="G908" s="36">
        <v>286006.92906156898</v>
      </c>
    </row>
    <row r="909" spans="1:7" x14ac:dyDescent="0.3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1068</v>
      </c>
      <c r="E909" s="26" t="s">
        <v>7</v>
      </c>
      <c r="F909" s="35">
        <v>2065</v>
      </c>
      <c r="G909" s="36">
        <v>192526.71769571205</v>
      </c>
    </row>
    <row r="910" spans="1:7" x14ac:dyDescent="0.3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1068</v>
      </c>
      <c r="E910" s="26" t="s">
        <v>8</v>
      </c>
      <c r="F910" s="35">
        <v>2065</v>
      </c>
      <c r="G910" s="36">
        <v>116423.82845335787</v>
      </c>
    </row>
    <row r="911" spans="1:7" x14ac:dyDescent="0.3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1068</v>
      </c>
      <c r="E911" s="26" t="s">
        <v>9</v>
      </c>
      <c r="F911" s="35">
        <v>2065</v>
      </c>
      <c r="G911" s="36">
        <v>64218.221156922475</v>
      </c>
    </row>
    <row r="912" spans="1:7" x14ac:dyDescent="0.3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1068</v>
      </c>
      <c r="E912" s="26" t="s">
        <v>10</v>
      </c>
      <c r="F912" s="35">
        <v>2065</v>
      </c>
      <c r="G912" s="36">
        <v>341919.61241713847</v>
      </c>
    </row>
    <row r="913" spans="1:7" x14ac:dyDescent="0.3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1068</v>
      </c>
      <c r="E913" s="26" t="s">
        <v>11</v>
      </c>
      <c r="F913" s="35">
        <v>2065</v>
      </c>
      <c r="G913" s="36">
        <v>168381.86865958094</v>
      </c>
    </row>
    <row r="914" spans="1:7" x14ac:dyDescent="0.3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1068</v>
      </c>
      <c r="E914" s="26" t="s">
        <v>12</v>
      </c>
      <c r="F914" s="35">
        <v>2065</v>
      </c>
      <c r="G914" s="36">
        <v>180492.42935059752</v>
      </c>
    </row>
    <row r="915" spans="1:7" x14ac:dyDescent="0.3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1068</v>
      </c>
      <c r="E915" s="26" t="s">
        <v>13</v>
      </c>
      <c r="F915" s="35">
        <v>2065</v>
      </c>
      <c r="G915" s="36">
        <v>1349969.6067948786</v>
      </c>
    </row>
    <row r="916" spans="1:7" x14ac:dyDescent="0.3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1068</v>
      </c>
      <c r="E916" s="26" t="s">
        <v>6</v>
      </c>
      <c r="F916" s="35">
        <v>2070</v>
      </c>
      <c r="G916" s="36">
        <v>286006.92906156898</v>
      </c>
    </row>
    <row r="917" spans="1:7" x14ac:dyDescent="0.3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1068</v>
      </c>
      <c r="E917" s="26" t="s">
        <v>7</v>
      </c>
      <c r="F917" s="35">
        <v>2070</v>
      </c>
      <c r="G917" s="36">
        <v>192526.71769571205</v>
      </c>
    </row>
    <row r="918" spans="1:7" x14ac:dyDescent="0.3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1068</v>
      </c>
      <c r="E918" s="26" t="s">
        <v>8</v>
      </c>
      <c r="F918" s="35">
        <v>2070</v>
      </c>
      <c r="G918" s="36">
        <v>116423.82845335787</v>
      </c>
    </row>
    <row r="919" spans="1:7" x14ac:dyDescent="0.3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1068</v>
      </c>
      <c r="E919" s="26" t="s">
        <v>9</v>
      </c>
      <c r="F919" s="35">
        <v>2070</v>
      </c>
      <c r="G919" s="36">
        <v>64218.221156922475</v>
      </c>
    </row>
    <row r="920" spans="1:7" x14ac:dyDescent="0.3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1068</v>
      </c>
      <c r="E920" s="26" t="s">
        <v>10</v>
      </c>
      <c r="F920" s="35">
        <v>2070</v>
      </c>
      <c r="G920" s="36">
        <v>341919.61241713847</v>
      </c>
    </row>
    <row r="921" spans="1:7" x14ac:dyDescent="0.3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1068</v>
      </c>
      <c r="E921" s="26" t="s">
        <v>11</v>
      </c>
      <c r="F921" s="35">
        <v>2070</v>
      </c>
      <c r="G921" s="36">
        <v>168381.86865958094</v>
      </c>
    </row>
    <row r="922" spans="1:7" x14ac:dyDescent="0.3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1068</v>
      </c>
      <c r="E922" s="26" t="s">
        <v>12</v>
      </c>
      <c r="F922" s="35">
        <v>2070</v>
      </c>
      <c r="G922" s="36">
        <v>180492.42935059752</v>
      </c>
    </row>
    <row r="923" spans="1:7" x14ac:dyDescent="0.3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1068</v>
      </c>
      <c r="E923" s="26" t="s">
        <v>13</v>
      </c>
      <c r="F923" s="35">
        <v>2070</v>
      </c>
      <c r="G923" s="36">
        <v>1349969.6067948786</v>
      </c>
    </row>
    <row r="924" spans="1:7" x14ac:dyDescent="0.3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1068</v>
      </c>
      <c r="E924" s="26" t="s">
        <v>6</v>
      </c>
      <c r="F924" s="35">
        <v>2075</v>
      </c>
      <c r="G924" s="36">
        <v>286006.92906156898</v>
      </c>
    </row>
    <row r="925" spans="1:7" x14ac:dyDescent="0.3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1068</v>
      </c>
      <c r="E925" s="26" t="s">
        <v>7</v>
      </c>
      <c r="F925" s="35">
        <v>2075</v>
      </c>
      <c r="G925" s="36">
        <v>192526.71769571205</v>
      </c>
    </row>
    <row r="926" spans="1:7" x14ac:dyDescent="0.3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1068</v>
      </c>
      <c r="E926" s="26" t="s">
        <v>8</v>
      </c>
      <c r="F926" s="35">
        <v>2075</v>
      </c>
      <c r="G926" s="36">
        <v>116423.82845335787</v>
      </c>
    </row>
    <row r="927" spans="1:7" x14ac:dyDescent="0.3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1068</v>
      </c>
      <c r="E927" s="26" t="s">
        <v>9</v>
      </c>
      <c r="F927" s="35">
        <v>2075</v>
      </c>
      <c r="G927" s="36">
        <v>64218.221156922475</v>
      </c>
    </row>
    <row r="928" spans="1:7" x14ac:dyDescent="0.3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1068</v>
      </c>
      <c r="E928" s="26" t="s">
        <v>10</v>
      </c>
      <c r="F928" s="35">
        <v>2075</v>
      </c>
      <c r="G928" s="36">
        <v>341919.61241713847</v>
      </c>
    </row>
    <row r="929" spans="1:7" x14ac:dyDescent="0.3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1068</v>
      </c>
      <c r="E929" s="26" t="s">
        <v>11</v>
      </c>
      <c r="F929" s="35">
        <v>2075</v>
      </c>
      <c r="G929" s="36">
        <v>168381.86865958094</v>
      </c>
    </row>
    <row r="930" spans="1:7" x14ac:dyDescent="0.3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1068</v>
      </c>
      <c r="E930" s="26" t="s">
        <v>12</v>
      </c>
      <c r="F930" s="35">
        <v>2075</v>
      </c>
      <c r="G930" s="36">
        <v>180492.42935059752</v>
      </c>
    </row>
    <row r="931" spans="1:7" x14ac:dyDescent="0.3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1068</v>
      </c>
      <c r="E931" s="26" t="s">
        <v>13</v>
      </c>
      <c r="F931" s="35">
        <v>2075</v>
      </c>
      <c r="G931" s="36">
        <v>1349969.6067948786</v>
      </c>
    </row>
    <row r="932" spans="1:7" x14ac:dyDescent="0.3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1068</v>
      </c>
      <c r="E932" s="26" t="s">
        <v>6</v>
      </c>
      <c r="F932" s="35">
        <v>2080</v>
      </c>
      <c r="G932" s="36">
        <v>286006.92906156898</v>
      </c>
    </row>
    <row r="933" spans="1:7" x14ac:dyDescent="0.3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1068</v>
      </c>
      <c r="E933" s="26" t="s">
        <v>7</v>
      </c>
      <c r="F933" s="35">
        <v>2080</v>
      </c>
      <c r="G933" s="36">
        <v>192526.71769571205</v>
      </c>
    </row>
    <row r="934" spans="1:7" x14ac:dyDescent="0.3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1068</v>
      </c>
      <c r="E934" s="26" t="s">
        <v>8</v>
      </c>
      <c r="F934" s="35">
        <v>2080</v>
      </c>
      <c r="G934" s="36">
        <v>116423.82845335787</v>
      </c>
    </row>
    <row r="935" spans="1:7" x14ac:dyDescent="0.3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1068</v>
      </c>
      <c r="E935" s="26" t="s">
        <v>9</v>
      </c>
      <c r="F935" s="35">
        <v>2080</v>
      </c>
      <c r="G935" s="36">
        <v>64218.221156922475</v>
      </c>
    </row>
    <row r="936" spans="1:7" x14ac:dyDescent="0.3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1068</v>
      </c>
      <c r="E936" s="26" t="s">
        <v>10</v>
      </c>
      <c r="F936" s="35">
        <v>2080</v>
      </c>
      <c r="G936" s="36">
        <v>341919.61241713847</v>
      </c>
    </row>
    <row r="937" spans="1:7" x14ac:dyDescent="0.3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1068</v>
      </c>
      <c r="E937" s="26" t="s">
        <v>11</v>
      </c>
      <c r="F937" s="35">
        <v>2080</v>
      </c>
      <c r="G937" s="36">
        <v>168381.86865958094</v>
      </c>
    </row>
    <row r="938" spans="1:7" x14ac:dyDescent="0.3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1068</v>
      </c>
      <c r="E938" s="26" t="s">
        <v>12</v>
      </c>
      <c r="F938" s="35">
        <v>2080</v>
      </c>
      <c r="G938" s="36">
        <v>180492.42935059752</v>
      </c>
    </row>
    <row r="939" spans="1:7" x14ac:dyDescent="0.3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1068</v>
      </c>
      <c r="E939" s="26" t="s">
        <v>13</v>
      </c>
      <c r="F939" s="35">
        <v>2080</v>
      </c>
      <c r="G939" s="36">
        <v>1349969.6067948786</v>
      </c>
    </row>
    <row r="940" spans="1:7" x14ac:dyDescent="0.3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1068</v>
      </c>
      <c r="E940" s="26" t="s">
        <v>6</v>
      </c>
      <c r="F940" s="35">
        <v>2085</v>
      </c>
      <c r="G940" s="36">
        <v>286006.92906156898</v>
      </c>
    </row>
    <row r="941" spans="1:7" x14ac:dyDescent="0.3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1068</v>
      </c>
      <c r="E941" s="26" t="s">
        <v>7</v>
      </c>
      <c r="F941" s="35">
        <v>2085</v>
      </c>
      <c r="G941" s="36">
        <v>192526.71769571205</v>
      </c>
    </row>
    <row r="942" spans="1:7" x14ac:dyDescent="0.3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1068</v>
      </c>
      <c r="E942" s="26" t="s">
        <v>8</v>
      </c>
      <c r="F942" s="35">
        <v>2085</v>
      </c>
      <c r="G942" s="36">
        <v>116423.82845335787</v>
      </c>
    </row>
    <row r="943" spans="1:7" x14ac:dyDescent="0.3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1068</v>
      </c>
      <c r="E943" s="26" t="s">
        <v>9</v>
      </c>
      <c r="F943" s="35">
        <v>2085</v>
      </c>
      <c r="G943" s="36">
        <v>64218.221156922475</v>
      </c>
    </row>
    <row r="944" spans="1:7" x14ac:dyDescent="0.3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1068</v>
      </c>
      <c r="E944" s="26" t="s">
        <v>10</v>
      </c>
      <c r="F944" s="35">
        <v>2085</v>
      </c>
      <c r="G944" s="36">
        <v>341919.61241713847</v>
      </c>
    </row>
    <row r="945" spans="1:7" x14ac:dyDescent="0.3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1068</v>
      </c>
      <c r="E945" s="26" t="s">
        <v>11</v>
      </c>
      <c r="F945" s="35">
        <v>2085</v>
      </c>
      <c r="G945" s="36">
        <v>168381.86865958094</v>
      </c>
    </row>
    <row r="946" spans="1:7" x14ac:dyDescent="0.3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1068</v>
      </c>
      <c r="E946" s="26" t="s">
        <v>12</v>
      </c>
      <c r="F946" s="35">
        <v>2085</v>
      </c>
      <c r="G946" s="36">
        <v>180492.42935059752</v>
      </c>
    </row>
    <row r="947" spans="1:7" x14ac:dyDescent="0.3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1068</v>
      </c>
      <c r="E947" s="26" t="s">
        <v>13</v>
      </c>
      <c r="F947" s="35">
        <v>2085</v>
      </c>
      <c r="G947" s="36">
        <v>1349969.6067948786</v>
      </c>
    </row>
    <row r="948" spans="1:7" x14ac:dyDescent="0.3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1068</v>
      </c>
      <c r="E948" s="26" t="s">
        <v>6</v>
      </c>
      <c r="F948" s="35">
        <v>2090</v>
      </c>
      <c r="G948" s="36">
        <v>286006.92906156898</v>
      </c>
    </row>
    <row r="949" spans="1:7" x14ac:dyDescent="0.3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1068</v>
      </c>
      <c r="E949" s="26" t="s">
        <v>7</v>
      </c>
      <c r="F949" s="35">
        <v>2090</v>
      </c>
      <c r="G949" s="36">
        <v>192526.71769571205</v>
      </c>
    </row>
    <row r="950" spans="1:7" x14ac:dyDescent="0.3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1068</v>
      </c>
      <c r="E950" s="26" t="s">
        <v>8</v>
      </c>
      <c r="F950" s="35">
        <v>2090</v>
      </c>
      <c r="G950" s="36">
        <v>116423.82845335787</v>
      </c>
    </row>
    <row r="951" spans="1:7" x14ac:dyDescent="0.3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1068</v>
      </c>
      <c r="E951" s="26" t="s">
        <v>9</v>
      </c>
      <c r="F951" s="35">
        <v>2090</v>
      </c>
      <c r="G951" s="36">
        <v>64218.221156922475</v>
      </c>
    </row>
    <row r="952" spans="1:7" x14ac:dyDescent="0.3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1068</v>
      </c>
      <c r="E952" s="26" t="s">
        <v>10</v>
      </c>
      <c r="F952" s="35">
        <v>2090</v>
      </c>
      <c r="G952" s="36">
        <v>341919.61241713847</v>
      </c>
    </row>
    <row r="953" spans="1:7" x14ac:dyDescent="0.3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1068</v>
      </c>
      <c r="E953" s="26" t="s">
        <v>11</v>
      </c>
      <c r="F953" s="35">
        <v>2090</v>
      </c>
      <c r="G953" s="36">
        <v>168381.86865958094</v>
      </c>
    </row>
    <row r="954" spans="1:7" x14ac:dyDescent="0.3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1068</v>
      </c>
      <c r="E954" s="26" t="s">
        <v>12</v>
      </c>
      <c r="F954" s="35">
        <v>2090</v>
      </c>
      <c r="G954" s="36">
        <v>180492.42935059752</v>
      </c>
    </row>
    <row r="955" spans="1:7" x14ac:dyDescent="0.3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1068</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184"/>
  <sheetViews>
    <sheetView zoomScale="70" zoomScaleNormal="70" workbookViewId="0">
      <pane ySplit="1" topLeftCell="A2425" activePane="bottomLeft" state="frozen"/>
      <selection activeCell="T393" sqref="T393"/>
      <selection pane="bottomLeft" activeCell="P3092" sqref="P3092"/>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20"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782</v>
      </c>
      <c r="B1" s="63" t="s">
        <v>236</v>
      </c>
      <c r="C1" s="32" t="s">
        <v>975</v>
      </c>
      <c r="D1" s="32" t="s">
        <v>985</v>
      </c>
      <c r="E1" s="10" t="s">
        <v>1030</v>
      </c>
      <c r="F1" s="10" t="s">
        <v>976</v>
      </c>
      <c r="G1" s="10" t="s">
        <v>977</v>
      </c>
      <c r="H1" s="10" t="s">
        <v>984</v>
      </c>
      <c r="I1" s="32" t="s">
        <v>978</v>
      </c>
      <c r="J1" s="10" t="s">
        <v>6</v>
      </c>
      <c r="K1" s="10" t="s">
        <v>7</v>
      </c>
      <c r="L1" s="10" t="s">
        <v>8</v>
      </c>
      <c r="M1" s="32" t="s">
        <v>9</v>
      </c>
      <c r="N1" s="32" t="s">
        <v>10</v>
      </c>
      <c r="O1" s="32" t="s">
        <v>11</v>
      </c>
      <c r="P1" s="10" t="s">
        <v>12</v>
      </c>
      <c r="R1"/>
    </row>
    <row r="2" spans="1:18" x14ac:dyDescent="0.3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778</v>
      </c>
      <c r="H2" s="51" t="s">
        <v>14</v>
      </c>
      <c r="I2" s="64" t="s">
        <v>19</v>
      </c>
      <c r="J2" s="52">
        <v>6.6863861775468337E-6</v>
      </c>
      <c r="K2" s="52">
        <v>4.5337310647907912E-6</v>
      </c>
      <c r="L2" s="53"/>
      <c r="M2" s="52"/>
      <c r="N2" s="52">
        <v>4.4187355458727999E-6</v>
      </c>
      <c r="O2" s="52">
        <v>5.973895213179427E-6</v>
      </c>
      <c r="P2" s="20">
        <v>6.624006141335634E-6</v>
      </c>
      <c r="R2"/>
    </row>
    <row r="3" spans="1:18" x14ac:dyDescent="0.3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778</v>
      </c>
      <c r="H3" s="51" t="s">
        <v>14</v>
      </c>
      <c r="I3" s="64" t="s">
        <v>20</v>
      </c>
      <c r="J3" s="52">
        <v>4.4811931868115465E-6</v>
      </c>
      <c r="K3" s="52">
        <v>2.5564427024425488E-6</v>
      </c>
      <c r="L3" s="53"/>
      <c r="M3" s="52"/>
      <c r="N3" s="52">
        <v>2.640099550682237E-6</v>
      </c>
      <c r="O3" s="52">
        <v>2.180267377926592E-6</v>
      </c>
      <c r="P3" s="20">
        <v>3.6478823477728314E-6</v>
      </c>
      <c r="R3"/>
    </row>
    <row r="4" spans="1:18" x14ac:dyDescent="0.3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778</v>
      </c>
      <c r="H4" s="51" t="s">
        <v>14</v>
      </c>
      <c r="I4" s="64" t="s">
        <v>21</v>
      </c>
      <c r="J4" s="52">
        <v>1.1240074835462531E-5</v>
      </c>
      <c r="K4" s="52">
        <v>8.0194224081374487E-6</v>
      </c>
      <c r="L4" s="53"/>
      <c r="M4" s="52"/>
      <c r="N4" s="52">
        <v>5.713138457776191E-6</v>
      </c>
      <c r="O4" s="52">
        <v>3.4074498445999155E-6</v>
      </c>
      <c r="P4" s="20">
        <v>3.1291715852584079E-6</v>
      </c>
      <c r="R4"/>
    </row>
    <row r="5" spans="1:18" x14ac:dyDescent="0.3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778</v>
      </c>
      <c r="H5" s="51" t="s">
        <v>14</v>
      </c>
      <c r="I5" s="64" t="s">
        <v>22</v>
      </c>
      <c r="J5" s="52">
        <v>6.7275341762841193E-6</v>
      </c>
      <c r="K5" s="52">
        <v>5.3203714023781504E-6</v>
      </c>
      <c r="L5" s="53"/>
      <c r="M5" s="52"/>
      <c r="N5" s="52">
        <v>1.0840419255781335E-5</v>
      </c>
      <c r="O5" s="52">
        <v>7.1329501870064383E-6</v>
      </c>
      <c r="P5" s="20">
        <v>2.9643399127094876E-6</v>
      </c>
      <c r="R5"/>
    </row>
    <row r="6" spans="1:18" x14ac:dyDescent="0.3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778</v>
      </c>
      <c r="H6" s="51" t="s">
        <v>14</v>
      </c>
      <c r="I6" s="64" t="s">
        <v>23</v>
      </c>
      <c r="J6" s="52">
        <v>6.3343430697204201E-6</v>
      </c>
      <c r="K6" s="52">
        <v>1.6425536934503189E-6</v>
      </c>
      <c r="L6" s="53"/>
      <c r="M6" s="52"/>
      <c r="N6" s="52">
        <v>4.445485829702038E-6</v>
      </c>
      <c r="O6" s="52">
        <v>7.773314350122677E-6</v>
      </c>
      <c r="P6" s="20">
        <v>3.0991484303349644E-7</v>
      </c>
      <c r="R6"/>
    </row>
    <row r="7" spans="1:18" x14ac:dyDescent="0.3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778</v>
      </c>
      <c r="H7" s="51" t="s">
        <v>14</v>
      </c>
      <c r="I7" s="64" t="s">
        <v>24</v>
      </c>
      <c r="J7" s="52">
        <v>8.7943473845094087E-6</v>
      </c>
      <c r="K7" s="52">
        <v>7.4745256328173283E-6</v>
      </c>
      <c r="L7" s="53"/>
      <c r="M7" s="52"/>
      <c r="N7" s="52">
        <v>5.3323781802903731E-6</v>
      </c>
      <c r="O7" s="52">
        <v>6.9639202726072745E-6</v>
      </c>
      <c r="P7" s="20">
        <v>3.8899221079472959E-6</v>
      </c>
      <c r="R7"/>
    </row>
    <row r="8" spans="1:18" x14ac:dyDescent="0.3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778</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3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778</v>
      </c>
      <c r="H9" s="51" t="s">
        <v>14</v>
      </c>
      <c r="I9" s="64" t="s">
        <v>19</v>
      </c>
      <c r="J9" s="52">
        <v>1.6864245599296441E-5</v>
      </c>
      <c r="K9" s="52">
        <v>1.5211247997160043E-5</v>
      </c>
      <c r="L9" s="53"/>
      <c r="M9" s="52"/>
      <c r="N9" s="52">
        <v>2.0144766642253216E-5</v>
      </c>
      <c r="O9" s="52">
        <v>2.0681969469344468E-5</v>
      </c>
      <c r="P9" s="20">
        <v>1.1544789721301091E-5</v>
      </c>
      <c r="R9"/>
    </row>
    <row r="10" spans="1:18" x14ac:dyDescent="0.3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778</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3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778</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3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778</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3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778</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3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778</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3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778</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3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778</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3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778</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3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778</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3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778</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3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778</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3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778</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3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778</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3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778</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3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778</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3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778</v>
      </c>
      <c r="H25" s="51" t="s">
        <v>14</v>
      </c>
      <c r="I25" s="64" t="s">
        <v>21</v>
      </c>
      <c r="J25" s="52"/>
      <c r="K25" s="52"/>
      <c r="L25" s="53"/>
      <c r="M25" s="52"/>
      <c r="N25" s="52"/>
      <c r="O25" s="52"/>
      <c r="P25" s="20"/>
      <c r="R25"/>
    </row>
    <row r="26" spans="1:18" x14ac:dyDescent="0.3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778</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3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778</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3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778</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3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778</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3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778</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3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778</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3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778</v>
      </c>
      <c r="H32" s="51" t="s">
        <v>14</v>
      </c>
      <c r="I32" s="64" t="s">
        <v>21</v>
      </c>
      <c r="J32" s="52"/>
      <c r="K32" s="52"/>
      <c r="L32" s="53"/>
      <c r="M32" s="52"/>
      <c r="N32" s="52"/>
      <c r="O32" s="52"/>
      <c r="P32" s="20"/>
      <c r="R32"/>
    </row>
    <row r="33" spans="1:18" x14ac:dyDescent="0.3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778</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3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778</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3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778</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3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778</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3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778</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3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778</v>
      </c>
      <c r="H38" s="51" t="s">
        <v>14</v>
      </c>
      <c r="I38" s="64" t="s">
        <v>20</v>
      </c>
      <c r="J38" s="52"/>
      <c r="K38" s="52"/>
      <c r="L38" s="53"/>
      <c r="M38" s="52"/>
      <c r="N38" s="52"/>
      <c r="O38" s="52"/>
      <c r="P38" s="20"/>
      <c r="R38"/>
    </row>
    <row r="39" spans="1:18" x14ac:dyDescent="0.3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778</v>
      </c>
      <c r="H39" s="51" t="s">
        <v>14</v>
      </c>
      <c r="I39" s="64" t="s">
        <v>21</v>
      </c>
      <c r="J39" s="52"/>
      <c r="K39" s="52"/>
      <c r="L39" s="53"/>
      <c r="M39" s="52"/>
      <c r="N39" s="52"/>
      <c r="O39" s="52"/>
      <c r="P39" s="20"/>
      <c r="R39"/>
    </row>
    <row r="40" spans="1:18" x14ac:dyDescent="0.3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778</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3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778</v>
      </c>
      <c r="H41" s="51" t="s">
        <v>14</v>
      </c>
      <c r="I41" s="64" t="s">
        <v>23</v>
      </c>
      <c r="J41" s="52"/>
      <c r="K41" s="52"/>
      <c r="L41" s="53"/>
      <c r="M41" s="52"/>
      <c r="N41" s="52"/>
      <c r="O41" s="52"/>
      <c r="P41" s="20"/>
      <c r="R41"/>
    </row>
    <row r="42" spans="1:18" x14ac:dyDescent="0.3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778</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3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778</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3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778</v>
      </c>
      <c r="H44" s="51" t="s">
        <v>14</v>
      </c>
      <c r="I44" s="64" t="s">
        <v>19</v>
      </c>
      <c r="J44" s="52"/>
      <c r="K44" s="52"/>
      <c r="L44" s="53"/>
      <c r="M44" s="52"/>
      <c r="N44" s="52"/>
      <c r="O44" s="52"/>
      <c r="P44" s="20"/>
      <c r="R44"/>
    </row>
    <row r="45" spans="1:18" x14ac:dyDescent="0.3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778</v>
      </c>
      <c r="H45" s="51" t="s">
        <v>14</v>
      </c>
      <c r="I45" s="64" t="s">
        <v>20</v>
      </c>
      <c r="J45" s="52"/>
      <c r="K45" s="52"/>
      <c r="L45" s="53"/>
      <c r="M45" s="52"/>
      <c r="N45" s="52"/>
      <c r="O45" s="52"/>
      <c r="P45" s="20"/>
      <c r="R45"/>
    </row>
    <row r="46" spans="1:18" x14ac:dyDescent="0.3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778</v>
      </c>
      <c r="H46" s="51" t="s">
        <v>14</v>
      </c>
      <c r="I46" s="64" t="s">
        <v>21</v>
      </c>
      <c r="J46" s="52"/>
      <c r="K46" s="52"/>
      <c r="L46" s="53"/>
      <c r="M46" s="52"/>
      <c r="N46" s="52"/>
      <c r="O46" s="52"/>
      <c r="P46" s="20"/>
      <c r="R46"/>
    </row>
    <row r="47" spans="1:18" x14ac:dyDescent="0.3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778</v>
      </c>
      <c r="H47" s="51" t="s">
        <v>14</v>
      </c>
      <c r="I47" s="64" t="s">
        <v>22</v>
      </c>
      <c r="J47" s="52"/>
      <c r="K47" s="52"/>
      <c r="L47" s="53"/>
      <c r="M47" s="52"/>
      <c r="N47" s="52"/>
      <c r="O47" s="52"/>
      <c r="P47" s="20"/>
      <c r="R47"/>
    </row>
    <row r="48" spans="1:18" x14ac:dyDescent="0.3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778</v>
      </c>
      <c r="H48" s="51" t="s">
        <v>14</v>
      </c>
      <c r="I48" s="64" t="s">
        <v>23</v>
      </c>
      <c r="J48" s="52"/>
      <c r="K48" s="52"/>
      <c r="L48" s="53"/>
      <c r="M48" s="52"/>
      <c r="N48" s="52"/>
      <c r="O48" s="52"/>
      <c r="P48" s="20"/>
      <c r="R48"/>
    </row>
    <row r="49" spans="1:18" x14ac:dyDescent="0.3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778</v>
      </c>
      <c r="H49" s="51" t="s">
        <v>14</v>
      </c>
      <c r="I49" s="64" t="s">
        <v>24</v>
      </c>
      <c r="J49" s="52"/>
      <c r="K49" s="52"/>
      <c r="L49" s="53"/>
      <c r="M49" s="52"/>
      <c r="N49" s="52"/>
      <c r="O49" s="52"/>
      <c r="P49" s="20"/>
      <c r="R49"/>
    </row>
    <row r="50" spans="1:18" x14ac:dyDescent="0.3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778</v>
      </c>
      <c r="H50" s="51" t="s">
        <v>14</v>
      </c>
      <c r="I50" s="64" t="s">
        <v>25</v>
      </c>
      <c r="J50" s="52" t="s">
        <v>26</v>
      </c>
      <c r="K50" s="52" t="s">
        <v>26</v>
      </c>
      <c r="L50" s="53" t="s">
        <v>26</v>
      </c>
      <c r="M50" s="52" t="s">
        <v>26</v>
      </c>
      <c r="N50" s="52" t="s">
        <v>26</v>
      </c>
      <c r="O50" s="52" t="s">
        <v>26</v>
      </c>
      <c r="P50" s="20" t="s">
        <v>26</v>
      </c>
      <c r="R50"/>
    </row>
    <row r="51" spans="1:18" x14ac:dyDescent="0.3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778</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3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778</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3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778</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3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778</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3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778</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3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778</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3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778</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3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778</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3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778</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3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778</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3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778</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3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778</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3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778</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3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778</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3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778</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3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778</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3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778</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3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778</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3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778</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3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778</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3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778</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3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778</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3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778</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3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778</v>
      </c>
      <c r="H74" s="51" t="s">
        <v>16</v>
      </c>
      <c r="I74" s="64" t="s">
        <v>21</v>
      </c>
      <c r="J74" s="52"/>
      <c r="K74" s="52"/>
      <c r="L74" s="53"/>
      <c r="M74" s="52"/>
      <c r="N74" s="52"/>
      <c r="O74" s="52"/>
      <c r="P74" s="20"/>
      <c r="R74"/>
    </row>
    <row r="75" spans="1:18" x14ac:dyDescent="0.3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778</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3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778</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3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778</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3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778</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3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778</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3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778</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3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778</v>
      </c>
      <c r="H81" s="51" t="s">
        <v>16</v>
      </c>
      <c r="I81" s="64" t="s">
        <v>21</v>
      </c>
      <c r="J81" s="52"/>
      <c r="K81" s="52"/>
      <c r="L81" s="53"/>
      <c r="M81" s="52"/>
      <c r="N81" s="52"/>
      <c r="O81" s="52"/>
      <c r="P81" s="20"/>
      <c r="R81"/>
    </row>
    <row r="82" spans="1:18" x14ac:dyDescent="0.3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778</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3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778</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3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778</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3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778</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3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778</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3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778</v>
      </c>
      <c r="H87" s="51" t="s">
        <v>16</v>
      </c>
      <c r="I87" s="64" t="s">
        <v>20</v>
      </c>
      <c r="J87" s="52"/>
      <c r="K87" s="52"/>
      <c r="L87" s="53"/>
      <c r="M87" s="52"/>
      <c r="N87" s="52"/>
      <c r="O87" s="52"/>
      <c r="P87" s="20"/>
      <c r="R87"/>
    </row>
    <row r="88" spans="1:18" x14ac:dyDescent="0.3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778</v>
      </c>
      <c r="H88" s="51" t="s">
        <v>16</v>
      </c>
      <c r="I88" s="64" t="s">
        <v>21</v>
      </c>
      <c r="J88" s="52"/>
      <c r="K88" s="52"/>
      <c r="L88" s="53"/>
      <c r="M88" s="52"/>
      <c r="N88" s="52"/>
      <c r="O88" s="52"/>
      <c r="P88" s="20"/>
      <c r="R88"/>
    </row>
    <row r="89" spans="1:18" x14ac:dyDescent="0.3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778</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3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778</v>
      </c>
      <c r="H90" s="51" t="s">
        <v>16</v>
      </c>
      <c r="I90" s="64" t="s">
        <v>23</v>
      </c>
      <c r="J90" s="52"/>
      <c r="K90" s="52"/>
      <c r="L90" s="53"/>
      <c r="M90" s="52"/>
      <c r="N90" s="52"/>
      <c r="O90" s="52"/>
      <c r="P90" s="20"/>
      <c r="R90"/>
    </row>
    <row r="91" spans="1:18" x14ac:dyDescent="0.3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778</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3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778</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3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778</v>
      </c>
      <c r="H93" s="51" t="s">
        <v>16</v>
      </c>
      <c r="I93" s="64" t="s">
        <v>19</v>
      </c>
      <c r="J93" s="52"/>
      <c r="K93" s="52"/>
      <c r="L93" s="53"/>
      <c r="M93" s="52"/>
      <c r="N93" s="52"/>
      <c r="O93" s="52"/>
      <c r="P93" s="20"/>
      <c r="R93"/>
    </row>
    <row r="94" spans="1:18" x14ac:dyDescent="0.3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778</v>
      </c>
      <c r="H94" s="51" t="s">
        <v>16</v>
      </c>
      <c r="I94" s="64" t="s">
        <v>20</v>
      </c>
      <c r="J94" s="52"/>
      <c r="K94" s="52"/>
      <c r="L94" s="53"/>
      <c r="M94" s="52"/>
      <c r="N94" s="52"/>
      <c r="O94" s="52"/>
      <c r="P94" s="20"/>
      <c r="R94"/>
    </row>
    <row r="95" spans="1:18" x14ac:dyDescent="0.3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778</v>
      </c>
      <c r="H95" s="51" t="s">
        <v>16</v>
      </c>
      <c r="I95" s="64" t="s">
        <v>21</v>
      </c>
      <c r="J95" s="52"/>
      <c r="K95" s="52"/>
      <c r="L95" s="53"/>
      <c r="M95" s="52"/>
      <c r="N95" s="52"/>
      <c r="O95" s="52"/>
      <c r="P95" s="20"/>
      <c r="R95"/>
    </row>
    <row r="96" spans="1:18" x14ac:dyDescent="0.3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778</v>
      </c>
      <c r="H96" s="51" t="s">
        <v>16</v>
      </c>
      <c r="I96" s="64" t="s">
        <v>22</v>
      </c>
      <c r="J96" s="52"/>
      <c r="K96" s="52"/>
      <c r="L96" s="53"/>
      <c r="M96" s="52"/>
      <c r="N96" s="52"/>
      <c r="O96" s="52"/>
      <c r="P96" s="20"/>
      <c r="R96"/>
    </row>
    <row r="97" spans="1:18" x14ac:dyDescent="0.3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778</v>
      </c>
      <c r="H97" s="51" t="s">
        <v>16</v>
      </c>
      <c r="I97" s="64" t="s">
        <v>23</v>
      </c>
      <c r="J97" s="52"/>
      <c r="K97" s="52"/>
      <c r="L97" s="53"/>
      <c r="M97" s="52"/>
      <c r="N97" s="52"/>
      <c r="O97" s="52"/>
      <c r="P97" s="20"/>
      <c r="R97"/>
    </row>
    <row r="98" spans="1:18" x14ac:dyDescent="0.3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778</v>
      </c>
      <c r="H98" s="51" t="s">
        <v>16</v>
      </c>
      <c r="I98" s="64" t="s">
        <v>24</v>
      </c>
      <c r="J98" s="52"/>
      <c r="K98" s="52"/>
      <c r="L98" s="53"/>
      <c r="M98" s="52"/>
      <c r="N98" s="52"/>
      <c r="O98" s="52"/>
      <c r="P98" s="20"/>
      <c r="R98"/>
    </row>
    <row r="99" spans="1:18" x14ac:dyDescent="0.3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778</v>
      </c>
      <c r="H99" s="51" t="s">
        <v>16</v>
      </c>
      <c r="I99" s="64" t="s">
        <v>25</v>
      </c>
      <c r="J99" s="52" t="s">
        <v>26</v>
      </c>
      <c r="K99" s="52" t="s">
        <v>26</v>
      </c>
      <c r="L99" s="53" t="s">
        <v>26</v>
      </c>
      <c r="M99" s="52" t="s">
        <v>26</v>
      </c>
      <c r="N99" s="52" t="s">
        <v>26</v>
      </c>
      <c r="O99" s="52" t="s">
        <v>26</v>
      </c>
      <c r="P99" s="20" t="s">
        <v>26</v>
      </c>
      <c r="R99"/>
    </row>
    <row r="100" spans="1:18" x14ac:dyDescent="0.3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778</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3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778</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3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778</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3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778</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3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778</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3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778</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3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778</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3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778</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3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778</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3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778</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3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778</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3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778</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3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778</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3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778</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3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778</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3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778</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3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778</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3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778</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3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778</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3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778</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3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778</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3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778</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3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778</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3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778</v>
      </c>
      <c r="H123" s="51" t="s">
        <v>14</v>
      </c>
      <c r="I123" s="64" t="s">
        <v>29</v>
      </c>
      <c r="J123" s="52"/>
      <c r="K123" s="52"/>
      <c r="L123" s="53"/>
      <c r="M123" s="52"/>
      <c r="N123" s="52"/>
      <c r="O123" s="52"/>
      <c r="P123" s="20"/>
      <c r="R123"/>
    </row>
    <row r="124" spans="1:18" x14ac:dyDescent="0.3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778</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3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778</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3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778</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3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778</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3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778</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3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778</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3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778</v>
      </c>
      <c r="H130" s="51" t="s">
        <v>14</v>
      </c>
      <c r="I130" s="64" t="s">
        <v>29</v>
      </c>
      <c r="J130" s="52"/>
      <c r="K130" s="52"/>
      <c r="L130" s="53"/>
      <c r="M130" s="52"/>
      <c r="N130" s="52"/>
      <c r="O130" s="52"/>
      <c r="P130" s="20"/>
      <c r="R130"/>
    </row>
    <row r="131" spans="1:18" x14ac:dyDescent="0.3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778</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3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778</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3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778</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3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778</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3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778</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3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778</v>
      </c>
      <c r="H136" s="51" t="s">
        <v>14</v>
      </c>
      <c r="I136" s="64" t="s">
        <v>28</v>
      </c>
      <c r="J136" s="52"/>
      <c r="K136" s="52"/>
      <c r="L136" s="53"/>
      <c r="M136" s="52"/>
      <c r="N136" s="52"/>
      <c r="O136" s="52"/>
      <c r="P136" s="20"/>
      <c r="R136"/>
    </row>
    <row r="137" spans="1:18" x14ac:dyDescent="0.3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778</v>
      </c>
      <c r="H137" s="51" t="s">
        <v>14</v>
      </c>
      <c r="I137" s="64" t="s">
        <v>29</v>
      </c>
      <c r="J137" s="52"/>
      <c r="K137" s="52"/>
      <c r="L137" s="53"/>
      <c r="M137" s="52"/>
      <c r="N137" s="52"/>
      <c r="O137" s="52"/>
      <c r="P137" s="20"/>
      <c r="R137"/>
    </row>
    <row r="138" spans="1:18" x14ac:dyDescent="0.3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778</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3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778</v>
      </c>
      <c r="H139" s="51" t="s">
        <v>14</v>
      </c>
      <c r="I139" s="64" t="s">
        <v>31</v>
      </c>
      <c r="J139" s="52"/>
      <c r="K139" s="52"/>
      <c r="L139" s="53"/>
      <c r="M139" s="52"/>
      <c r="N139" s="52"/>
      <c r="O139" s="52"/>
      <c r="P139" s="20"/>
      <c r="R139"/>
    </row>
    <row r="140" spans="1:18" x14ac:dyDescent="0.3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778</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3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778</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3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778</v>
      </c>
      <c r="H142" s="51" t="s">
        <v>14</v>
      </c>
      <c r="I142" s="64" t="s">
        <v>27</v>
      </c>
      <c r="J142" s="52"/>
      <c r="K142" s="52"/>
      <c r="L142" s="53"/>
      <c r="M142" s="52"/>
      <c r="N142" s="52"/>
      <c r="O142" s="52"/>
      <c r="P142" s="20"/>
      <c r="R142"/>
    </row>
    <row r="143" spans="1:18" x14ac:dyDescent="0.3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778</v>
      </c>
      <c r="H143" s="51" t="s">
        <v>14</v>
      </c>
      <c r="I143" s="64" t="s">
        <v>28</v>
      </c>
      <c r="J143" s="52"/>
      <c r="K143" s="52"/>
      <c r="L143" s="53"/>
      <c r="M143" s="52"/>
      <c r="N143" s="52"/>
      <c r="O143" s="52"/>
      <c r="P143" s="20"/>
      <c r="R143"/>
    </row>
    <row r="144" spans="1:18" x14ac:dyDescent="0.3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778</v>
      </c>
      <c r="H144" s="51" t="s">
        <v>14</v>
      </c>
      <c r="I144" s="64" t="s">
        <v>29</v>
      </c>
      <c r="J144" s="52"/>
      <c r="K144" s="52"/>
      <c r="L144" s="53"/>
      <c r="M144" s="52"/>
      <c r="N144" s="52"/>
      <c r="O144" s="52"/>
      <c r="P144" s="20"/>
      <c r="R144"/>
    </row>
    <row r="145" spans="1:18" x14ac:dyDescent="0.3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778</v>
      </c>
      <c r="H145" s="51" t="s">
        <v>14</v>
      </c>
      <c r="I145" s="64" t="s">
        <v>30</v>
      </c>
      <c r="J145" s="52"/>
      <c r="K145" s="52"/>
      <c r="L145" s="53"/>
      <c r="M145" s="52"/>
      <c r="N145" s="52"/>
      <c r="O145" s="52"/>
      <c r="P145" s="20"/>
      <c r="R145"/>
    </row>
    <row r="146" spans="1:18" x14ac:dyDescent="0.3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778</v>
      </c>
      <c r="H146" s="51" t="s">
        <v>14</v>
      </c>
      <c r="I146" s="64" t="s">
        <v>31</v>
      </c>
      <c r="J146" s="52"/>
      <c r="K146" s="52"/>
      <c r="L146" s="53"/>
      <c r="M146" s="52"/>
      <c r="N146" s="52"/>
      <c r="O146" s="52"/>
      <c r="P146" s="20"/>
      <c r="R146"/>
    </row>
    <row r="147" spans="1:18" x14ac:dyDescent="0.3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778</v>
      </c>
      <c r="H147" s="51" t="s">
        <v>14</v>
      </c>
      <c r="I147" s="64" t="s">
        <v>32</v>
      </c>
      <c r="J147" s="52"/>
      <c r="K147" s="52"/>
      <c r="L147" s="53"/>
      <c r="M147" s="52"/>
      <c r="N147" s="52"/>
      <c r="O147" s="52"/>
      <c r="P147" s="20"/>
      <c r="R147"/>
    </row>
    <row r="148" spans="1:18" x14ac:dyDescent="0.3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778</v>
      </c>
      <c r="H148" s="51" t="s">
        <v>14</v>
      </c>
      <c r="I148" s="64" t="s">
        <v>33</v>
      </c>
      <c r="J148" s="52" t="s">
        <v>26</v>
      </c>
      <c r="K148" s="52" t="s">
        <v>26</v>
      </c>
      <c r="L148" s="53" t="s">
        <v>26</v>
      </c>
      <c r="M148" s="52" t="s">
        <v>26</v>
      </c>
      <c r="N148" s="52" t="s">
        <v>26</v>
      </c>
      <c r="O148" s="52" t="s">
        <v>26</v>
      </c>
      <c r="P148" s="20" t="s">
        <v>26</v>
      </c>
      <c r="R148"/>
    </row>
    <row r="149" spans="1:18" x14ac:dyDescent="0.3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778</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3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778</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3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778</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3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778</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3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778</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3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778</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3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778</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3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778</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3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778</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3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778</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3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778</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3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778</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3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778</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3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778</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3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778</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3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778</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3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778</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3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778</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3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778</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3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778</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3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778</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3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778</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3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778</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3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778</v>
      </c>
      <c r="H172" s="51" t="s">
        <v>16</v>
      </c>
      <c r="I172" s="64" t="s">
        <v>29</v>
      </c>
      <c r="J172" s="52"/>
      <c r="K172" s="52"/>
      <c r="L172" s="53"/>
      <c r="M172" s="52"/>
      <c r="N172" s="52"/>
      <c r="O172" s="52"/>
      <c r="P172" s="20"/>
      <c r="R172"/>
    </row>
    <row r="173" spans="1:18" x14ac:dyDescent="0.3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778</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3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778</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3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778</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3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778</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3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778</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3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778</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3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778</v>
      </c>
      <c r="H179" s="51" t="s">
        <v>16</v>
      </c>
      <c r="I179" s="64" t="s">
        <v>29</v>
      </c>
      <c r="J179" s="52"/>
      <c r="K179" s="52"/>
      <c r="L179" s="53"/>
      <c r="M179" s="52"/>
      <c r="N179" s="52"/>
      <c r="O179" s="52"/>
      <c r="P179" s="20"/>
      <c r="R179"/>
    </row>
    <row r="180" spans="1:18" x14ac:dyDescent="0.3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778</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3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778</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3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778</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3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778</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3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778</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3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778</v>
      </c>
      <c r="H185" s="51" t="s">
        <v>16</v>
      </c>
      <c r="I185" s="64" t="s">
        <v>28</v>
      </c>
      <c r="J185" s="52"/>
      <c r="K185" s="52"/>
      <c r="L185" s="53"/>
      <c r="M185" s="52"/>
      <c r="N185" s="52"/>
      <c r="O185" s="52"/>
      <c r="P185" s="20"/>
      <c r="R185"/>
    </row>
    <row r="186" spans="1:18" x14ac:dyDescent="0.3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778</v>
      </c>
      <c r="H186" s="51" t="s">
        <v>16</v>
      </c>
      <c r="I186" s="64" t="s">
        <v>29</v>
      </c>
      <c r="J186" s="52"/>
      <c r="K186" s="52"/>
      <c r="L186" s="53"/>
      <c r="M186" s="52"/>
      <c r="N186" s="52"/>
      <c r="O186" s="52"/>
      <c r="P186" s="20"/>
      <c r="R186"/>
    </row>
    <row r="187" spans="1:18" x14ac:dyDescent="0.3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778</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3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778</v>
      </c>
      <c r="H188" s="51" t="s">
        <v>16</v>
      </c>
      <c r="I188" s="64" t="s">
        <v>31</v>
      </c>
      <c r="J188" s="52"/>
      <c r="K188" s="52"/>
      <c r="L188" s="53"/>
      <c r="M188" s="52"/>
      <c r="N188" s="52"/>
      <c r="O188" s="52"/>
      <c r="P188" s="20"/>
      <c r="R188"/>
    </row>
    <row r="189" spans="1:18" x14ac:dyDescent="0.3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778</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3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778</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3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778</v>
      </c>
      <c r="H191" s="51" t="s">
        <v>16</v>
      </c>
      <c r="I191" s="64" t="s">
        <v>27</v>
      </c>
      <c r="J191" s="52"/>
      <c r="K191" s="52"/>
      <c r="L191" s="53"/>
      <c r="M191" s="52"/>
      <c r="N191" s="52"/>
      <c r="O191" s="52"/>
      <c r="P191" s="20"/>
      <c r="R191"/>
    </row>
    <row r="192" spans="1:18" x14ac:dyDescent="0.3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778</v>
      </c>
      <c r="H192" s="51" t="s">
        <v>16</v>
      </c>
      <c r="I192" s="64" t="s">
        <v>28</v>
      </c>
      <c r="J192" s="52"/>
      <c r="K192" s="52"/>
      <c r="L192" s="53"/>
      <c r="M192" s="52"/>
      <c r="N192" s="52"/>
      <c r="O192" s="52"/>
      <c r="P192" s="20"/>
      <c r="R192"/>
    </row>
    <row r="193" spans="1:18" x14ac:dyDescent="0.3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778</v>
      </c>
      <c r="H193" s="51" t="s">
        <v>16</v>
      </c>
      <c r="I193" s="64" t="s">
        <v>29</v>
      </c>
      <c r="J193" s="52"/>
      <c r="K193" s="52"/>
      <c r="L193" s="53"/>
      <c r="M193" s="52"/>
      <c r="N193" s="52"/>
      <c r="O193" s="52"/>
      <c r="P193" s="20"/>
      <c r="R193"/>
    </row>
    <row r="194" spans="1:18" x14ac:dyDescent="0.3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778</v>
      </c>
      <c r="H194" s="51" t="s">
        <v>16</v>
      </c>
      <c r="I194" s="64" t="s">
        <v>30</v>
      </c>
      <c r="J194" s="52"/>
      <c r="K194" s="52"/>
      <c r="L194" s="53"/>
      <c r="M194" s="52"/>
      <c r="N194" s="52"/>
      <c r="O194" s="52"/>
      <c r="P194" s="20"/>
      <c r="R194"/>
    </row>
    <row r="195" spans="1:18" x14ac:dyDescent="0.3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778</v>
      </c>
      <c r="H195" s="51" t="s">
        <v>16</v>
      </c>
      <c r="I195" s="64" t="s">
        <v>31</v>
      </c>
      <c r="J195" s="52"/>
      <c r="K195" s="52"/>
      <c r="L195" s="53"/>
      <c r="M195" s="52"/>
      <c r="N195" s="52"/>
      <c r="O195" s="52"/>
      <c r="P195" s="20"/>
      <c r="R195"/>
    </row>
    <row r="196" spans="1:18" x14ac:dyDescent="0.3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778</v>
      </c>
      <c r="H196" s="51" t="s">
        <v>16</v>
      </c>
      <c r="I196" s="64" t="s">
        <v>32</v>
      </c>
      <c r="J196" s="52"/>
      <c r="K196" s="52"/>
      <c r="L196" s="53"/>
      <c r="M196" s="52"/>
      <c r="N196" s="52"/>
      <c r="O196" s="52"/>
      <c r="P196" s="20"/>
      <c r="R196"/>
    </row>
    <row r="197" spans="1:18" x14ac:dyDescent="0.3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778</v>
      </c>
      <c r="H197" s="51" t="s">
        <v>16</v>
      </c>
      <c r="I197" s="64" t="s">
        <v>33</v>
      </c>
      <c r="J197" s="52" t="s">
        <v>26</v>
      </c>
      <c r="K197" s="52" t="s">
        <v>26</v>
      </c>
      <c r="L197" s="53" t="s">
        <v>26</v>
      </c>
      <c r="M197" s="52" t="s">
        <v>26</v>
      </c>
      <c r="N197" s="52" t="s">
        <v>26</v>
      </c>
      <c r="O197" s="52" t="s">
        <v>26</v>
      </c>
      <c r="P197" s="20" t="s">
        <v>26</v>
      </c>
      <c r="R197"/>
    </row>
    <row r="198" spans="1:18" x14ac:dyDescent="0.3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776</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3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776</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3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776</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3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776</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3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776</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3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776</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3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776</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3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776</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3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776</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3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776</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3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776</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3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776</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3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776</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3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776</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3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776</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3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776</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3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776</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3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776</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3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776</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3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776</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3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776</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3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776</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3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776</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3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776</v>
      </c>
      <c r="H221" s="51" t="s">
        <v>14</v>
      </c>
      <c r="I221" s="64" t="s">
        <v>21</v>
      </c>
      <c r="J221" s="52"/>
      <c r="K221" s="52"/>
      <c r="L221" s="53"/>
      <c r="M221" s="52"/>
      <c r="N221" s="52"/>
      <c r="O221" s="52"/>
      <c r="P221" s="20"/>
      <c r="R221"/>
    </row>
    <row r="222" spans="1:18" x14ac:dyDescent="0.3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776</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3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776</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3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776</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3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776</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3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776</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3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776</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3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776</v>
      </c>
      <c r="H228" s="51" t="s">
        <v>14</v>
      </c>
      <c r="I228" s="64" t="s">
        <v>21</v>
      </c>
      <c r="J228" s="52"/>
      <c r="K228" s="52"/>
      <c r="L228" s="53"/>
      <c r="M228" s="52"/>
      <c r="N228" s="52"/>
      <c r="O228" s="52"/>
      <c r="P228" s="20"/>
      <c r="R228"/>
    </row>
    <row r="229" spans="1:18" x14ac:dyDescent="0.3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776</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3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776</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3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776</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3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776</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3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776</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3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776</v>
      </c>
      <c r="H234" s="51" t="s">
        <v>14</v>
      </c>
      <c r="I234" s="64" t="s">
        <v>20</v>
      </c>
      <c r="J234" s="52"/>
      <c r="K234" s="52"/>
      <c r="L234" s="53"/>
      <c r="M234" s="52"/>
      <c r="N234" s="52"/>
      <c r="O234" s="52"/>
      <c r="P234" s="20"/>
      <c r="R234"/>
    </row>
    <row r="235" spans="1:18" x14ac:dyDescent="0.3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776</v>
      </c>
      <c r="H235" s="51" t="s">
        <v>14</v>
      </c>
      <c r="I235" s="64" t="s">
        <v>21</v>
      </c>
      <c r="J235" s="52"/>
      <c r="K235" s="52"/>
      <c r="L235" s="53"/>
      <c r="M235" s="52"/>
      <c r="N235" s="52"/>
      <c r="O235" s="52"/>
      <c r="P235" s="20"/>
      <c r="R235"/>
    </row>
    <row r="236" spans="1:18" x14ac:dyDescent="0.3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776</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3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776</v>
      </c>
      <c r="H237" s="51" t="s">
        <v>14</v>
      </c>
      <c r="I237" s="64" t="s">
        <v>23</v>
      </c>
      <c r="J237" s="52"/>
      <c r="K237" s="52"/>
      <c r="L237" s="53"/>
      <c r="M237" s="52"/>
      <c r="N237" s="52"/>
      <c r="O237" s="52"/>
      <c r="P237" s="20"/>
      <c r="R237"/>
    </row>
    <row r="238" spans="1:18" x14ac:dyDescent="0.3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776</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3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776</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3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776</v>
      </c>
      <c r="H240" s="51" t="s">
        <v>14</v>
      </c>
      <c r="I240" s="64" t="s">
        <v>19</v>
      </c>
      <c r="J240" s="52"/>
      <c r="K240" s="52"/>
      <c r="L240" s="53"/>
      <c r="M240" s="52"/>
      <c r="N240" s="52"/>
      <c r="O240" s="52"/>
      <c r="P240" s="20"/>
      <c r="R240"/>
    </row>
    <row r="241" spans="1:18" x14ac:dyDescent="0.3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776</v>
      </c>
      <c r="H241" s="51" t="s">
        <v>14</v>
      </c>
      <c r="I241" s="64" t="s">
        <v>20</v>
      </c>
      <c r="J241" s="52"/>
      <c r="K241" s="52"/>
      <c r="L241" s="53"/>
      <c r="M241" s="52"/>
      <c r="N241" s="52"/>
      <c r="O241" s="52"/>
      <c r="P241" s="20"/>
      <c r="R241"/>
    </row>
    <row r="242" spans="1:18" x14ac:dyDescent="0.3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776</v>
      </c>
      <c r="H242" s="51" t="s">
        <v>14</v>
      </c>
      <c r="I242" s="64" t="s">
        <v>21</v>
      </c>
      <c r="J242" s="52"/>
      <c r="K242" s="52"/>
      <c r="L242" s="53"/>
      <c r="M242" s="52"/>
      <c r="N242" s="52"/>
      <c r="O242" s="52"/>
      <c r="P242" s="20"/>
      <c r="R242"/>
    </row>
    <row r="243" spans="1:18" x14ac:dyDescent="0.3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776</v>
      </c>
      <c r="H243" s="51" t="s">
        <v>14</v>
      </c>
      <c r="I243" s="64" t="s">
        <v>22</v>
      </c>
      <c r="J243" s="52"/>
      <c r="K243" s="52"/>
      <c r="L243" s="53"/>
      <c r="M243" s="52"/>
      <c r="N243" s="52"/>
      <c r="O243" s="52"/>
      <c r="P243" s="20"/>
      <c r="R243"/>
    </row>
    <row r="244" spans="1:18" x14ac:dyDescent="0.3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776</v>
      </c>
      <c r="H244" s="51" t="s">
        <v>14</v>
      </c>
      <c r="I244" s="64" t="s">
        <v>23</v>
      </c>
      <c r="J244" s="52"/>
      <c r="K244" s="52"/>
      <c r="L244" s="53"/>
      <c r="M244" s="52"/>
      <c r="N244" s="52"/>
      <c r="O244" s="52"/>
      <c r="P244" s="20"/>
      <c r="R244"/>
    </row>
    <row r="245" spans="1:18" x14ac:dyDescent="0.3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776</v>
      </c>
      <c r="H245" s="51" t="s">
        <v>14</v>
      </c>
      <c r="I245" s="64" t="s">
        <v>24</v>
      </c>
      <c r="J245" s="52"/>
      <c r="K245" s="52"/>
      <c r="L245" s="53"/>
      <c r="M245" s="52"/>
      <c r="N245" s="52"/>
      <c r="O245" s="52"/>
      <c r="P245" s="20"/>
      <c r="R245"/>
    </row>
    <row r="246" spans="1:18" x14ac:dyDescent="0.3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776</v>
      </c>
      <c r="H246" s="51" t="s">
        <v>14</v>
      </c>
      <c r="I246" s="64" t="s">
        <v>25</v>
      </c>
      <c r="J246" s="52" t="s">
        <v>26</v>
      </c>
      <c r="K246" s="52" t="s">
        <v>26</v>
      </c>
      <c r="L246" s="53" t="s">
        <v>26</v>
      </c>
      <c r="M246" s="52" t="s">
        <v>26</v>
      </c>
      <c r="N246" s="52" t="s">
        <v>26</v>
      </c>
      <c r="O246" s="52" t="s">
        <v>26</v>
      </c>
      <c r="P246" s="20" t="s">
        <v>26</v>
      </c>
      <c r="R246"/>
    </row>
    <row r="247" spans="1:18" x14ac:dyDescent="0.3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776</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3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776</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3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776</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3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776</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3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776</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3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776</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3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776</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3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776</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3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776</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3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776</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3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776</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3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776</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3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776</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3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776</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3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776</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3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776</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3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776</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3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776</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3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776</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3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776</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3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776</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3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776</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3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776</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3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776</v>
      </c>
      <c r="H270" s="51" t="s">
        <v>16</v>
      </c>
      <c r="I270" s="64" t="s">
        <v>21</v>
      </c>
      <c r="J270" s="52"/>
      <c r="K270" s="52"/>
      <c r="L270" s="53"/>
      <c r="M270" s="52"/>
      <c r="N270" s="52"/>
      <c r="O270" s="52"/>
      <c r="P270" s="20"/>
      <c r="R270"/>
    </row>
    <row r="271" spans="1:18" x14ac:dyDescent="0.3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776</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3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776</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3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776</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3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776</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3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776</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3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776</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3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776</v>
      </c>
      <c r="H277" s="51" t="s">
        <v>16</v>
      </c>
      <c r="I277" s="64" t="s">
        <v>21</v>
      </c>
      <c r="J277" s="52"/>
      <c r="K277" s="52"/>
      <c r="L277" s="53"/>
      <c r="M277" s="52"/>
      <c r="N277" s="52"/>
      <c r="O277" s="52"/>
      <c r="P277" s="20"/>
      <c r="R277"/>
    </row>
    <row r="278" spans="1:18" x14ac:dyDescent="0.3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776</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3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776</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3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776</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3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776</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3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776</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3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776</v>
      </c>
      <c r="H283" s="51" t="s">
        <v>16</v>
      </c>
      <c r="I283" s="64" t="s">
        <v>20</v>
      </c>
      <c r="J283" s="52"/>
      <c r="K283" s="52"/>
      <c r="L283" s="53"/>
      <c r="M283" s="52"/>
      <c r="N283" s="52"/>
      <c r="O283" s="52"/>
      <c r="P283" s="20"/>
      <c r="R283"/>
    </row>
    <row r="284" spans="1:18" x14ac:dyDescent="0.3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776</v>
      </c>
      <c r="H284" s="51" t="s">
        <v>16</v>
      </c>
      <c r="I284" s="64" t="s">
        <v>21</v>
      </c>
      <c r="J284" s="52"/>
      <c r="K284" s="52"/>
      <c r="L284" s="53"/>
      <c r="M284" s="52"/>
      <c r="N284" s="52"/>
      <c r="O284" s="52"/>
      <c r="P284" s="20"/>
      <c r="R284"/>
    </row>
    <row r="285" spans="1:18" x14ac:dyDescent="0.3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776</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3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776</v>
      </c>
      <c r="H286" s="51" t="s">
        <v>16</v>
      </c>
      <c r="I286" s="64" t="s">
        <v>23</v>
      </c>
      <c r="J286" s="52"/>
      <c r="K286" s="52"/>
      <c r="L286" s="53"/>
      <c r="M286" s="52"/>
      <c r="N286" s="52"/>
      <c r="O286" s="52"/>
      <c r="P286" s="20"/>
      <c r="R286"/>
    </row>
    <row r="287" spans="1:18" x14ac:dyDescent="0.3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776</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3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776</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3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776</v>
      </c>
      <c r="H289" s="51" t="s">
        <v>16</v>
      </c>
      <c r="I289" s="64" t="s">
        <v>19</v>
      </c>
      <c r="J289" s="52"/>
      <c r="K289" s="52"/>
      <c r="L289" s="53"/>
      <c r="M289" s="52"/>
      <c r="N289" s="52"/>
      <c r="O289" s="52"/>
      <c r="P289" s="20"/>
      <c r="R289"/>
    </row>
    <row r="290" spans="1:18" x14ac:dyDescent="0.3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776</v>
      </c>
      <c r="H290" s="51" t="s">
        <v>16</v>
      </c>
      <c r="I290" s="64" t="s">
        <v>20</v>
      </c>
      <c r="J290" s="52"/>
      <c r="K290" s="52"/>
      <c r="L290" s="53"/>
      <c r="M290" s="52"/>
      <c r="N290" s="52"/>
      <c r="O290" s="52"/>
      <c r="P290" s="20"/>
      <c r="R290"/>
    </row>
    <row r="291" spans="1:18" x14ac:dyDescent="0.3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776</v>
      </c>
      <c r="H291" s="51" t="s">
        <v>16</v>
      </c>
      <c r="I291" s="64" t="s">
        <v>21</v>
      </c>
      <c r="J291" s="52"/>
      <c r="K291" s="52"/>
      <c r="L291" s="53"/>
      <c r="M291" s="52"/>
      <c r="N291" s="52"/>
      <c r="O291" s="52"/>
      <c r="P291" s="20"/>
      <c r="R291"/>
    </row>
    <row r="292" spans="1:18" x14ac:dyDescent="0.3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776</v>
      </c>
      <c r="H292" s="51" t="s">
        <v>16</v>
      </c>
      <c r="I292" s="64" t="s">
        <v>22</v>
      </c>
      <c r="J292" s="52"/>
      <c r="K292" s="52"/>
      <c r="L292" s="53"/>
      <c r="M292" s="52"/>
      <c r="N292" s="52"/>
      <c r="O292" s="52"/>
      <c r="P292" s="20"/>
      <c r="R292"/>
    </row>
    <row r="293" spans="1:18" x14ac:dyDescent="0.3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776</v>
      </c>
      <c r="H293" s="51" t="s">
        <v>16</v>
      </c>
      <c r="I293" s="64" t="s">
        <v>23</v>
      </c>
      <c r="J293" s="52"/>
      <c r="K293" s="52"/>
      <c r="L293" s="53"/>
      <c r="M293" s="52"/>
      <c r="N293" s="52"/>
      <c r="O293" s="52"/>
      <c r="P293" s="20"/>
      <c r="R293"/>
    </row>
    <row r="294" spans="1:18" x14ac:dyDescent="0.3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776</v>
      </c>
      <c r="H294" s="51" t="s">
        <v>16</v>
      </c>
      <c r="I294" s="64" t="s">
        <v>24</v>
      </c>
      <c r="J294" s="52"/>
      <c r="K294" s="52"/>
      <c r="L294" s="53"/>
      <c r="M294" s="52"/>
      <c r="N294" s="52"/>
      <c r="O294" s="52"/>
      <c r="P294" s="20"/>
      <c r="R294"/>
    </row>
    <row r="295" spans="1:18" x14ac:dyDescent="0.3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776</v>
      </c>
      <c r="H295" s="51" t="s">
        <v>16</v>
      </c>
      <c r="I295" s="64" t="s">
        <v>25</v>
      </c>
      <c r="J295" s="52" t="s">
        <v>26</v>
      </c>
      <c r="K295" s="52" t="s">
        <v>26</v>
      </c>
      <c r="L295" s="53" t="s">
        <v>26</v>
      </c>
      <c r="M295" s="52" t="s">
        <v>26</v>
      </c>
      <c r="N295" s="52" t="s">
        <v>26</v>
      </c>
      <c r="O295" s="52" t="s">
        <v>26</v>
      </c>
      <c r="P295" s="20" t="s">
        <v>26</v>
      </c>
      <c r="R295"/>
    </row>
    <row r="296" spans="1:18" x14ac:dyDescent="0.3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776</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3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776</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3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776</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3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776</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3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776</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3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776</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3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776</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3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776</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3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776</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3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776</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3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776</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3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776</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3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776</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3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776</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3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776</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3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776</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3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776</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3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776</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3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776</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3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776</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3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776</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3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776</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3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776</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3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776</v>
      </c>
      <c r="H319" s="51" t="s">
        <v>14</v>
      </c>
      <c r="I319" s="64" t="s">
        <v>29</v>
      </c>
      <c r="J319" s="52"/>
      <c r="K319" s="52"/>
      <c r="L319" s="53"/>
      <c r="M319" s="52"/>
      <c r="N319" s="52"/>
      <c r="O319" s="52"/>
      <c r="P319" s="20"/>
      <c r="R319"/>
    </row>
    <row r="320" spans="1:18" x14ac:dyDescent="0.3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776</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3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776</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3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776</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3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776</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3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776</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3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776</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3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776</v>
      </c>
      <c r="H326" s="51" t="s">
        <v>14</v>
      </c>
      <c r="I326" s="64" t="s">
        <v>29</v>
      </c>
      <c r="J326" s="52"/>
      <c r="K326" s="52"/>
      <c r="L326" s="53"/>
      <c r="M326" s="52"/>
      <c r="N326" s="52"/>
      <c r="O326" s="52"/>
      <c r="P326" s="20"/>
      <c r="R326"/>
    </row>
    <row r="327" spans="1:18" x14ac:dyDescent="0.3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776</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3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776</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3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776</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3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776</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3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776</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3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776</v>
      </c>
      <c r="H332" s="51" t="s">
        <v>14</v>
      </c>
      <c r="I332" s="64" t="s">
        <v>28</v>
      </c>
      <c r="J332" s="52"/>
      <c r="K332" s="52"/>
      <c r="L332" s="53"/>
      <c r="M332" s="52"/>
      <c r="N332" s="52"/>
      <c r="O332" s="52"/>
      <c r="P332" s="20"/>
      <c r="R332"/>
    </row>
    <row r="333" spans="1:18" x14ac:dyDescent="0.3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776</v>
      </c>
      <c r="H333" s="51" t="s">
        <v>14</v>
      </c>
      <c r="I333" s="64" t="s">
        <v>29</v>
      </c>
      <c r="J333" s="52"/>
      <c r="K333" s="52"/>
      <c r="L333" s="53"/>
      <c r="M333" s="52"/>
      <c r="N333" s="52"/>
      <c r="O333" s="52"/>
      <c r="P333" s="20"/>
      <c r="R333"/>
    </row>
    <row r="334" spans="1:18" x14ac:dyDescent="0.3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776</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3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776</v>
      </c>
      <c r="H335" s="51" t="s">
        <v>14</v>
      </c>
      <c r="I335" s="64" t="s">
        <v>31</v>
      </c>
      <c r="J335" s="52"/>
      <c r="K335" s="52"/>
      <c r="L335" s="53"/>
      <c r="M335" s="52"/>
      <c r="N335" s="52"/>
      <c r="O335" s="52"/>
      <c r="P335" s="20"/>
      <c r="R335"/>
    </row>
    <row r="336" spans="1:18" x14ac:dyDescent="0.3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776</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3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776</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3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776</v>
      </c>
      <c r="H338" s="51" t="s">
        <v>14</v>
      </c>
      <c r="I338" s="64" t="s">
        <v>27</v>
      </c>
      <c r="J338" s="52"/>
      <c r="K338" s="52"/>
      <c r="L338" s="53"/>
      <c r="M338" s="52"/>
      <c r="N338" s="52"/>
      <c r="O338" s="52"/>
      <c r="P338" s="20"/>
      <c r="R338"/>
    </row>
    <row r="339" spans="1:18" x14ac:dyDescent="0.3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776</v>
      </c>
      <c r="H339" s="51" t="s">
        <v>14</v>
      </c>
      <c r="I339" s="64" t="s">
        <v>28</v>
      </c>
      <c r="J339" s="52"/>
      <c r="K339" s="52"/>
      <c r="L339" s="53"/>
      <c r="M339" s="52"/>
      <c r="N339" s="52"/>
      <c r="O339" s="52"/>
      <c r="P339" s="20"/>
      <c r="R339"/>
    </row>
    <row r="340" spans="1:18" x14ac:dyDescent="0.3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776</v>
      </c>
      <c r="H340" s="51" t="s">
        <v>14</v>
      </c>
      <c r="I340" s="64" t="s">
        <v>29</v>
      </c>
      <c r="J340" s="52"/>
      <c r="K340" s="52"/>
      <c r="L340" s="53"/>
      <c r="M340" s="52"/>
      <c r="N340" s="52"/>
      <c r="O340" s="52"/>
      <c r="P340" s="20"/>
      <c r="R340"/>
    </row>
    <row r="341" spans="1:18" x14ac:dyDescent="0.3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776</v>
      </c>
      <c r="H341" s="51" t="s">
        <v>14</v>
      </c>
      <c r="I341" s="64" t="s">
        <v>30</v>
      </c>
      <c r="J341" s="52"/>
      <c r="K341" s="52"/>
      <c r="L341" s="53"/>
      <c r="M341" s="52"/>
      <c r="N341" s="52"/>
      <c r="O341" s="52"/>
      <c r="P341" s="20"/>
      <c r="R341"/>
    </row>
    <row r="342" spans="1:18" x14ac:dyDescent="0.3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776</v>
      </c>
      <c r="H342" s="51" t="s">
        <v>14</v>
      </c>
      <c r="I342" s="64" t="s">
        <v>31</v>
      </c>
      <c r="J342" s="52"/>
      <c r="K342" s="52"/>
      <c r="L342" s="53"/>
      <c r="M342" s="52"/>
      <c r="N342" s="52"/>
      <c r="O342" s="52"/>
      <c r="P342" s="20"/>
      <c r="R342"/>
    </row>
    <row r="343" spans="1:18" x14ac:dyDescent="0.3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776</v>
      </c>
      <c r="H343" s="51" t="s">
        <v>14</v>
      </c>
      <c r="I343" s="64" t="s">
        <v>32</v>
      </c>
      <c r="J343" s="52"/>
      <c r="K343" s="52"/>
      <c r="L343" s="53"/>
      <c r="M343" s="52"/>
      <c r="N343" s="52"/>
      <c r="O343" s="52"/>
      <c r="P343" s="20"/>
      <c r="R343"/>
    </row>
    <row r="344" spans="1:18" x14ac:dyDescent="0.3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776</v>
      </c>
      <c r="H344" s="51" t="s">
        <v>14</v>
      </c>
      <c r="I344" s="64" t="s">
        <v>33</v>
      </c>
      <c r="J344" s="52"/>
      <c r="K344" s="52"/>
      <c r="L344" s="53"/>
      <c r="M344" s="52"/>
      <c r="N344" s="52"/>
      <c r="O344" s="52"/>
      <c r="P344" s="20"/>
      <c r="R344"/>
    </row>
    <row r="345" spans="1:18" x14ac:dyDescent="0.3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776</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3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776</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3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776</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3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776</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3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776</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3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776</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3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776</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3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776</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3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776</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3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776</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3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776</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3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776</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3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776</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3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776</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3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776</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3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776</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3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776</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3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776</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3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776</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3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776</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3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776</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3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776</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3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776</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3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776</v>
      </c>
      <c r="H368" s="51" t="s">
        <v>16</v>
      </c>
      <c r="I368" s="64" t="s">
        <v>29</v>
      </c>
      <c r="J368" s="52"/>
      <c r="K368" s="52"/>
      <c r="L368" s="53"/>
      <c r="M368" s="52"/>
      <c r="N368" s="52"/>
      <c r="O368" s="52"/>
      <c r="P368" s="20"/>
      <c r="R368"/>
    </row>
    <row r="369" spans="1:18" x14ac:dyDescent="0.3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776</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3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776</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3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776</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3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776</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3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776</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3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776</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3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776</v>
      </c>
      <c r="H375" s="51" t="s">
        <v>16</v>
      </c>
      <c r="I375" s="64" t="s">
        <v>29</v>
      </c>
      <c r="J375" s="52"/>
      <c r="K375" s="52"/>
      <c r="L375" s="53"/>
      <c r="M375" s="52"/>
      <c r="N375" s="52"/>
      <c r="O375" s="52"/>
      <c r="P375" s="20"/>
      <c r="R375"/>
    </row>
    <row r="376" spans="1:18" x14ac:dyDescent="0.3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776</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3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776</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3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776</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3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776</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3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776</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3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776</v>
      </c>
      <c r="H381" s="51" t="s">
        <v>16</v>
      </c>
      <c r="I381" s="64" t="s">
        <v>28</v>
      </c>
      <c r="J381" s="52"/>
      <c r="K381" s="52"/>
      <c r="L381" s="53"/>
      <c r="M381" s="52"/>
      <c r="N381" s="52"/>
      <c r="O381" s="52"/>
      <c r="P381" s="20"/>
      <c r="R381"/>
    </row>
    <row r="382" spans="1:18" x14ac:dyDescent="0.3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776</v>
      </c>
      <c r="H382" s="51" t="s">
        <v>16</v>
      </c>
      <c r="I382" s="64" t="s">
        <v>29</v>
      </c>
      <c r="J382" s="52"/>
      <c r="K382" s="52"/>
      <c r="L382" s="53"/>
      <c r="M382" s="52"/>
      <c r="N382" s="52"/>
      <c r="O382" s="52"/>
      <c r="P382" s="20"/>
      <c r="R382"/>
    </row>
    <row r="383" spans="1:18" x14ac:dyDescent="0.3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776</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3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776</v>
      </c>
      <c r="H384" s="51" t="s">
        <v>16</v>
      </c>
      <c r="I384" s="64" t="s">
        <v>31</v>
      </c>
      <c r="J384" s="52"/>
      <c r="K384" s="52"/>
      <c r="L384" s="53"/>
      <c r="M384" s="52"/>
      <c r="N384" s="52"/>
      <c r="O384" s="52"/>
      <c r="P384" s="20"/>
      <c r="R384"/>
    </row>
    <row r="385" spans="1:18" x14ac:dyDescent="0.3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776</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3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776</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3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776</v>
      </c>
      <c r="H387" s="51" t="s">
        <v>16</v>
      </c>
      <c r="I387" s="64" t="s">
        <v>27</v>
      </c>
      <c r="J387" s="52"/>
      <c r="K387" s="52"/>
      <c r="L387" s="53"/>
      <c r="M387" s="52"/>
      <c r="N387" s="52"/>
      <c r="O387" s="52"/>
      <c r="P387" s="20"/>
      <c r="R387"/>
    </row>
    <row r="388" spans="1:18" x14ac:dyDescent="0.3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776</v>
      </c>
      <c r="H388" s="51" t="s">
        <v>16</v>
      </c>
      <c r="I388" s="64" t="s">
        <v>28</v>
      </c>
      <c r="J388" s="52"/>
      <c r="K388" s="52"/>
      <c r="L388" s="53"/>
      <c r="M388" s="52"/>
      <c r="N388" s="52"/>
      <c r="O388" s="52"/>
      <c r="P388" s="20"/>
      <c r="R388"/>
    </row>
    <row r="389" spans="1:18" x14ac:dyDescent="0.3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776</v>
      </c>
      <c r="H389" s="51" t="s">
        <v>16</v>
      </c>
      <c r="I389" s="64" t="s">
        <v>29</v>
      </c>
      <c r="J389" s="52"/>
      <c r="K389" s="52"/>
      <c r="L389" s="53"/>
      <c r="M389" s="52"/>
      <c r="N389" s="52"/>
      <c r="O389" s="52"/>
      <c r="P389" s="20"/>
      <c r="R389"/>
    </row>
    <row r="390" spans="1:18" x14ac:dyDescent="0.3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776</v>
      </c>
      <c r="H390" s="51" t="s">
        <v>16</v>
      </c>
      <c r="I390" s="64" t="s">
        <v>30</v>
      </c>
      <c r="J390" s="52"/>
      <c r="K390" s="52"/>
      <c r="L390" s="53"/>
      <c r="M390" s="52"/>
      <c r="N390" s="52"/>
      <c r="O390" s="52"/>
      <c r="P390" s="20"/>
      <c r="R390"/>
    </row>
    <row r="391" spans="1:18" x14ac:dyDescent="0.3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776</v>
      </c>
      <c r="H391" s="51" t="s">
        <v>16</v>
      </c>
      <c r="I391" s="64" t="s">
        <v>31</v>
      </c>
      <c r="J391" s="52"/>
      <c r="K391" s="52"/>
      <c r="L391" s="53"/>
      <c r="M391" s="52"/>
      <c r="N391" s="52"/>
      <c r="O391" s="52"/>
      <c r="P391" s="20"/>
      <c r="R391"/>
    </row>
    <row r="392" spans="1:18" x14ac:dyDescent="0.3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776</v>
      </c>
      <c r="H392" s="51" t="s">
        <v>16</v>
      </c>
      <c r="I392" s="64" t="s">
        <v>32</v>
      </c>
      <c r="J392" s="52"/>
      <c r="K392" s="52"/>
      <c r="L392" s="53"/>
      <c r="M392" s="52"/>
      <c r="N392" s="52"/>
      <c r="O392" s="52"/>
      <c r="P392" s="20"/>
      <c r="R392"/>
    </row>
    <row r="393" spans="1:18" x14ac:dyDescent="0.3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776</v>
      </c>
      <c r="H393" s="51" t="s">
        <v>16</v>
      </c>
      <c r="I393" s="64" t="s">
        <v>33</v>
      </c>
      <c r="J393" s="52" t="s">
        <v>26</v>
      </c>
      <c r="K393" s="52" t="s">
        <v>26</v>
      </c>
      <c r="L393" s="53" t="s">
        <v>26</v>
      </c>
      <c r="M393" s="52" t="s">
        <v>26</v>
      </c>
      <c r="N393" s="52" t="s">
        <v>26</v>
      </c>
      <c r="O393" s="52" t="s">
        <v>26</v>
      </c>
      <c r="P393" s="20" t="s">
        <v>26</v>
      </c>
      <c r="R393"/>
    </row>
    <row r="394" spans="1:18" x14ac:dyDescent="0.3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35">
      <c r="A395" s="54">
        <f xml:space="preserve"> ROW( data_scaledImpacts[[#This Row],[row_id]] ) - ROW( data_scaledImpacts[[#Headers],[row_id]] )</f>
        <v>394</v>
      </c>
      <c r="B395" s="61" t="str">
        <f xml:space="preserve"> _xlfn.TEXTJOIN( "", , data_scaledImpacts[[#This Row],[sector]:[impactType]] )</f>
        <v>InlandFloodingCanESM21N/A</v>
      </c>
      <c r="C395" s="49" t="s">
        <v>84</v>
      </c>
      <c r="D395" s="49" t="s">
        <v>0</v>
      </c>
      <c r="E395" s="50">
        <v>1</v>
      </c>
      <c r="F395" s="50"/>
      <c r="G395" s="50" t="s">
        <v>201</v>
      </c>
      <c r="H395" s="51"/>
      <c r="I395" s="64" t="s">
        <v>35</v>
      </c>
      <c r="J395" s="52">
        <v>2.3649823079363268E-4</v>
      </c>
      <c r="K395" s="52">
        <v>8.6253308713895964E-4</v>
      </c>
      <c r="L395" s="53">
        <v>9.6162717550490309E-4</v>
      </c>
      <c r="M395" s="52">
        <v>2.0098135778532546E-4</v>
      </c>
      <c r="N395" s="52">
        <v>2.4103338465932878E-4</v>
      </c>
      <c r="O395" s="52">
        <v>2.0439494286731474E-4</v>
      </c>
      <c r="P395" s="20">
        <v>1.3982616122407539E-4</v>
      </c>
      <c r="R395"/>
    </row>
    <row r="396" spans="1:18" x14ac:dyDescent="0.35">
      <c r="A396" s="54">
        <f xml:space="preserve"> ROW( data_scaledImpacts[[#This Row],[row_id]] ) - ROW( data_scaledImpacts[[#Headers],[row_id]] )</f>
        <v>395</v>
      </c>
      <c r="B396" s="61" t="str">
        <f xml:space="preserve"> _xlfn.TEXTJOIN( "", , data_scaledImpacts[[#This Row],[sector]:[impactType]] )</f>
        <v>InlandFloodingCCSM41N/A</v>
      </c>
      <c r="C396" s="49" t="s">
        <v>84</v>
      </c>
      <c r="D396" s="49" t="s">
        <v>1</v>
      </c>
      <c r="E396" s="50">
        <v>1</v>
      </c>
      <c r="F396" s="50"/>
      <c r="G396" s="50" t="s">
        <v>201</v>
      </c>
      <c r="H396" s="51"/>
      <c r="I396" s="64" t="s">
        <v>36</v>
      </c>
      <c r="J396" s="52">
        <v>6.8329027489696524E-4</v>
      </c>
      <c r="K396" s="52">
        <v>3.44210070871308E-3</v>
      </c>
      <c r="L396" s="53">
        <v>2.8493692532146884E-3</v>
      </c>
      <c r="M396" s="52">
        <v>8.2267431549180989E-4</v>
      </c>
      <c r="N396" s="52">
        <v>9.2791129928483239E-4</v>
      </c>
      <c r="O396" s="52">
        <v>6.0669842622847615E-4</v>
      </c>
      <c r="P396" s="20">
        <v>5.0762397573160133E-4</v>
      </c>
      <c r="R396"/>
    </row>
    <row r="397" spans="1:18" x14ac:dyDescent="0.35">
      <c r="A397" s="54">
        <f xml:space="preserve"> ROW( data_scaledImpacts[[#This Row],[row_id]] ) - ROW( data_scaledImpacts[[#Headers],[row_id]] )</f>
        <v>396</v>
      </c>
      <c r="B397" s="61" t="str">
        <f xml:space="preserve"> _xlfn.TEXTJOIN( "", , data_scaledImpacts[[#This Row],[sector]:[impactType]] )</f>
        <v>InlandFloodingGISS-E2-R1N/A</v>
      </c>
      <c r="C397" s="49" t="s">
        <v>84</v>
      </c>
      <c r="D397" s="49" t="s">
        <v>2</v>
      </c>
      <c r="E397" s="50">
        <v>1</v>
      </c>
      <c r="F397" s="50"/>
      <c r="G397" s="50" t="s">
        <v>201</v>
      </c>
      <c r="H397" s="51"/>
      <c r="I397" s="64" t="s">
        <v>37</v>
      </c>
      <c r="J397" s="52">
        <v>2.3792857908752248E-3</v>
      </c>
      <c r="K397" s="52">
        <v>7.5476634114909277E-3</v>
      </c>
      <c r="L397" s="53">
        <v>6.6959442261739057E-3</v>
      </c>
      <c r="M397" s="52">
        <v>1.4241137546742652E-3</v>
      </c>
      <c r="N397" s="52">
        <v>3.0168853644900692E-3</v>
      </c>
      <c r="O397" s="52">
        <v>1.9473761295931832E-3</v>
      </c>
      <c r="P397" s="20">
        <v>1.2727501277883719E-3</v>
      </c>
      <c r="R397"/>
    </row>
    <row r="398" spans="1:18" x14ac:dyDescent="0.35">
      <c r="A398" s="54">
        <f xml:space="preserve"> ROW( data_scaledImpacts[[#This Row],[row_id]] ) - ROW( data_scaledImpacts[[#Headers],[row_id]] )</f>
        <v>397</v>
      </c>
      <c r="B398" s="61" t="str">
        <f xml:space="preserve"> _xlfn.TEXTJOIN( "", , data_scaledImpacts[[#This Row],[sector]:[impactType]] )</f>
        <v>InlandFloodingHadGEM2-ES1N/A</v>
      </c>
      <c r="C398" s="49" t="s">
        <v>84</v>
      </c>
      <c r="D398" s="49" t="s">
        <v>3</v>
      </c>
      <c r="E398" s="50">
        <v>1</v>
      </c>
      <c r="F398" s="50"/>
      <c r="G398" s="50" t="s">
        <v>201</v>
      </c>
      <c r="H398" s="51"/>
      <c r="I398" s="64" t="s">
        <v>38</v>
      </c>
      <c r="J398" s="52">
        <v>9.0357985345635729E-4</v>
      </c>
      <c r="K398" s="52">
        <v>4.1422146711568323E-3</v>
      </c>
      <c r="L398" s="53">
        <v>3.7225139922870717E-3</v>
      </c>
      <c r="M398" s="52">
        <v>8.3419058522579085E-4</v>
      </c>
      <c r="N398" s="52">
        <v>1.0195934515848922E-3</v>
      </c>
      <c r="O398" s="52">
        <v>3.3807415361957372E-4</v>
      </c>
      <c r="P398" s="20">
        <v>2.9935712855669549E-4</v>
      </c>
      <c r="R398"/>
    </row>
    <row r="399" spans="1:18" x14ac:dyDescent="0.35">
      <c r="A399" s="54">
        <f xml:space="preserve"> ROW( data_scaledImpacts[[#This Row],[row_id]] ) - ROW( data_scaledImpacts[[#Headers],[row_id]] )</f>
        <v>398</v>
      </c>
      <c r="B399" s="61" t="str">
        <f xml:space="preserve"> _xlfn.TEXTJOIN( "", , data_scaledImpacts[[#This Row],[sector]:[impactType]] )</f>
        <v>InlandFloodingMIROC51N/A</v>
      </c>
      <c r="C399" s="49" t="s">
        <v>84</v>
      </c>
      <c r="D399" s="49" t="s">
        <v>4</v>
      </c>
      <c r="E399" s="50">
        <v>1</v>
      </c>
      <c r="F399" s="50"/>
      <c r="G399" s="50" t="s">
        <v>201</v>
      </c>
      <c r="H399" s="51"/>
      <c r="I399" s="64" t="s">
        <v>39</v>
      </c>
      <c r="J399" s="52">
        <v>9.020674967209981E-4</v>
      </c>
      <c r="K399" s="52">
        <v>4.4424924381712937E-3</v>
      </c>
      <c r="L399" s="53">
        <v>3.0405375096412717E-3</v>
      </c>
      <c r="M399" s="52">
        <v>6.1313737602930322E-4</v>
      </c>
      <c r="N399" s="52">
        <v>1.0214142326982769E-3</v>
      </c>
      <c r="O399" s="52">
        <v>4.7961304751634724E-4</v>
      </c>
      <c r="P399" s="20">
        <v>3.0791759281856968E-4</v>
      </c>
      <c r="R399"/>
    </row>
    <row r="400" spans="1:18" x14ac:dyDescent="0.35">
      <c r="A400" s="54">
        <f xml:space="preserve"> ROW( data_scaledImpacts[[#This Row],[row_id]] ) - ROW( data_scaledImpacts[[#Headers],[row_id]] )</f>
        <v>399</v>
      </c>
      <c r="B400" s="61" t="str">
        <f xml:space="preserve"> _xlfn.TEXTJOIN( "", , data_scaledImpacts[[#This Row],[sector]:[impactType]] )</f>
        <v>InlandFloodingGFDL-CM31N/A</v>
      </c>
      <c r="C400" s="49" t="s">
        <v>84</v>
      </c>
      <c r="D400" s="49" t="s">
        <v>5</v>
      </c>
      <c r="E400" s="50">
        <v>1</v>
      </c>
      <c r="F400" s="50"/>
      <c r="G400" s="50" t="s">
        <v>201</v>
      </c>
      <c r="H400" s="51"/>
      <c r="I400" s="64" t="s">
        <v>40</v>
      </c>
      <c r="J400" s="52">
        <v>6.4477513780736967E-4</v>
      </c>
      <c r="K400" s="52">
        <v>1.2963898702072361E-3</v>
      </c>
      <c r="L400" s="53">
        <v>1.431637570515917E-3</v>
      </c>
      <c r="M400" s="52">
        <v>2.0064780848600493E-4</v>
      </c>
      <c r="N400" s="52">
        <v>4.9354387903725319E-4</v>
      </c>
      <c r="O400" s="52">
        <v>4.7552755912382304E-4</v>
      </c>
      <c r="P400" s="20">
        <v>1.9206462286379758E-4</v>
      </c>
      <c r="R400"/>
    </row>
    <row r="401" spans="1:18" x14ac:dyDescent="0.35">
      <c r="A401" s="54">
        <f xml:space="preserve"> ROW( data_scaledImpacts[[#This Row],[row_id]] ) - ROW( data_scaledImpacts[[#Headers],[row_id]] )</f>
        <v>400</v>
      </c>
      <c r="B401" s="61" t="str">
        <f xml:space="preserve"> _xlfn.TEXTJOIN( "", , data_scaledImpacts[[#This Row],[sector]:[impactType]] )</f>
        <v>InlandFloodingGCM Average1N/A</v>
      </c>
      <c r="C401" s="49" t="s">
        <v>84</v>
      </c>
      <c r="D401" s="49" t="s">
        <v>15</v>
      </c>
      <c r="E401" s="50">
        <v>1</v>
      </c>
      <c r="F401" s="50"/>
      <c r="G401" s="50" t="s">
        <v>201</v>
      </c>
      <c r="H401" s="51"/>
      <c r="I401" s="64" t="s">
        <v>41</v>
      </c>
      <c r="J401" s="52">
        <v>9.5824946409175796E-4</v>
      </c>
      <c r="K401" s="52">
        <v>3.6222323644797215E-3</v>
      </c>
      <c r="L401" s="53">
        <v>3.1169382878896263E-3</v>
      </c>
      <c r="M401" s="52">
        <v>6.826241996154167E-4</v>
      </c>
      <c r="N401" s="52">
        <v>1.1200636019591088E-3</v>
      </c>
      <c r="O401" s="52">
        <v>6.7528070982478619E-4</v>
      </c>
      <c r="P401" s="20">
        <v>4.532566014971852E-4</v>
      </c>
      <c r="R401"/>
    </row>
    <row r="402" spans="1:18" x14ac:dyDescent="0.35">
      <c r="A402" s="54">
        <f xml:space="preserve"> ROW( data_scaledImpacts[[#This Row],[row_id]] ) - ROW( data_scaledImpacts[[#Headers],[row_id]] )</f>
        <v>401</v>
      </c>
      <c r="B402" s="61" t="str">
        <f xml:space="preserve"> _xlfn.TEXTJOIN( "", , data_scaledImpacts[[#This Row],[sector]:[impactType]] )</f>
        <v>InlandFloodingCanESM22N/A</v>
      </c>
      <c r="C402" s="49" t="s">
        <v>84</v>
      </c>
      <c r="D402" s="49" t="s">
        <v>0</v>
      </c>
      <c r="E402" s="50">
        <v>2</v>
      </c>
      <c r="F402" s="50"/>
      <c r="G402" s="50" t="s">
        <v>201</v>
      </c>
      <c r="H402" s="51"/>
      <c r="I402" s="64" t="s">
        <v>42</v>
      </c>
      <c r="J402" s="52">
        <v>4.4202237213051415E-3</v>
      </c>
      <c r="K402" s="52">
        <v>1.2137150856255002E-2</v>
      </c>
      <c r="L402" s="53">
        <v>1.7627257484721527E-2</v>
      </c>
      <c r="M402" s="52">
        <v>2.7155341924265846E-3</v>
      </c>
      <c r="N402" s="52">
        <v>3.8593881199261524E-3</v>
      </c>
      <c r="O402" s="52">
        <v>4.1519130610646795E-3</v>
      </c>
      <c r="P402" s="20">
        <v>1.8798285171404733E-3</v>
      </c>
      <c r="R402"/>
    </row>
    <row r="403" spans="1:18" x14ac:dyDescent="0.35">
      <c r="A403" s="54">
        <f xml:space="preserve"> ROW( data_scaledImpacts[[#This Row],[row_id]] ) - ROW( data_scaledImpacts[[#Headers],[row_id]] )</f>
        <v>402</v>
      </c>
      <c r="B403" s="61" t="str">
        <f xml:space="preserve"> _xlfn.TEXTJOIN( "", , data_scaledImpacts[[#This Row],[sector]:[impactType]] )</f>
        <v>InlandFloodingCCSM42N/A</v>
      </c>
      <c r="C403" s="49" t="s">
        <v>84</v>
      </c>
      <c r="D403" s="49" t="s">
        <v>1</v>
      </c>
      <c r="E403" s="50">
        <v>2</v>
      </c>
      <c r="F403" s="50"/>
      <c r="G403" s="50" t="s">
        <v>201</v>
      </c>
      <c r="H403" s="51"/>
      <c r="I403" s="64" t="s">
        <v>43</v>
      </c>
      <c r="J403" s="52">
        <v>7.301197434986785E-3</v>
      </c>
      <c r="K403" s="52">
        <v>1.9387331444745876E-2</v>
      </c>
      <c r="L403" s="53">
        <v>2.9322709653513503E-2</v>
      </c>
      <c r="M403" s="52">
        <v>3.8555356429771114E-3</v>
      </c>
      <c r="N403" s="52">
        <v>8.0259989140735316E-3</v>
      </c>
      <c r="O403" s="52">
        <v>7.5818930761303079E-3</v>
      </c>
      <c r="P403" s="20">
        <v>2.2036024891838942E-3</v>
      </c>
      <c r="R403"/>
    </row>
    <row r="404" spans="1:18" x14ac:dyDescent="0.35">
      <c r="A404" s="54">
        <f xml:space="preserve"> ROW( data_scaledImpacts[[#This Row],[row_id]] ) - ROW( data_scaledImpacts[[#Headers],[row_id]] )</f>
        <v>403</v>
      </c>
      <c r="B404" s="61" t="str">
        <f xml:space="preserve"> _xlfn.TEXTJOIN( "", , data_scaledImpacts[[#This Row],[sector]:[impactType]] )</f>
        <v>InlandFloodingGISS-E2-R2N/A</v>
      </c>
      <c r="C404" s="49" t="s">
        <v>84</v>
      </c>
      <c r="D404" s="49" t="s">
        <v>2</v>
      </c>
      <c r="E404" s="50">
        <v>2</v>
      </c>
      <c r="F404" s="50"/>
      <c r="G404" s="50" t="s">
        <v>201</v>
      </c>
      <c r="H404" s="51"/>
      <c r="I404" s="64" t="s">
        <v>44</v>
      </c>
      <c r="J404" s="52">
        <v>1.6454776625897893E-2</v>
      </c>
      <c r="K404" s="52">
        <v>2.5676046027329473E-2</v>
      </c>
      <c r="L404" s="53">
        <v>4.7967817160727837E-2</v>
      </c>
      <c r="M404" s="52">
        <v>3.3897489835740145E-3</v>
      </c>
      <c r="N404" s="52">
        <v>1.3175776609253226E-2</v>
      </c>
      <c r="O404" s="52">
        <v>1.3248695619989058E-2</v>
      </c>
      <c r="P404" s="20">
        <v>2.474870097298046E-3</v>
      </c>
      <c r="R404"/>
    </row>
    <row r="405" spans="1:18" x14ac:dyDescent="0.35">
      <c r="A405" s="54">
        <f xml:space="preserve"> ROW( data_scaledImpacts[[#This Row],[row_id]] ) - ROW( data_scaledImpacts[[#Headers],[row_id]] )</f>
        <v>404</v>
      </c>
      <c r="B405" s="61" t="str">
        <f xml:space="preserve"> _xlfn.TEXTJOIN( "", , data_scaledImpacts[[#This Row],[sector]:[impactType]] )</f>
        <v>InlandFloodingHadGEM2-ES2N/A</v>
      </c>
      <c r="C405" s="49" t="s">
        <v>84</v>
      </c>
      <c r="D405" s="49" t="s">
        <v>3</v>
      </c>
      <c r="E405" s="50">
        <v>2</v>
      </c>
      <c r="F405" s="50"/>
      <c r="G405" s="50" t="s">
        <v>201</v>
      </c>
      <c r="H405" s="51"/>
      <c r="I405" s="64" t="s">
        <v>45</v>
      </c>
      <c r="J405" s="52">
        <v>7.8000165074637133E-3</v>
      </c>
      <c r="K405" s="52">
        <v>1.9503216607533458E-2</v>
      </c>
      <c r="L405" s="53">
        <v>3.3247387893368591E-2</v>
      </c>
      <c r="M405" s="52">
        <v>3.4179543337685804E-3</v>
      </c>
      <c r="N405" s="52">
        <v>6.7589967554109523E-3</v>
      </c>
      <c r="O405" s="52">
        <v>5.3736641202438672E-3</v>
      </c>
      <c r="P405" s="20">
        <v>1.2665329208268817E-3</v>
      </c>
      <c r="R405"/>
    </row>
    <row r="406" spans="1:18" x14ac:dyDescent="0.35">
      <c r="A406" s="54">
        <f xml:space="preserve"> ROW( data_scaledImpacts[[#This Row],[row_id]] ) - ROW( data_scaledImpacts[[#Headers],[row_id]] )</f>
        <v>405</v>
      </c>
      <c r="B406" s="61" t="str">
        <f xml:space="preserve"> _xlfn.TEXTJOIN( "", , data_scaledImpacts[[#This Row],[sector]:[impactType]] )</f>
        <v>InlandFloodingMIROC52N/A</v>
      </c>
      <c r="C406" s="49" t="s">
        <v>84</v>
      </c>
      <c r="D406" s="49" t="s">
        <v>4</v>
      </c>
      <c r="E406" s="50">
        <v>2</v>
      </c>
      <c r="F406" s="50"/>
      <c r="G406" s="50" t="s">
        <v>201</v>
      </c>
      <c r="H406" s="51"/>
      <c r="I406" s="64" t="s">
        <v>46</v>
      </c>
      <c r="J406" s="52">
        <v>8.6043020826051496E-3</v>
      </c>
      <c r="K406" s="52">
        <v>2.0473567178873234E-2</v>
      </c>
      <c r="L406" s="53">
        <v>2.9957163436880915E-2</v>
      </c>
      <c r="M406" s="52">
        <v>2.9780880614583977E-3</v>
      </c>
      <c r="N406" s="52">
        <v>6.7945711439955422E-3</v>
      </c>
      <c r="O406" s="52">
        <v>7.6362787024495185E-3</v>
      </c>
      <c r="P406" s="20">
        <v>1.1193264719270924E-3</v>
      </c>
      <c r="R406"/>
    </row>
    <row r="407" spans="1:18" x14ac:dyDescent="0.35">
      <c r="A407" s="54">
        <f xml:space="preserve"> ROW( data_scaledImpacts[[#This Row],[row_id]] ) - ROW( data_scaledImpacts[[#Headers],[row_id]] )</f>
        <v>406</v>
      </c>
      <c r="B407" s="61" t="str">
        <f xml:space="preserve"> _xlfn.TEXTJOIN( "", , data_scaledImpacts[[#This Row],[sector]:[impactType]] )</f>
        <v>InlandFloodingGFDL-CM32N/A</v>
      </c>
      <c r="C407" s="49" t="s">
        <v>84</v>
      </c>
      <c r="D407" s="49" t="s">
        <v>5</v>
      </c>
      <c r="E407" s="50">
        <v>2</v>
      </c>
      <c r="F407" s="50"/>
      <c r="G407" s="50" t="s">
        <v>201</v>
      </c>
      <c r="H407" s="51"/>
      <c r="I407" s="64" t="s">
        <v>47</v>
      </c>
      <c r="J407" s="52">
        <v>9.7681067179598898E-3</v>
      </c>
      <c r="K407" s="52">
        <v>1.6333859435120467E-2</v>
      </c>
      <c r="L407" s="53">
        <v>2.3863527255548626E-2</v>
      </c>
      <c r="M407" s="52">
        <v>2.5902442117667623E-3</v>
      </c>
      <c r="N407" s="52">
        <v>7.046148486195206E-3</v>
      </c>
      <c r="O407" s="52">
        <v>7.5977134766768047E-3</v>
      </c>
      <c r="P407" s="20">
        <v>2.1802496024970986E-3</v>
      </c>
      <c r="R407"/>
    </row>
    <row r="408" spans="1:18" x14ac:dyDescent="0.35">
      <c r="A408" s="54">
        <f xml:space="preserve"> ROW( data_scaledImpacts[[#This Row],[row_id]] ) - ROW( data_scaledImpacts[[#Headers],[row_id]] )</f>
        <v>407</v>
      </c>
      <c r="B408" s="61" t="str">
        <f xml:space="preserve"> _xlfn.TEXTJOIN( "", , data_scaledImpacts[[#This Row],[sector]:[impactType]] )</f>
        <v>InlandFloodingGCM Average2N/A</v>
      </c>
      <c r="C408" s="49" t="s">
        <v>84</v>
      </c>
      <c r="D408" s="49" t="s">
        <v>15</v>
      </c>
      <c r="E408" s="50">
        <v>2</v>
      </c>
      <c r="F408" s="50"/>
      <c r="G408" s="50" t="s">
        <v>201</v>
      </c>
      <c r="H408" s="51"/>
      <c r="I408" s="64" t="s">
        <v>48</v>
      </c>
      <c r="J408" s="52">
        <v>9.058103848369763E-3</v>
      </c>
      <c r="K408" s="52">
        <v>1.8918528591642919E-2</v>
      </c>
      <c r="L408" s="53">
        <v>3.0330977147460164E-2</v>
      </c>
      <c r="M408" s="52">
        <v>3.1578509043285754E-3</v>
      </c>
      <c r="N408" s="52">
        <v>7.610146671475769E-3</v>
      </c>
      <c r="O408" s="52">
        <v>7.5983596760923729E-3</v>
      </c>
      <c r="P408" s="20">
        <v>1.8540683498122479E-3</v>
      </c>
      <c r="R408"/>
    </row>
    <row r="409" spans="1:18" x14ac:dyDescent="0.35">
      <c r="A409" s="54">
        <f xml:space="preserve"> ROW( data_scaledImpacts[[#This Row],[row_id]] ) - ROW( data_scaledImpacts[[#Headers],[row_id]] )</f>
        <v>408</v>
      </c>
      <c r="B409" s="61" t="str">
        <f xml:space="preserve"> _xlfn.TEXTJOIN( "", , data_scaledImpacts[[#This Row],[sector]:[impactType]] )</f>
        <v>InlandFloodingCanESM23N/A</v>
      </c>
      <c r="C409" s="49" t="s">
        <v>84</v>
      </c>
      <c r="D409" s="49" t="s">
        <v>0</v>
      </c>
      <c r="E409" s="50">
        <v>3</v>
      </c>
      <c r="F409" s="50"/>
      <c r="G409" s="50" t="s">
        <v>201</v>
      </c>
      <c r="H409" s="51"/>
      <c r="I409" s="64" t="s">
        <v>49</v>
      </c>
      <c r="J409" s="52">
        <v>2.195828936700648E-2</v>
      </c>
      <c r="K409" s="52">
        <v>3.1437589832679934E-2</v>
      </c>
      <c r="L409" s="53">
        <v>9.0702394374988851E-2</v>
      </c>
      <c r="M409" s="52">
        <v>5.7531549512788334E-3</v>
      </c>
      <c r="N409" s="52">
        <v>1.5738449880467194E-2</v>
      </c>
      <c r="O409" s="52">
        <v>2.2994282860926932E-2</v>
      </c>
      <c r="P409" s="20">
        <v>3.9324980636396105E-3</v>
      </c>
      <c r="R409"/>
    </row>
    <row r="410" spans="1:18" x14ac:dyDescent="0.35">
      <c r="A410" s="54">
        <f xml:space="preserve"> ROW( data_scaledImpacts[[#This Row],[row_id]] ) - ROW( data_scaledImpacts[[#Headers],[row_id]] )</f>
        <v>409</v>
      </c>
      <c r="B410" s="61" t="str">
        <f xml:space="preserve"> _xlfn.TEXTJOIN( "", , data_scaledImpacts[[#This Row],[sector]:[impactType]] )</f>
        <v>InlandFloodingCCSM43N/A</v>
      </c>
      <c r="C410" s="49" t="s">
        <v>84</v>
      </c>
      <c r="D410" s="49" t="s">
        <v>1</v>
      </c>
      <c r="E410" s="50">
        <v>3</v>
      </c>
      <c r="F410" s="50"/>
      <c r="G410" s="50" t="s">
        <v>201</v>
      </c>
      <c r="H410" s="51"/>
      <c r="I410" s="64" t="s">
        <v>50</v>
      </c>
      <c r="J410" s="52">
        <v>2.2669535614546866E-2</v>
      </c>
      <c r="K410" s="52">
        <v>4.2030005241300052E-2</v>
      </c>
      <c r="L410" s="53">
        <v>0.10573247390615234</v>
      </c>
      <c r="M410" s="52">
        <v>5.2503196585221724E-3</v>
      </c>
      <c r="N410" s="52">
        <v>2.7271725388417201E-2</v>
      </c>
      <c r="O410" s="52">
        <v>2.4568856740904216E-2</v>
      </c>
      <c r="P410" s="20">
        <v>2.3678753676803035E-3</v>
      </c>
      <c r="R410"/>
    </row>
    <row r="411" spans="1:18" x14ac:dyDescent="0.35">
      <c r="A411" s="54">
        <f xml:space="preserve"> ROW( data_scaledImpacts[[#This Row],[row_id]] ) - ROW( data_scaledImpacts[[#Headers],[row_id]] )</f>
        <v>410</v>
      </c>
      <c r="B411" s="61" t="str">
        <f xml:space="preserve"> _xlfn.TEXTJOIN( "", , data_scaledImpacts[[#This Row],[sector]:[impactType]] )</f>
        <v>InlandFloodingGISS-E2-R3N/A</v>
      </c>
      <c r="C411" s="49" t="s">
        <v>84</v>
      </c>
      <c r="D411" s="49" t="s">
        <v>2</v>
      </c>
      <c r="E411" s="50">
        <v>3</v>
      </c>
      <c r="F411" s="50"/>
      <c r="G411" s="50" t="s">
        <v>201</v>
      </c>
      <c r="H411" s="51"/>
      <c r="I411" s="64" t="s">
        <v>51</v>
      </c>
      <c r="J411" s="52">
        <v>3.1940778561751364E-2</v>
      </c>
      <c r="K411" s="52">
        <v>5.4850422356555878E-2</v>
      </c>
      <c r="L411" s="53">
        <v>0.13079147893195953</v>
      </c>
      <c r="M411" s="52">
        <v>5.4280957000859102E-3</v>
      </c>
      <c r="N411" s="52">
        <v>3.6706389467399042E-2</v>
      </c>
      <c r="O411" s="52">
        <v>2.4834758853763132E-2</v>
      </c>
      <c r="P411" s="20">
        <v>3.4162073674307582E-3</v>
      </c>
      <c r="R411"/>
    </row>
    <row r="412" spans="1:18" x14ac:dyDescent="0.35">
      <c r="A412" s="54">
        <f xml:space="preserve"> ROW( data_scaledImpacts[[#This Row],[row_id]] ) - ROW( data_scaledImpacts[[#Headers],[row_id]] )</f>
        <v>411</v>
      </c>
      <c r="B412" s="61" t="str">
        <f xml:space="preserve"> _xlfn.TEXTJOIN( "", , data_scaledImpacts[[#This Row],[sector]:[impactType]] )</f>
        <v>InlandFloodingHadGEM2-ES3N/A</v>
      </c>
      <c r="C412" s="49" t="s">
        <v>84</v>
      </c>
      <c r="D412" s="49" t="s">
        <v>3</v>
      </c>
      <c r="E412" s="50">
        <v>3</v>
      </c>
      <c r="F412" s="50"/>
      <c r="G412" s="50" t="s">
        <v>201</v>
      </c>
      <c r="H412" s="51"/>
      <c r="I412" s="64" t="s">
        <v>52</v>
      </c>
      <c r="J412" s="52">
        <v>2.0903200688007904E-2</v>
      </c>
      <c r="K412" s="52">
        <v>3.8257811012443618E-2</v>
      </c>
      <c r="L412" s="53">
        <v>0.11179791408682199</v>
      </c>
      <c r="M412" s="52">
        <v>4.6917108143018421E-3</v>
      </c>
      <c r="N412" s="52">
        <v>1.8993600148802553E-2</v>
      </c>
      <c r="O412" s="52">
        <v>1.6828891481653025E-2</v>
      </c>
      <c r="P412" s="20">
        <v>1.6236029538083889E-3</v>
      </c>
      <c r="R412"/>
    </row>
    <row r="413" spans="1:18" x14ac:dyDescent="0.35">
      <c r="A413" s="54">
        <f xml:space="preserve"> ROW( data_scaledImpacts[[#This Row],[row_id]] ) - ROW( data_scaledImpacts[[#Headers],[row_id]] )</f>
        <v>412</v>
      </c>
      <c r="B413" s="61" t="str">
        <f xml:space="preserve"> _xlfn.TEXTJOIN( "", , data_scaledImpacts[[#This Row],[sector]:[impactType]] )</f>
        <v>InlandFloodingMIROC53N/A</v>
      </c>
      <c r="C413" s="49" t="s">
        <v>84</v>
      </c>
      <c r="D413" s="49" t="s">
        <v>4</v>
      </c>
      <c r="E413" s="50">
        <v>3</v>
      </c>
      <c r="F413" s="50"/>
      <c r="G413" s="50" t="s">
        <v>201</v>
      </c>
      <c r="H413" s="51"/>
      <c r="I413" s="64" t="s">
        <v>53</v>
      </c>
      <c r="J413" s="52">
        <v>2.2554810460497107E-2</v>
      </c>
      <c r="K413" s="52">
        <v>4.0365442066041063E-2</v>
      </c>
      <c r="L413" s="53">
        <v>0.10245429049002051</v>
      </c>
      <c r="M413" s="52">
        <v>5.9905126346707057E-3</v>
      </c>
      <c r="N413" s="52">
        <v>2.0202887933528865E-2</v>
      </c>
      <c r="O413" s="52">
        <v>2.2568665828754664E-2</v>
      </c>
      <c r="P413" s="20">
        <v>1.4536001465794586E-3</v>
      </c>
      <c r="R413"/>
    </row>
    <row r="414" spans="1:18" x14ac:dyDescent="0.35">
      <c r="A414" s="54">
        <f xml:space="preserve"> ROW( data_scaledImpacts[[#This Row],[row_id]] ) - ROW( data_scaledImpacts[[#Headers],[row_id]] )</f>
        <v>413</v>
      </c>
      <c r="B414" s="61" t="str">
        <f xml:space="preserve"> _xlfn.TEXTJOIN( "", , data_scaledImpacts[[#This Row],[sector]:[impactType]] )</f>
        <v>InlandFloodingGFDL-CM33N/A</v>
      </c>
      <c r="C414" s="49" t="s">
        <v>84</v>
      </c>
      <c r="D414" s="49" t="s">
        <v>5</v>
      </c>
      <c r="E414" s="50">
        <v>3</v>
      </c>
      <c r="F414" s="50"/>
      <c r="G414" s="50" t="s">
        <v>201</v>
      </c>
      <c r="H414" s="51"/>
      <c r="I414" s="64" t="s">
        <v>54</v>
      </c>
      <c r="J414" s="52">
        <v>3.6662252490294214E-2</v>
      </c>
      <c r="K414" s="52">
        <v>3.9141796622911389E-2</v>
      </c>
      <c r="L414" s="53">
        <v>0.11722225159475172</v>
      </c>
      <c r="M414" s="52">
        <v>6.5096511467656534E-3</v>
      </c>
      <c r="N414" s="52">
        <v>2.5253562291550964E-2</v>
      </c>
      <c r="O414" s="52">
        <v>3.099876300425277E-2</v>
      </c>
      <c r="P414" s="20">
        <v>2.8554838813802832E-3</v>
      </c>
      <c r="R414"/>
    </row>
    <row r="415" spans="1:18" x14ac:dyDescent="0.35">
      <c r="A415" s="54">
        <f xml:space="preserve"> ROW( data_scaledImpacts[[#This Row],[row_id]] ) - ROW( data_scaledImpacts[[#Headers],[row_id]] )</f>
        <v>414</v>
      </c>
      <c r="B415" s="61" t="str">
        <f xml:space="preserve"> _xlfn.TEXTJOIN( "", , data_scaledImpacts[[#This Row],[sector]:[impactType]] )</f>
        <v>InlandFloodingGCM Average3N/A</v>
      </c>
      <c r="C415" s="49" t="s">
        <v>84</v>
      </c>
      <c r="D415" s="49" t="s">
        <v>15</v>
      </c>
      <c r="E415" s="50">
        <v>3</v>
      </c>
      <c r="F415" s="50"/>
      <c r="G415" s="50" t="s">
        <v>201</v>
      </c>
      <c r="H415" s="51"/>
      <c r="I415" s="64" t="s">
        <v>55</v>
      </c>
      <c r="J415" s="52">
        <v>2.6114811197017324E-2</v>
      </c>
      <c r="K415" s="52">
        <v>4.1013844521988654E-2</v>
      </c>
      <c r="L415" s="53">
        <v>0.10978346723078249</v>
      </c>
      <c r="M415" s="52">
        <v>5.6039074842708534E-3</v>
      </c>
      <c r="N415" s="52">
        <v>2.4027769185027636E-2</v>
      </c>
      <c r="O415" s="52">
        <v>2.3799036461709121E-2</v>
      </c>
      <c r="P415" s="20">
        <v>2.6082112967531334E-3</v>
      </c>
      <c r="R415"/>
    </row>
    <row r="416" spans="1:18" x14ac:dyDescent="0.35">
      <c r="A416" s="54">
        <f xml:space="preserve"> ROW( data_scaledImpacts[[#This Row],[row_id]] ) - ROW( data_scaledImpacts[[#Headers],[row_id]] )</f>
        <v>415</v>
      </c>
      <c r="B416" s="61" t="str">
        <f xml:space="preserve"> _xlfn.TEXTJOIN( "", , data_scaledImpacts[[#This Row],[sector]:[impactType]] )</f>
        <v>InlandFloodingCanESM24N/A</v>
      </c>
      <c r="C416" s="49" t="s">
        <v>84</v>
      </c>
      <c r="D416" s="49" t="s">
        <v>0</v>
      </c>
      <c r="E416" s="50">
        <v>4</v>
      </c>
      <c r="F416" s="50"/>
      <c r="G416" s="50" t="s">
        <v>201</v>
      </c>
      <c r="H416" s="51"/>
      <c r="I416" s="64" t="s">
        <v>56</v>
      </c>
      <c r="J416" s="52">
        <v>2.698318742599335E-2</v>
      </c>
      <c r="K416" s="52">
        <v>6.0693480546490187E-2</v>
      </c>
      <c r="L416" s="53">
        <v>0.17874250603016834</v>
      </c>
      <c r="M416" s="52">
        <v>1.1292330060561183E-2</v>
      </c>
      <c r="N416" s="52">
        <v>3.6435592641883084E-2</v>
      </c>
      <c r="O416" s="52">
        <v>2.7730680016584318E-2</v>
      </c>
      <c r="P416" s="20">
        <v>8.5420061949048141E-3</v>
      </c>
      <c r="R416"/>
    </row>
    <row r="417" spans="1:18" x14ac:dyDescent="0.35">
      <c r="A417" s="54">
        <f xml:space="preserve"> ROW( data_scaledImpacts[[#This Row],[row_id]] ) - ROW( data_scaledImpacts[[#Headers],[row_id]] )</f>
        <v>416</v>
      </c>
      <c r="B417" s="61" t="str">
        <f xml:space="preserve"> _xlfn.TEXTJOIN( "", , data_scaledImpacts[[#This Row],[sector]:[impactType]] )</f>
        <v>InlandFloodingCCSM44N/A</v>
      </c>
      <c r="C417" s="49" t="s">
        <v>84</v>
      </c>
      <c r="D417" s="49" t="s">
        <v>1</v>
      </c>
      <c r="E417" s="50">
        <v>4</v>
      </c>
      <c r="F417" s="50"/>
      <c r="G417" s="50" t="s">
        <v>201</v>
      </c>
      <c r="H417" s="51"/>
      <c r="I417" s="64" t="s">
        <v>57</v>
      </c>
      <c r="J417" s="52">
        <v>2.5339808507698704E-2</v>
      </c>
      <c r="K417" s="52">
        <v>6.9611971279452636E-2</v>
      </c>
      <c r="L417" s="53">
        <v>0.17153812284719161</v>
      </c>
      <c r="M417" s="52">
        <v>7.1661375940839656E-3</v>
      </c>
      <c r="N417" s="52">
        <v>4.7089707640950766E-2</v>
      </c>
      <c r="O417" s="52">
        <v>2.5639581962345528E-2</v>
      </c>
      <c r="P417" s="20">
        <v>3.2048442476148506E-3</v>
      </c>
      <c r="R417"/>
    </row>
    <row r="418" spans="1:18" x14ac:dyDescent="0.35">
      <c r="A418" s="54">
        <f xml:space="preserve"> ROW( data_scaledImpacts[[#This Row],[row_id]] ) - ROW( data_scaledImpacts[[#Headers],[row_id]] )</f>
        <v>417</v>
      </c>
      <c r="B418" s="61" t="str">
        <f xml:space="preserve"> _xlfn.TEXTJOIN( "", , data_scaledImpacts[[#This Row],[sector]:[impactType]] )</f>
        <v>InlandFloodingGISS-E2-R4N/A</v>
      </c>
      <c r="C418" s="49" t="s">
        <v>84</v>
      </c>
      <c r="D418" s="49" t="s">
        <v>2</v>
      </c>
      <c r="E418" s="50">
        <v>4</v>
      </c>
      <c r="F418" s="50"/>
      <c r="G418" s="50" t="s">
        <v>201</v>
      </c>
      <c r="H418" s="51"/>
      <c r="I418" s="64" t="s">
        <v>58</v>
      </c>
      <c r="J418" s="52">
        <v>3.5417828179441134E-2</v>
      </c>
      <c r="K418" s="52">
        <v>7.4284340713258054E-2</v>
      </c>
      <c r="L418" s="53">
        <v>0.18006216226644636</v>
      </c>
      <c r="M418" s="52">
        <v>7.0580071531150101E-3</v>
      </c>
      <c r="N418" s="52">
        <v>5.3743615619972193E-2</v>
      </c>
      <c r="O418" s="52">
        <v>2.6776966665368631E-2</v>
      </c>
      <c r="P418" s="20">
        <v>4.5608327559143007E-3</v>
      </c>
      <c r="R418"/>
    </row>
    <row r="419" spans="1:18" x14ac:dyDescent="0.35">
      <c r="A419" s="54">
        <f xml:space="preserve"> ROW( data_scaledImpacts[[#This Row],[row_id]] ) - ROW( data_scaledImpacts[[#Headers],[row_id]] )</f>
        <v>418</v>
      </c>
      <c r="B419" s="61" t="str">
        <f xml:space="preserve"> _xlfn.TEXTJOIN( "", , data_scaledImpacts[[#This Row],[sector]:[impactType]] )</f>
        <v>InlandFloodingHadGEM2-ES4N/A</v>
      </c>
      <c r="C419" s="49" t="s">
        <v>84</v>
      </c>
      <c r="D419" s="49" t="s">
        <v>3</v>
      </c>
      <c r="E419" s="50">
        <v>4</v>
      </c>
      <c r="F419" s="50"/>
      <c r="G419" s="50" t="s">
        <v>201</v>
      </c>
      <c r="H419" s="51"/>
      <c r="I419" s="64" t="s">
        <v>59</v>
      </c>
      <c r="J419" s="52">
        <v>2.1267390083501425E-2</v>
      </c>
      <c r="K419" s="52">
        <v>5.8304546777281134E-2</v>
      </c>
      <c r="L419" s="53">
        <v>0.17494538247385308</v>
      </c>
      <c r="M419" s="52">
        <v>8.1663897732534869E-3</v>
      </c>
      <c r="N419" s="52">
        <v>2.8225981916673162E-2</v>
      </c>
      <c r="O419" s="52">
        <v>1.9674663604230435E-2</v>
      </c>
      <c r="P419" s="20">
        <v>2.8419577051067169E-3</v>
      </c>
      <c r="R419"/>
    </row>
    <row r="420" spans="1:18" x14ac:dyDescent="0.35">
      <c r="A420" s="54">
        <f xml:space="preserve"> ROW( data_scaledImpacts[[#This Row],[row_id]] ) - ROW( data_scaledImpacts[[#Headers],[row_id]] )</f>
        <v>419</v>
      </c>
      <c r="B420" s="61" t="str">
        <f xml:space="preserve"> _xlfn.TEXTJOIN( "", , data_scaledImpacts[[#This Row],[sector]:[impactType]] )</f>
        <v>InlandFloodingMIROC54N/A</v>
      </c>
      <c r="C420" s="49" t="s">
        <v>84</v>
      </c>
      <c r="D420" s="49" t="s">
        <v>4</v>
      </c>
      <c r="E420" s="50">
        <v>4</v>
      </c>
      <c r="F420" s="50"/>
      <c r="G420" s="50" t="s">
        <v>201</v>
      </c>
      <c r="H420" s="51"/>
      <c r="I420" s="64" t="s">
        <v>60</v>
      </c>
      <c r="J420" s="52">
        <v>1.9002121794890945E-2</v>
      </c>
      <c r="K420" s="52">
        <v>6.3794915212271444E-2</v>
      </c>
      <c r="L420" s="53">
        <v>0.15444688115598401</v>
      </c>
      <c r="M420" s="52">
        <v>1.0910186400277523E-2</v>
      </c>
      <c r="N420" s="52">
        <v>3.1671736149132552E-2</v>
      </c>
      <c r="O420" s="52">
        <v>1.9369637292787144E-2</v>
      </c>
      <c r="P420" s="20">
        <v>3.6983149062107669E-3</v>
      </c>
      <c r="R420"/>
    </row>
    <row r="421" spans="1:18" x14ac:dyDescent="0.35">
      <c r="A421" s="54">
        <f xml:space="preserve"> ROW( data_scaledImpacts[[#This Row],[row_id]] ) - ROW( data_scaledImpacts[[#Headers],[row_id]] )</f>
        <v>420</v>
      </c>
      <c r="B421" s="61" t="str">
        <f xml:space="preserve"> _xlfn.TEXTJOIN( "", , data_scaledImpacts[[#This Row],[sector]:[impactType]] )</f>
        <v>InlandFloodingGFDL-CM34N/A</v>
      </c>
      <c r="C421" s="49" t="s">
        <v>84</v>
      </c>
      <c r="D421" s="49" t="s">
        <v>5</v>
      </c>
      <c r="E421" s="50">
        <v>4</v>
      </c>
      <c r="F421" s="50"/>
      <c r="G421" s="50" t="s">
        <v>201</v>
      </c>
      <c r="H421" s="51"/>
      <c r="I421" s="64" t="s">
        <v>61</v>
      </c>
      <c r="J421" s="52">
        <v>4.1170463507960664E-2</v>
      </c>
      <c r="K421" s="52">
        <v>7.4001443409614912E-2</v>
      </c>
      <c r="L421" s="53">
        <v>0.24583001507470675</v>
      </c>
      <c r="M421" s="52">
        <v>1.0288867516034698E-2</v>
      </c>
      <c r="N421" s="52">
        <v>4.8878853846711284E-2</v>
      </c>
      <c r="O421" s="52">
        <v>3.1289291637177967E-2</v>
      </c>
      <c r="P421" s="20">
        <v>5.7709456587271167E-3</v>
      </c>
      <c r="R421"/>
    </row>
    <row r="422" spans="1:18" x14ac:dyDescent="0.35">
      <c r="A422" s="54">
        <f xml:space="preserve"> ROW( data_scaledImpacts[[#This Row],[row_id]] ) - ROW( data_scaledImpacts[[#Headers],[row_id]] )</f>
        <v>421</v>
      </c>
      <c r="B422" s="61" t="str">
        <f xml:space="preserve"> _xlfn.TEXTJOIN( "", , data_scaledImpacts[[#This Row],[sector]:[impactType]] )</f>
        <v>InlandFloodingGCM Average4N/A</v>
      </c>
      <c r="C422" s="49" t="s">
        <v>84</v>
      </c>
      <c r="D422" s="49" t="s">
        <v>15</v>
      </c>
      <c r="E422" s="50">
        <v>4</v>
      </c>
      <c r="F422" s="50"/>
      <c r="G422" s="50" t="s">
        <v>201</v>
      </c>
      <c r="H422" s="51"/>
      <c r="I422" s="64" t="s">
        <v>62</v>
      </c>
      <c r="J422" s="52">
        <v>2.8196799916581038E-2</v>
      </c>
      <c r="K422" s="52">
        <v>6.6781782989728061E-2</v>
      </c>
      <c r="L422" s="53">
        <v>0.18426084497472503</v>
      </c>
      <c r="M422" s="52">
        <v>9.1469864162209771E-3</v>
      </c>
      <c r="N422" s="52">
        <v>4.1007581302553837E-2</v>
      </c>
      <c r="O422" s="52">
        <v>2.5080136863082341E-2</v>
      </c>
      <c r="P422" s="20">
        <v>4.7698169114130948E-3</v>
      </c>
      <c r="R422"/>
    </row>
    <row r="423" spans="1:18" x14ac:dyDescent="0.35">
      <c r="A423" s="54">
        <f xml:space="preserve"> ROW( data_scaledImpacts[[#This Row],[row_id]] ) - ROW( data_scaledImpacts[[#Headers],[row_id]] )</f>
        <v>422</v>
      </c>
      <c r="B423" s="61" t="str">
        <f xml:space="preserve"> _xlfn.TEXTJOIN( "", , data_scaledImpacts[[#This Row],[sector]:[impactType]] )</f>
        <v>InlandFloodingCanESM25N/A</v>
      </c>
      <c r="C423" s="49" t="s">
        <v>84</v>
      </c>
      <c r="D423" s="49" t="s">
        <v>0</v>
      </c>
      <c r="E423" s="50">
        <v>5</v>
      </c>
      <c r="F423" s="50"/>
      <c r="G423" s="50" t="s">
        <v>201</v>
      </c>
      <c r="H423" s="51"/>
      <c r="I423" s="64" t="s">
        <v>63</v>
      </c>
      <c r="J423" s="52">
        <v>1.6084588174432733E-2</v>
      </c>
      <c r="K423" s="52">
        <v>6.5526213904960259E-2</v>
      </c>
      <c r="L423" s="53">
        <v>0.15525957399922485</v>
      </c>
      <c r="M423" s="52">
        <v>2.2193139117072276E-2</v>
      </c>
      <c r="N423" s="52">
        <v>2.9635086319167132E-2</v>
      </c>
      <c r="O423" s="52">
        <v>3.5129032771595931E-2</v>
      </c>
      <c r="P423" s="20">
        <v>1.8961268764300977E-2</v>
      </c>
      <c r="R423"/>
    </row>
    <row r="424" spans="1:18" x14ac:dyDescent="0.35">
      <c r="A424" s="54">
        <f xml:space="preserve"> ROW( data_scaledImpacts[[#This Row],[row_id]] ) - ROW( data_scaledImpacts[[#Headers],[row_id]] )</f>
        <v>423</v>
      </c>
      <c r="B424" s="61" t="str">
        <f xml:space="preserve"> _xlfn.TEXTJOIN( "", , data_scaledImpacts[[#This Row],[sector]:[impactType]] )</f>
        <v>InlandFloodingCCSM45N/A</v>
      </c>
      <c r="C424" s="49" t="s">
        <v>84</v>
      </c>
      <c r="D424" s="49" t="s">
        <v>1</v>
      </c>
      <c r="E424" s="50">
        <v>5</v>
      </c>
      <c r="F424" s="50"/>
      <c r="G424" s="50" t="s">
        <v>201</v>
      </c>
      <c r="H424" s="51"/>
      <c r="I424" s="64" t="s">
        <v>64</v>
      </c>
      <c r="J424" s="52"/>
      <c r="K424" s="52"/>
      <c r="L424" s="53"/>
      <c r="M424" s="52"/>
      <c r="N424" s="52"/>
      <c r="O424" s="52"/>
      <c r="P424" s="20"/>
      <c r="R424"/>
    </row>
    <row r="425" spans="1:18" x14ac:dyDescent="0.35">
      <c r="A425" s="54">
        <f xml:space="preserve"> ROW( data_scaledImpacts[[#This Row],[row_id]] ) - ROW( data_scaledImpacts[[#Headers],[row_id]] )</f>
        <v>424</v>
      </c>
      <c r="B425" s="61" t="str">
        <f xml:space="preserve"> _xlfn.TEXTJOIN( "", , data_scaledImpacts[[#This Row],[sector]:[impactType]] )</f>
        <v>InlandFloodingGISS-E2-R5N/A</v>
      </c>
      <c r="C425" s="49" t="s">
        <v>84</v>
      </c>
      <c r="D425" s="49" t="s">
        <v>2</v>
      </c>
      <c r="E425" s="50">
        <v>5</v>
      </c>
      <c r="F425" s="50"/>
      <c r="G425" s="50" t="s">
        <v>201</v>
      </c>
      <c r="H425" s="51"/>
      <c r="I425" s="64" t="s">
        <v>65</v>
      </c>
      <c r="J425" s="52"/>
      <c r="K425" s="52"/>
      <c r="L425" s="53"/>
      <c r="M425" s="52"/>
      <c r="N425" s="52"/>
      <c r="O425" s="52"/>
      <c r="P425" s="20"/>
      <c r="R425"/>
    </row>
    <row r="426" spans="1:18" x14ac:dyDescent="0.35">
      <c r="A426" s="54">
        <f xml:space="preserve"> ROW( data_scaledImpacts[[#This Row],[row_id]] ) - ROW( data_scaledImpacts[[#Headers],[row_id]] )</f>
        <v>425</v>
      </c>
      <c r="B426" s="61" t="str">
        <f xml:space="preserve"> _xlfn.TEXTJOIN( "", , data_scaledImpacts[[#This Row],[sector]:[impactType]] )</f>
        <v>InlandFloodingHadGEM2-ES5N/A</v>
      </c>
      <c r="C426" s="49" t="s">
        <v>84</v>
      </c>
      <c r="D426" s="49" t="s">
        <v>3</v>
      </c>
      <c r="E426" s="50">
        <v>5</v>
      </c>
      <c r="F426" s="50"/>
      <c r="G426" s="50" t="s">
        <v>201</v>
      </c>
      <c r="H426" s="51"/>
      <c r="I426" s="64" t="s">
        <v>66</v>
      </c>
      <c r="J426" s="52">
        <v>1.800583547496417E-2</v>
      </c>
      <c r="K426" s="52">
        <v>6.9231303586187731E-2</v>
      </c>
      <c r="L426" s="53">
        <v>0.13044385715935045</v>
      </c>
      <c r="M426" s="52">
        <v>1.9039153532139811E-2</v>
      </c>
      <c r="N426" s="52">
        <v>2.8934794844458975E-2</v>
      </c>
      <c r="O426" s="52">
        <v>3.2539538344545732E-2</v>
      </c>
      <c r="P426" s="20">
        <v>9.7519242959345151E-3</v>
      </c>
      <c r="R426"/>
    </row>
    <row r="427" spans="1:18" x14ac:dyDescent="0.35">
      <c r="A427" s="54">
        <f xml:space="preserve"> ROW( data_scaledImpacts[[#This Row],[row_id]] ) - ROW( data_scaledImpacts[[#Headers],[row_id]] )</f>
        <v>426</v>
      </c>
      <c r="B427" s="61" t="str">
        <f xml:space="preserve"> _xlfn.TEXTJOIN( "", , data_scaledImpacts[[#This Row],[sector]:[impactType]] )</f>
        <v>InlandFloodingMIROC55N/A</v>
      </c>
      <c r="C427" s="49" t="s">
        <v>84</v>
      </c>
      <c r="D427" s="49" t="s">
        <v>4</v>
      </c>
      <c r="E427" s="50">
        <v>5</v>
      </c>
      <c r="F427" s="50"/>
      <c r="G427" s="50" t="s">
        <v>201</v>
      </c>
      <c r="H427" s="51"/>
      <c r="I427" s="64" t="s">
        <v>67</v>
      </c>
      <c r="J427" s="52">
        <v>1.0772242637772603E-2</v>
      </c>
      <c r="K427" s="52">
        <v>6.4143171606425964E-2</v>
      </c>
      <c r="L427" s="53">
        <v>0.13422705460090997</v>
      </c>
      <c r="M427" s="52">
        <v>1.6446605154411476E-2</v>
      </c>
      <c r="N427" s="52">
        <v>2.4727849361598182E-2</v>
      </c>
      <c r="O427" s="52">
        <v>1.6122865054566969E-2</v>
      </c>
      <c r="P427" s="20">
        <v>7.121251756849834E-3</v>
      </c>
      <c r="R427"/>
    </row>
    <row r="428" spans="1:18" x14ac:dyDescent="0.35">
      <c r="A428" s="54">
        <f xml:space="preserve"> ROW( data_scaledImpacts[[#This Row],[row_id]] ) - ROW( data_scaledImpacts[[#Headers],[row_id]] )</f>
        <v>427</v>
      </c>
      <c r="B428" s="61" t="str">
        <f xml:space="preserve"> _xlfn.TEXTJOIN( "", , data_scaledImpacts[[#This Row],[sector]:[impactType]] )</f>
        <v>InlandFloodingGFDL-CM35N/A</v>
      </c>
      <c r="C428" s="49" t="s">
        <v>84</v>
      </c>
      <c r="D428" s="49" t="s">
        <v>5</v>
      </c>
      <c r="E428" s="50">
        <v>5</v>
      </c>
      <c r="F428" s="50"/>
      <c r="G428" s="50" t="s">
        <v>201</v>
      </c>
      <c r="H428" s="51"/>
      <c r="I428" s="64" t="s">
        <v>68</v>
      </c>
      <c r="J428" s="52">
        <v>2.6426058563823841E-2</v>
      </c>
      <c r="K428" s="52">
        <v>8.129900661459484E-2</v>
      </c>
      <c r="L428" s="53">
        <v>0.20654709368615951</v>
      </c>
      <c r="M428" s="52">
        <v>2.0802125818983858E-2</v>
      </c>
      <c r="N428" s="52">
        <v>3.9618450625136956E-2</v>
      </c>
      <c r="O428" s="52">
        <v>3.444559541659304E-2</v>
      </c>
      <c r="P428" s="20">
        <v>1.2894471525466323E-2</v>
      </c>
      <c r="R428"/>
    </row>
    <row r="429" spans="1:18" x14ac:dyDescent="0.35">
      <c r="A429" s="54">
        <f xml:space="preserve"> ROW( data_scaledImpacts[[#This Row],[row_id]] ) - ROW( data_scaledImpacts[[#Headers],[row_id]] )</f>
        <v>428</v>
      </c>
      <c r="B429" s="61" t="str">
        <f xml:space="preserve"> _xlfn.TEXTJOIN( "", , data_scaledImpacts[[#This Row],[sector]:[impactType]] )</f>
        <v>InlandFloodingGCM Average5N/A</v>
      </c>
      <c r="C429" s="49" t="s">
        <v>84</v>
      </c>
      <c r="D429" s="49" t="s">
        <v>15</v>
      </c>
      <c r="E429" s="50">
        <v>5</v>
      </c>
      <c r="F429" s="50"/>
      <c r="G429" s="50" t="s">
        <v>201</v>
      </c>
      <c r="H429" s="51"/>
      <c r="I429" s="64" t="s">
        <v>69</v>
      </c>
      <c r="J429" s="52">
        <v>1.7822181212748336E-2</v>
      </c>
      <c r="K429" s="52">
        <v>7.0049923928042199E-2</v>
      </c>
      <c r="L429" s="53">
        <v>0.15661939486141122</v>
      </c>
      <c r="M429" s="52">
        <v>1.9620255905651855E-2</v>
      </c>
      <c r="N429" s="52">
        <v>3.0729045287590309E-2</v>
      </c>
      <c r="O429" s="52">
        <v>2.9559257896825418E-2</v>
      </c>
      <c r="P429" s="20">
        <v>1.2182229085637911E-2</v>
      </c>
      <c r="R429"/>
    </row>
    <row r="430" spans="1:18" x14ac:dyDescent="0.35">
      <c r="A430" s="54">
        <f xml:space="preserve"> ROW( data_scaledImpacts[[#This Row],[row_id]] ) - ROW( data_scaledImpacts[[#Headers],[row_id]] )</f>
        <v>429</v>
      </c>
      <c r="B430" s="61" t="str">
        <f xml:space="preserve"> _xlfn.TEXTJOIN( "", , data_scaledImpacts[[#This Row],[sector]:[impactType]] )</f>
        <v>InlandFloodingCanESM26N/A</v>
      </c>
      <c r="C430" s="49" t="s">
        <v>84</v>
      </c>
      <c r="D430" s="49" t="s">
        <v>0</v>
      </c>
      <c r="E430" s="50">
        <v>6</v>
      </c>
      <c r="F430" s="50"/>
      <c r="G430" s="50" t="s">
        <v>201</v>
      </c>
      <c r="H430" s="51"/>
      <c r="I430" s="64" t="s">
        <v>70</v>
      </c>
      <c r="J430" s="52">
        <v>2.8360638264195222E-2</v>
      </c>
      <c r="K430" s="52">
        <v>9.6813711345934458E-2</v>
      </c>
      <c r="L430" s="53">
        <v>6.5965692268362533E-2</v>
      </c>
      <c r="M430" s="52">
        <v>4.0921440871674195E-2</v>
      </c>
      <c r="N430" s="52">
        <v>4.7304524207357569E-2</v>
      </c>
      <c r="O430" s="52">
        <v>6.2258041003300027E-2</v>
      </c>
      <c r="P430" s="20">
        <v>3.4597287165762415E-2</v>
      </c>
      <c r="R430"/>
    </row>
    <row r="431" spans="1:18" x14ac:dyDescent="0.35">
      <c r="A431" s="54">
        <f xml:space="preserve"> ROW( data_scaledImpacts[[#This Row],[row_id]] ) - ROW( data_scaledImpacts[[#Headers],[row_id]] )</f>
        <v>430</v>
      </c>
      <c r="B431" s="61" t="str">
        <f xml:space="preserve"> _xlfn.TEXTJOIN( "", , data_scaledImpacts[[#This Row],[sector]:[impactType]] )</f>
        <v>InlandFloodingCCSM46N/A</v>
      </c>
      <c r="C431" s="49" t="s">
        <v>84</v>
      </c>
      <c r="D431" s="49" t="s">
        <v>1</v>
      </c>
      <c r="E431" s="50">
        <v>6</v>
      </c>
      <c r="F431" s="50"/>
      <c r="G431" s="50" t="s">
        <v>201</v>
      </c>
      <c r="H431" s="51"/>
      <c r="I431" s="64" t="s">
        <v>71</v>
      </c>
      <c r="J431" s="52"/>
      <c r="K431" s="52"/>
      <c r="L431" s="53"/>
      <c r="M431" s="52"/>
      <c r="N431" s="52"/>
      <c r="O431" s="52"/>
      <c r="P431" s="20"/>
      <c r="R431"/>
    </row>
    <row r="432" spans="1:18" x14ac:dyDescent="0.35">
      <c r="A432" s="54">
        <f xml:space="preserve"> ROW( data_scaledImpacts[[#This Row],[row_id]] ) - ROW( data_scaledImpacts[[#Headers],[row_id]] )</f>
        <v>431</v>
      </c>
      <c r="B432" s="61" t="str">
        <f xml:space="preserve"> _xlfn.TEXTJOIN( "", , data_scaledImpacts[[#This Row],[sector]:[impactType]] )</f>
        <v>InlandFloodingGISS-E2-R6N/A</v>
      </c>
      <c r="C432" s="49" t="s">
        <v>84</v>
      </c>
      <c r="D432" s="49" t="s">
        <v>2</v>
      </c>
      <c r="E432" s="50">
        <v>6</v>
      </c>
      <c r="F432" s="50"/>
      <c r="G432" s="50" t="s">
        <v>201</v>
      </c>
      <c r="H432" s="51"/>
      <c r="I432" s="64" t="s">
        <v>72</v>
      </c>
      <c r="J432" s="52"/>
      <c r="K432" s="52"/>
      <c r="L432" s="53"/>
      <c r="M432" s="52"/>
      <c r="N432" s="52"/>
      <c r="O432" s="52"/>
      <c r="P432" s="20"/>
      <c r="R432"/>
    </row>
    <row r="433" spans="1:18" x14ac:dyDescent="0.35">
      <c r="A433" s="54">
        <f xml:space="preserve"> ROW( data_scaledImpacts[[#This Row],[row_id]] ) - ROW( data_scaledImpacts[[#Headers],[row_id]] )</f>
        <v>432</v>
      </c>
      <c r="B433" s="61" t="str">
        <f xml:space="preserve"> _xlfn.TEXTJOIN( "", , data_scaledImpacts[[#This Row],[sector]:[impactType]] )</f>
        <v>InlandFloodingHadGEM2-ES6N/A</v>
      </c>
      <c r="C433" s="49" t="s">
        <v>84</v>
      </c>
      <c r="D433" s="49" t="s">
        <v>3</v>
      </c>
      <c r="E433" s="50">
        <v>6</v>
      </c>
      <c r="F433" s="50"/>
      <c r="G433" s="50" t="s">
        <v>201</v>
      </c>
      <c r="H433" s="51"/>
      <c r="I433" s="64" t="s">
        <v>73</v>
      </c>
      <c r="J433" s="52">
        <v>2.8469010490172798E-2</v>
      </c>
      <c r="K433" s="52">
        <v>9.1719125197212953E-2</v>
      </c>
      <c r="L433" s="53">
        <v>6.1269782784602246E-2</v>
      </c>
      <c r="M433" s="52">
        <v>2.9028708382286668E-2</v>
      </c>
      <c r="N433" s="52">
        <v>4.4148865097634313E-2</v>
      </c>
      <c r="O433" s="52">
        <v>5.5232431627815791E-2</v>
      </c>
      <c r="P433" s="20">
        <v>1.7660280279512674E-2</v>
      </c>
      <c r="R433"/>
    </row>
    <row r="434" spans="1:18" x14ac:dyDescent="0.35">
      <c r="A434" s="54">
        <f xml:space="preserve"> ROW( data_scaledImpacts[[#This Row],[row_id]] ) - ROW( data_scaledImpacts[[#Headers],[row_id]] )</f>
        <v>433</v>
      </c>
      <c r="B434" s="61" t="str">
        <f xml:space="preserve"> _xlfn.TEXTJOIN( "", , data_scaledImpacts[[#This Row],[sector]:[impactType]] )</f>
        <v>InlandFloodingMIROC56N/A</v>
      </c>
      <c r="C434" s="49" t="s">
        <v>84</v>
      </c>
      <c r="D434" s="49" t="s">
        <v>4</v>
      </c>
      <c r="E434" s="50">
        <v>6</v>
      </c>
      <c r="F434" s="50"/>
      <c r="G434" s="50" t="s">
        <v>201</v>
      </c>
      <c r="H434" s="51"/>
      <c r="I434" s="64" t="s">
        <v>74</v>
      </c>
      <c r="J434" s="52"/>
      <c r="K434" s="52"/>
      <c r="L434" s="53"/>
      <c r="M434" s="52"/>
      <c r="N434" s="52"/>
      <c r="O434" s="52"/>
      <c r="P434" s="20"/>
      <c r="R434"/>
    </row>
    <row r="435" spans="1:18" x14ac:dyDescent="0.35">
      <c r="A435" s="54">
        <f xml:space="preserve"> ROW( data_scaledImpacts[[#This Row],[row_id]] ) - ROW( data_scaledImpacts[[#Headers],[row_id]] )</f>
        <v>434</v>
      </c>
      <c r="B435" s="61" t="str">
        <f xml:space="preserve"> _xlfn.TEXTJOIN( "", , data_scaledImpacts[[#This Row],[sector]:[impactType]] )</f>
        <v>InlandFloodingGFDL-CM36N/A</v>
      </c>
      <c r="C435" s="49" t="s">
        <v>84</v>
      </c>
      <c r="D435" s="49" t="s">
        <v>5</v>
      </c>
      <c r="E435" s="50">
        <v>6</v>
      </c>
      <c r="F435" s="50"/>
      <c r="G435" s="50" t="s">
        <v>201</v>
      </c>
      <c r="H435" s="51"/>
      <c r="I435" s="64" t="s">
        <v>75</v>
      </c>
      <c r="J435" s="52">
        <v>3.9943684175930243E-2</v>
      </c>
      <c r="K435" s="52">
        <v>0.11311020785971013</v>
      </c>
      <c r="L435" s="53">
        <v>8.2963677952145418E-2</v>
      </c>
      <c r="M435" s="52">
        <v>3.7446201989516405E-2</v>
      </c>
      <c r="N435" s="52">
        <v>5.8424361041233837E-2</v>
      </c>
      <c r="O435" s="52">
        <v>6.4382470247632675E-2</v>
      </c>
      <c r="P435" s="20">
        <v>2.0671539106273742E-2</v>
      </c>
      <c r="R435"/>
    </row>
    <row r="436" spans="1:18" x14ac:dyDescent="0.35">
      <c r="A436" s="54">
        <f xml:space="preserve"> ROW( data_scaledImpacts[[#This Row],[row_id]] ) - ROW( data_scaledImpacts[[#Headers],[row_id]] )</f>
        <v>435</v>
      </c>
      <c r="B436" s="61" t="str">
        <f xml:space="preserve"> _xlfn.TEXTJOIN( "", , data_scaledImpacts[[#This Row],[sector]:[impactType]] )</f>
        <v>InlandFloodingGCM Average6N/A</v>
      </c>
      <c r="C436" s="49" t="s">
        <v>84</v>
      </c>
      <c r="D436" s="49" t="s">
        <v>15</v>
      </c>
      <c r="E436" s="50">
        <v>6</v>
      </c>
      <c r="F436" s="50"/>
      <c r="G436" s="50" t="s">
        <v>201</v>
      </c>
      <c r="H436" s="51"/>
      <c r="I436" s="64" t="s">
        <v>76</v>
      </c>
      <c r="J436" s="52">
        <v>3.225777764343276E-2</v>
      </c>
      <c r="K436" s="52">
        <v>0.10054768146761917</v>
      </c>
      <c r="L436" s="53">
        <v>7.0066384335036744E-2</v>
      </c>
      <c r="M436" s="52">
        <v>3.5798783747825753E-2</v>
      </c>
      <c r="N436" s="52">
        <v>4.9959250115408575E-2</v>
      </c>
      <c r="O436" s="52">
        <v>6.0624314292916169E-2</v>
      </c>
      <c r="P436" s="20">
        <v>2.4309702183849608E-2</v>
      </c>
      <c r="R436"/>
    </row>
    <row r="437" spans="1:18" x14ac:dyDescent="0.35">
      <c r="A437" s="54">
        <f xml:space="preserve"> ROW( data_scaledImpacts[[#This Row],[row_id]] ) - ROW( data_scaledImpacts[[#Headers],[row_id]] )</f>
        <v>436</v>
      </c>
      <c r="B437" s="61" t="str">
        <f xml:space="preserve"> _xlfn.TEXTJOIN( "", , data_scaledImpacts[[#This Row],[sector]:[impactType]] )</f>
        <v>InlandFloodingCanESM27N/A</v>
      </c>
      <c r="C437" s="49" t="s">
        <v>84</v>
      </c>
      <c r="D437" s="49" t="s">
        <v>0</v>
      </c>
      <c r="E437" s="50">
        <v>7</v>
      </c>
      <c r="F437" s="50"/>
      <c r="G437" s="50" t="s">
        <v>201</v>
      </c>
      <c r="H437" s="51"/>
      <c r="I437" s="64" t="s">
        <v>77</v>
      </c>
      <c r="J437" s="52"/>
      <c r="K437" s="52"/>
      <c r="L437" s="53"/>
      <c r="M437" s="52"/>
      <c r="N437" s="52"/>
      <c r="O437" s="52"/>
      <c r="P437" s="20"/>
      <c r="R437"/>
    </row>
    <row r="438" spans="1:18" x14ac:dyDescent="0.35">
      <c r="A438" s="54">
        <f xml:space="preserve"> ROW( data_scaledImpacts[[#This Row],[row_id]] ) - ROW( data_scaledImpacts[[#Headers],[row_id]] )</f>
        <v>437</v>
      </c>
      <c r="B438" s="61" t="str">
        <f xml:space="preserve"> _xlfn.TEXTJOIN( "", , data_scaledImpacts[[#This Row],[sector]:[impactType]] )</f>
        <v>InlandFloodingCCSM47N/A</v>
      </c>
      <c r="C438" s="49" t="s">
        <v>84</v>
      </c>
      <c r="D438" s="49" t="s">
        <v>1</v>
      </c>
      <c r="E438" s="50">
        <v>7</v>
      </c>
      <c r="F438" s="50"/>
      <c r="G438" s="50" t="s">
        <v>201</v>
      </c>
      <c r="H438" s="51"/>
      <c r="I438" s="64" t="s">
        <v>78</v>
      </c>
      <c r="J438" s="52"/>
      <c r="K438" s="52"/>
      <c r="L438" s="53"/>
      <c r="M438" s="52"/>
      <c r="N438" s="52"/>
      <c r="O438" s="52"/>
      <c r="P438" s="20"/>
      <c r="R438"/>
    </row>
    <row r="439" spans="1:18" x14ac:dyDescent="0.35">
      <c r="A439" s="54">
        <f xml:space="preserve"> ROW( data_scaledImpacts[[#This Row],[row_id]] ) - ROW( data_scaledImpacts[[#Headers],[row_id]] )</f>
        <v>438</v>
      </c>
      <c r="B439" s="61" t="str">
        <f xml:space="preserve"> _xlfn.TEXTJOIN( "", , data_scaledImpacts[[#This Row],[sector]:[impactType]] )</f>
        <v>InlandFloodingGISS-E2-R7N/A</v>
      </c>
      <c r="C439" s="49" t="s">
        <v>84</v>
      </c>
      <c r="D439" s="49" t="s">
        <v>2</v>
      </c>
      <c r="E439" s="50">
        <v>7</v>
      </c>
      <c r="F439" s="50"/>
      <c r="G439" s="50" t="s">
        <v>201</v>
      </c>
      <c r="H439" s="51"/>
      <c r="I439" s="64" t="s">
        <v>79</v>
      </c>
      <c r="J439" s="52"/>
      <c r="K439" s="52"/>
      <c r="L439" s="53"/>
      <c r="M439" s="52"/>
      <c r="N439" s="52"/>
      <c r="O439" s="52"/>
      <c r="P439" s="20"/>
      <c r="R439"/>
    </row>
    <row r="440" spans="1:18" x14ac:dyDescent="0.35">
      <c r="A440" s="54">
        <f xml:space="preserve"> ROW( data_scaledImpacts[[#This Row],[row_id]] ) - ROW( data_scaledImpacts[[#Headers],[row_id]] )</f>
        <v>439</v>
      </c>
      <c r="B440" s="61" t="str">
        <f xml:space="preserve"> _xlfn.TEXTJOIN( "", , data_scaledImpacts[[#This Row],[sector]:[impactType]] )</f>
        <v>InlandFloodingHadGEM2-ES7N/A</v>
      </c>
      <c r="C440" s="49" t="s">
        <v>84</v>
      </c>
      <c r="D440" s="49" t="s">
        <v>3</v>
      </c>
      <c r="E440" s="50">
        <v>7</v>
      </c>
      <c r="F440" s="50"/>
      <c r="G440" s="50" t="s">
        <v>201</v>
      </c>
      <c r="H440" s="51"/>
      <c r="I440" s="64" t="s">
        <v>80</v>
      </c>
      <c r="J440" s="52"/>
      <c r="K440" s="52"/>
      <c r="L440" s="53"/>
      <c r="M440" s="52"/>
      <c r="N440" s="52"/>
      <c r="O440" s="52"/>
      <c r="P440" s="20"/>
      <c r="R440"/>
    </row>
    <row r="441" spans="1:18" x14ac:dyDescent="0.35">
      <c r="A441" s="54">
        <f xml:space="preserve"> ROW( data_scaledImpacts[[#This Row],[row_id]] ) - ROW( data_scaledImpacts[[#Headers],[row_id]] )</f>
        <v>440</v>
      </c>
      <c r="B441" s="61" t="str">
        <f xml:space="preserve"> _xlfn.TEXTJOIN( "", , data_scaledImpacts[[#This Row],[sector]:[impactType]] )</f>
        <v>InlandFloodingMIROC57N/A</v>
      </c>
      <c r="C441" s="49" t="s">
        <v>84</v>
      </c>
      <c r="D441" s="49" t="s">
        <v>4</v>
      </c>
      <c r="E441" s="50">
        <v>7</v>
      </c>
      <c r="F441" s="50"/>
      <c r="G441" s="50" t="s">
        <v>201</v>
      </c>
      <c r="H441" s="51"/>
      <c r="I441" s="64" t="s">
        <v>81</v>
      </c>
      <c r="J441" s="52"/>
      <c r="K441" s="52"/>
      <c r="L441" s="53"/>
      <c r="M441" s="52"/>
      <c r="N441" s="52"/>
      <c r="O441" s="52"/>
      <c r="P441" s="20"/>
      <c r="R441"/>
    </row>
    <row r="442" spans="1:18" x14ac:dyDescent="0.35">
      <c r="A442" s="54">
        <f xml:space="preserve"> ROW( data_scaledImpacts[[#This Row],[row_id]] ) - ROW( data_scaledImpacts[[#Headers],[row_id]] )</f>
        <v>441</v>
      </c>
      <c r="B442" s="61" t="str">
        <f xml:space="preserve"> _xlfn.TEXTJOIN( "", , data_scaledImpacts[[#This Row],[sector]:[impactType]] )</f>
        <v>InlandFloodingGFDL-CM37N/A</v>
      </c>
      <c r="C442" s="49" t="s">
        <v>84</v>
      </c>
      <c r="D442" s="49" t="s">
        <v>5</v>
      </c>
      <c r="E442" s="50">
        <v>7</v>
      </c>
      <c r="F442" s="50"/>
      <c r="G442" s="50" t="s">
        <v>201</v>
      </c>
      <c r="H442" s="51"/>
      <c r="I442" s="64" t="s">
        <v>82</v>
      </c>
      <c r="J442" s="52"/>
      <c r="K442" s="52"/>
      <c r="L442" s="53"/>
      <c r="M442" s="52"/>
      <c r="N442" s="52"/>
      <c r="O442" s="52"/>
      <c r="P442" s="20"/>
      <c r="R442"/>
    </row>
    <row r="443" spans="1:18" x14ac:dyDescent="0.35">
      <c r="A443" s="54">
        <f xml:space="preserve"> ROW( data_scaledImpacts[[#This Row],[row_id]] ) - ROW( data_scaledImpacts[[#Headers],[row_id]] )</f>
        <v>442</v>
      </c>
      <c r="B443" s="61" t="str">
        <f xml:space="preserve"> _xlfn.TEXTJOIN( "", , data_scaledImpacts[[#This Row],[sector]:[impactType]] )</f>
        <v>InlandFloodingGCM Average7N/A</v>
      </c>
      <c r="C443" s="49" t="s">
        <v>84</v>
      </c>
      <c r="D443" s="49" t="s">
        <v>15</v>
      </c>
      <c r="E443" s="50">
        <v>7</v>
      </c>
      <c r="F443" s="50"/>
      <c r="G443" s="50" t="s">
        <v>201</v>
      </c>
      <c r="H443" s="51"/>
      <c r="I443" s="64" t="s">
        <v>83</v>
      </c>
      <c r="J443" s="52"/>
      <c r="K443" s="52"/>
      <c r="L443" s="53"/>
      <c r="M443" s="52"/>
      <c r="N443" s="52"/>
      <c r="O443" s="52"/>
      <c r="P443" s="20"/>
      <c r="R443"/>
    </row>
    <row r="444" spans="1:18" x14ac:dyDescent="0.35">
      <c r="A444" s="54">
        <f xml:space="preserve"> ROW( data_scaledImpacts[[#This Row],[row_id]] ) - ROW( data_scaledImpacts[[#Headers],[row_id]] )</f>
        <v>443</v>
      </c>
      <c r="B444" s="61" t="str">
        <f xml:space="preserve"> _xlfn.TEXTJOIN( "", , data_scaledImpacts[[#This Row],[sector]:[impactType]] )</f>
        <v/>
      </c>
      <c r="C444" s="49"/>
      <c r="D444" s="49"/>
      <c r="E444" s="50"/>
      <c r="F444" s="50"/>
      <c r="G444" s="50"/>
      <c r="H444" s="51"/>
      <c r="I444" s="64"/>
      <c r="J444" s="52"/>
      <c r="K444" s="52"/>
      <c r="L444" s="53"/>
      <c r="M444" s="52"/>
      <c r="N444" s="52"/>
      <c r="O444" s="52"/>
      <c r="P444" s="20"/>
      <c r="R444"/>
    </row>
    <row r="445" spans="1:18" x14ac:dyDescent="0.35">
      <c r="A445" s="54">
        <f xml:space="preserve"> ROW( data_scaledImpacts[[#This Row],[row_id]] ) - ROW( data_scaledImpacts[[#Headers],[row_id]] )</f>
        <v>444</v>
      </c>
      <c r="B445" s="61" t="str">
        <f xml:space="preserve"> _xlfn.TEXTJOIN( "", , data_scaledImpacts[[#This Row],[sector]:[impactType]] )</f>
        <v/>
      </c>
      <c r="C445" s="49"/>
      <c r="D445" s="49"/>
      <c r="E445" s="50"/>
      <c r="F445" s="50"/>
      <c r="G445" s="50"/>
      <c r="H445" s="51"/>
      <c r="I445" s="64"/>
      <c r="J445" s="52"/>
      <c r="K445" s="52"/>
      <c r="L445" s="53"/>
      <c r="M445" s="52"/>
      <c r="N445" s="52"/>
      <c r="O445" s="52"/>
      <c r="P445" s="20"/>
      <c r="R445"/>
    </row>
    <row r="446" spans="1:18" x14ac:dyDescent="0.35">
      <c r="A446" s="54">
        <f xml:space="preserve"> ROW( data_scaledImpacts[[#This Row],[row_id]] ) - ROW( data_scaledImpacts[[#Headers],[row_id]] )</f>
        <v>445</v>
      </c>
      <c r="B446" s="61" t="str">
        <f xml:space="preserve"> _xlfn.TEXTJOIN( "", , data_scaledImpacts[[#This Row],[sector]:[impactType]] )</f>
        <v>SouthwestDustCanESM212010N/AAllMort</v>
      </c>
      <c r="C446" s="49" t="s">
        <v>85</v>
      </c>
      <c r="D446" s="49" t="s">
        <v>0</v>
      </c>
      <c r="E446" s="50">
        <v>1</v>
      </c>
      <c r="F446" s="50">
        <v>2010</v>
      </c>
      <c r="G446" s="50" t="s">
        <v>201</v>
      </c>
      <c r="H446" s="51" t="s">
        <v>191</v>
      </c>
      <c r="I446" s="64" t="s">
        <v>267</v>
      </c>
      <c r="J446" s="3"/>
      <c r="K446" s="3"/>
      <c r="L446" s="3"/>
      <c r="M446" s="3"/>
      <c r="N446" s="3"/>
      <c r="O446" s="3"/>
      <c r="P446" s="20">
        <v>4.2387184650824723E-6</v>
      </c>
      <c r="R446"/>
    </row>
    <row r="447" spans="1:18" x14ac:dyDescent="0.35">
      <c r="A447" s="54">
        <f xml:space="preserve"> ROW( data_scaledImpacts[[#This Row],[row_id]] ) - ROW( data_scaledImpacts[[#Headers],[row_id]] )</f>
        <v>446</v>
      </c>
      <c r="B447" s="61" t="str">
        <f xml:space="preserve"> _xlfn.TEXTJOIN( "", , data_scaledImpacts[[#This Row],[sector]:[impactType]] )</f>
        <v>SouthwestDustCCSM412010N/AAllMort</v>
      </c>
      <c r="C447" s="49" t="s">
        <v>85</v>
      </c>
      <c r="D447" s="49" t="s">
        <v>1</v>
      </c>
      <c r="E447" s="50">
        <v>1</v>
      </c>
      <c r="F447" s="50">
        <v>2010</v>
      </c>
      <c r="G447" s="50" t="s">
        <v>201</v>
      </c>
      <c r="H447" s="51" t="s">
        <v>191</v>
      </c>
      <c r="I447" s="64" t="s">
        <v>268</v>
      </c>
      <c r="J447" s="3"/>
      <c r="K447" s="3"/>
      <c r="L447" s="3"/>
      <c r="M447" s="3"/>
      <c r="N447" s="3"/>
      <c r="O447" s="3"/>
      <c r="P447" s="20">
        <v>1.1294545453750303E-5</v>
      </c>
      <c r="R447"/>
    </row>
    <row r="448" spans="1:18" x14ac:dyDescent="0.35">
      <c r="A448" s="54">
        <f xml:space="preserve"> ROW( data_scaledImpacts[[#This Row],[row_id]] ) - ROW( data_scaledImpacts[[#Headers],[row_id]] )</f>
        <v>447</v>
      </c>
      <c r="B448" s="61" t="str">
        <f xml:space="preserve"> _xlfn.TEXTJOIN( "", , data_scaledImpacts[[#This Row],[sector]:[impactType]] )</f>
        <v>SouthwestDustGISS-E2-R12010N/AAllMort</v>
      </c>
      <c r="C448" s="49" t="s">
        <v>85</v>
      </c>
      <c r="D448" s="49" t="s">
        <v>2</v>
      </c>
      <c r="E448" s="50">
        <v>1</v>
      </c>
      <c r="F448" s="50">
        <v>2010</v>
      </c>
      <c r="G448" s="50" t="s">
        <v>201</v>
      </c>
      <c r="H448" s="51" t="s">
        <v>191</v>
      </c>
      <c r="I448" s="64" t="s">
        <v>269</v>
      </c>
      <c r="J448" s="3"/>
      <c r="K448" s="3"/>
      <c r="L448" s="3"/>
      <c r="M448" s="3"/>
      <c r="N448" s="3"/>
      <c r="O448" s="3"/>
      <c r="P448" s="20">
        <v>2.0601712971475757E-6</v>
      </c>
      <c r="R448"/>
    </row>
    <row r="449" spans="1:18" x14ac:dyDescent="0.35">
      <c r="A449" s="54">
        <f xml:space="preserve"> ROW( data_scaledImpacts[[#This Row],[row_id]] ) - ROW( data_scaledImpacts[[#Headers],[row_id]] )</f>
        <v>448</v>
      </c>
      <c r="B449" s="61" t="str">
        <f xml:space="preserve"> _xlfn.TEXTJOIN( "", , data_scaledImpacts[[#This Row],[sector]:[impactType]] )</f>
        <v>SouthwestDustHadGEM2-ES12010N/AAllMort</v>
      </c>
      <c r="C449" s="49" t="s">
        <v>85</v>
      </c>
      <c r="D449" s="49" t="s">
        <v>3</v>
      </c>
      <c r="E449" s="50">
        <v>1</v>
      </c>
      <c r="F449" s="50">
        <v>2010</v>
      </c>
      <c r="G449" s="50" t="s">
        <v>201</v>
      </c>
      <c r="H449" s="51" t="s">
        <v>191</v>
      </c>
      <c r="I449" s="64" t="s">
        <v>270</v>
      </c>
      <c r="J449" s="3"/>
      <c r="K449" s="3"/>
      <c r="L449" s="3"/>
      <c r="M449" s="3"/>
      <c r="N449" s="3"/>
      <c r="O449" s="3"/>
      <c r="P449" s="20">
        <v>1.2838337653878429E-6</v>
      </c>
      <c r="R449"/>
    </row>
    <row r="450" spans="1:18" x14ac:dyDescent="0.35">
      <c r="A450" s="54">
        <f xml:space="preserve"> ROW( data_scaledImpacts[[#This Row],[row_id]] ) - ROW( data_scaledImpacts[[#Headers],[row_id]] )</f>
        <v>449</v>
      </c>
      <c r="B450" s="61" t="str">
        <f xml:space="preserve"> _xlfn.TEXTJOIN( "", , data_scaledImpacts[[#This Row],[sector]:[impactType]] )</f>
        <v>SouthwestDustMIROC512010N/AAllMort</v>
      </c>
      <c r="C450" s="49" t="s">
        <v>85</v>
      </c>
      <c r="D450" s="49" t="s">
        <v>4</v>
      </c>
      <c r="E450" s="50">
        <v>1</v>
      </c>
      <c r="F450" s="50">
        <v>2010</v>
      </c>
      <c r="G450" s="50" t="s">
        <v>201</v>
      </c>
      <c r="H450" s="51" t="s">
        <v>191</v>
      </c>
      <c r="I450" s="64" t="s">
        <v>271</v>
      </c>
      <c r="J450" s="3"/>
      <c r="K450" s="3"/>
      <c r="L450" s="3"/>
      <c r="M450" s="3"/>
      <c r="N450" s="3"/>
      <c r="O450" s="3"/>
      <c r="P450" s="20">
        <v>5.71423235090517E-6</v>
      </c>
      <c r="R450"/>
    </row>
    <row r="451" spans="1:18" x14ac:dyDescent="0.35">
      <c r="A451" s="54">
        <f xml:space="preserve"> ROW( data_scaledImpacts[[#This Row],[row_id]] ) - ROW( data_scaledImpacts[[#Headers],[row_id]] )</f>
        <v>450</v>
      </c>
      <c r="B451" s="61" t="str">
        <f xml:space="preserve"> _xlfn.TEXTJOIN( "", , data_scaledImpacts[[#This Row],[sector]:[impactType]] )</f>
        <v>SouthwestDustGFDL-CM312010N/AAllMort</v>
      </c>
      <c r="C451" s="49" t="s">
        <v>85</v>
      </c>
      <c r="D451" s="49" t="s">
        <v>5</v>
      </c>
      <c r="E451" s="50">
        <v>1</v>
      </c>
      <c r="F451" s="50">
        <v>2010</v>
      </c>
      <c r="G451" s="50" t="s">
        <v>201</v>
      </c>
      <c r="H451" s="51" t="s">
        <v>191</v>
      </c>
      <c r="I451" s="64" t="s">
        <v>272</v>
      </c>
      <c r="J451" s="3"/>
      <c r="K451" s="3"/>
      <c r="L451" s="3"/>
      <c r="M451" s="3"/>
      <c r="N451" s="3"/>
      <c r="O451" s="3"/>
      <c r="P451" s="20">
        <v>1.144106535495098E-5</v>
      </c>
      <c r="R451"/>
    </row>
    <row r="452" spans="1:18" x14ac:dyDescent="0.35">
      <c r="A452" s="54">
        <f xml:space="preserve"> ROW( data_scaledImpacts[[#This Row],[row_id]] ) - ROW( data_scaledImpacts[[#Headers],[row_id]] )</f>
        <v>451</v>
      </c>
      <c r="B452" s="61" t="str">
        <f xml:space="preserve"> _xlfn.TEXTJOIN( "", , data_scaledImpacts[[#This Row],[sector]:[impactType]] )</f>
        <v>SouthwestDustGCM Average12010N/AAllMort</v>
      </c>
      <c r="C452" s="49" t="s">
        <v>85</v>
      </c>
      <c r="D452" s="49" t="s">
        <v>15</v>
      </c>
      <c r="E452" s="50">
        <v>1</v>
      </c>
      <c r="F452" s="50">
        <v>2010</v>
      </c>
      <c r="G452" s="50" t="s">
        <v>201</v>
      </c>
      <c r="H452" s="51" t="s">
        <v>191</v>
      </c>
      <c r="I452" s="64" t="s">
        <v>273</v>
      </c>
      <c r="J452" s="3"/>
      <c r="K452" s="3"/>
      <c r="L452" s="3"/>
      <c r="M452" s="3"/>
      <c r="N452" s="3"/>
      <c r="O452" s="3"/>
      <c r="P452" s="20">
        <v>6.005427781204057E-6</v>
      </c>
      <c r="R452"/>
    </row>
    <row r="453" spans="1:18" x14ac:dyDescent="0.35">
      <c r="A453" s="54">
        <f xml:space="preserve"> ROW( data_scaledImpacts[[#This Row],[row_id]] ) - ROW( data_scaledImpacts[[#Headers],[row_id]] )</f>
        <v>452</v>
      </c>
      <c r="B453" s="61" t="str">
        <f xml:space="preserve"> _xlfn.TEXTJOIN( "", , data_scaledImpacts[[#This Row],[sector]:[impactType]] )</f>
        <v>SouthwestDustCanESM222010N/AAllMort</v>
      </c>
      <c r="C453" s="49" t="s">
        <v>85</v>
      </c>
      <c r="D453" s="49" t="s">
        <v>0</v>
      </c>
      <c r="E453" s="50">
        <v>2</v>
      </c>
      <c r="F453" s="50">
        <v>2010</v>
      </c>
      <c r="G453" s="50" t="s">
        <v>201</v>
      </c>
      <c r="H453" s="51" t="s">
        <v>191</v>
      </c>
      <c r="I453" s="64" t="s">
        <v>274</v>
      </c>
      <c r="J453" s="3"/>
      <c r="K453" s="3"/>
      <c r="L453" s="3"/>
      <c r="M453" s="3"/>
      <c r="N453" s="3"/>
      <c r="O453" s="3"/>
      <c r="P453" s="20">
        <v>1.0359565545496468E-5</v>
      </c>
      <c r="R453"/>
    </row>
    <row r="454" spans="1:18" x14ac:dyDescent="0.35">
      <c r="A454" s="54">
        <f xml:space="preserve"> ROW( data_scaledImpacts[[#This Row],[row_id]] ) - ROW( data_scaledImpacts[[#Headers],[row_id]] )</f>
        <v>453</v>
      </c>
      <c r="B454" s="61" t="str">
        <f xml:space="preserve"> _xlfn.TEXTJOIN( "", , data_scaledImpacts[[#This Row],[sector]:[impactType]] )</f>
        <v>SouthwestDustCCSM422010N/AAllMort</v>
      </c>
      <c r="C454" s="49" t="s">
        <v>85</v>
      </c>
      <c r="D454" s="49" t="s">
        <v>1</v>
      </c>
      <c r="E454" s="50">
        <v>2</v>
      </c>
      <c r="F454" s="50">
        <v>2010</v>
      </c>
      <c r="G454" s="50" t="s">
        <v>201</v>
      </c>
      <c r="H454" s="51" t="s">
        <v>191</v>
      </c>
      <c r="I454" s="64" t="s">
        <v>275</v>
      </c>
      <c r="J454" s="3"/>
      <c r="K454" s="3"/>
      <c r="L454" s="3"/>
      <c r="M454" s="3"/>
      <c r="N454" s="3"/>
      <c r="O454" s="3"/>
      <c r="P454" s="20">
        <v>1.5179576750245662E-5</v>
      </c>
      <c r="R454"/>
    </row>
    <row r="455" spans="1:18" x14ac:dyDescent="0.35">
      <c r="A455" s="54">
        <f xml:space="preserve"> ROW( data_scaledImpacts[[#This Row],[row_id]] ) - ROW( data_scaledImpacts[[#Headers],[row_id]] )</f>
        <v>454</v>
      </c>
      <c r="B455" s="61" t="str">
        <f xml:space="preserve"> _xlfn.TEXTJOIN( "", , data_scaledImpacts[[#This Row],[sector]:[impactType]] )</f>
        <v>SouthwestDustGISS-E2-R22010N/AAllMort</v>
      </c>
      <c r="C455" s="49" t="s">
        <v>85</v>
      </c>
      <c r="D455" s="49" t="s">
        <v>2</v>
      </c>
      <c r="E455" s="50">
        <v>2</v>
      </c>
      <c r="F455" s="50">
        <v>2010</v>
      </c>
      <c r="G455" s="50" t="s">
        <v>201</v>
      </c>
      <c r="H455" s="51" t="s">
        <v>191</v>
      </c>
      <c r="I455" s="64" t="s">
        <v>276</v>
      </c>
      <c r="J455" s="3"/>
      <c r="K455" s="3"/>
      <c r="L455" s="3"/>
      <c r="M455" s="3"/>
      <c r="N455" s="3"/>
      <c r="O455" s="3"/>
      <c r="P455" s="20">
        <v>7.5073271692164388E-6</v>
      </c>
      <c r="R455"/>
    </row>
    <row r="456" spans="1:18" x14ac:dyDescent="0.35">
      <c r="A456" s="54">
        <f xml:space="preserve"> ROW( data_scaledImpacts[[#This Row],[row_id]] ) - ROW( data_scaledImpacts[[#Headers],[row_id]] )</f>
        <v>455</v>
      </c>
      <c r="B456" s="61" t="str">
        <f xml:space="preserve"> _xlfn.TEXTJOIN( "", , data_scaledImpacts[[#This Row],[sector]:[impactType]] )</f>
        <v>SouthwestDustHadGEM2-ES22010N/AAllMort</v>
      </c>
      <c r="C456" s="49" t="s">
        <v>85</v>
      </c>
      <c r="D456" s="49" t="s">
        <v>3</v>
      </c>
      <c r="E456" s="50">
        <v>2</v>
      </c>
      <c r="F456" s="50">
        <v>2010</v>
      </c>
      <c r="G456" s="50" t="s">
        <v>201</v>
      </c>
      <c r="H456" s="51" t="s">
        <v>191</v>
      </c>
      <c r="I456" s="64" t="s">
        <v>277</v>
      </c>
      <c r="J456" s="3"/>
      <c r="K456" s="3"/>
      <c r="L456" s="3"/>
      <c r="M456" s="3"/>
      <c r="N456" s="3"/>
      <c r="O456" s="3"/>
      <c r="P456" s="20">
        <v>1.458536781507357E-5</v>
      </c>
      <c r="R456"/>
    </row>
    <row r="457" spans="1:18" x14ac:dyDescent="0.35">
      <c r="A457" s="54">
        <f xml:space="preserve"> ROW( data_scaledImpacts[[#This Row],[row_id]] ) - ROW( data_scaledImpacts[[#Headers],[row_id]] )</f>
        <v>456</v>
      </c>
      <c r="B457" s="61" t="str">
        <f xml:space="preserve"> _xlfn.TEXTJOIN( "", , data_scaledImpacts[[#This Row],[sector]:[impactType]] )</f>
        <v>SouthwestDustMIROC522010N/AAllMort</v>
      </c>
      <c r="C457" s="49" t="s">
        <v>85</v>
      </c>
      <c r="D457" s="49" t="s">
        <v>4</v>
      </c>
      <c r="E457" s="50">
        <v>2</v>
      </c>
      <c r="F457" s="50">
        <v>2010</v>
      </c>
      <c r="G457" s="50" t="s">
        <v>201</v>
      </c>
      <c r="H457" s="51" t="s">
        <v>191</v>
      </c>
      <c r="I457" s="64" t="s">
        <v>278</v>
      </c>
      <c r="J457" s="3"/>
      <c r="K457" s="3"/>
      <c r="L457" s="3"/>
      <c r="M457" s="3"/>
      <c r="N457" s="3"/>
      <c r="O457" s="3"/>
      <c r="P457" s="20">
        <v>1.07935930387174E-5</v>
      </c>
      <c r="R457"/>
    </row>
    <row r="458" spans="1:18" x14ac:dyDescent="0.35">
      <c r="A458" s="54">
        <f xml:space="preserve"> ROW( data_scaledImpacts[[#This Row],[row_id]] ) - ROW( data_scaledImpacts[[#Headers],[row_id]] )</f>
        <v>457</v>
      </c>
      <c r="B458" s="61" t="str">
        <f xml:space="preserve"> _xlfn.TEXTJOIN( "", , data_scaledImpacts[[#This Row],[sector]:[impactType]] )</f>
        <v>SouthwestDustGFDL-CM322010N/AAllMort</v>
      </c>
      <c r="C458" s="49" t="s">
        <v>85</v>
      </c>
      <c r="D458" s="49" t="s">
        <v>5</v>
      </c>
      <c r="E458" s="50">
        <v>2</v>
      </c>
      <c r="F458" s="50">
        <v>2010</v>
      </c>
      <c r="G458" s="50" t="s">
        <v>201</v>
      </c>
      <c r="H458" s="51" t="s">
        <v>191</v>
      </c>
      <c r="I458" s="64" t="s">
        <v>279</v>
      </c>
      <c r="J458" s="3"/>
      <c r="K458" s="3"/>
      <c r="L458" s="3"/>
      <c r="M458" s="3"/>
      <c r="N458" s="3"/>
      <c r="O458" s="3"/>
      <c r="P458" s="20">
        <v>1.5963343153157209E-5</v>
      </c>
      <c r="R458"/>
    </row>
    <row r="459" spans="1:18" x14ac:dyDescent="0.35">
      <c r="A459" s="54">
        <f xml:space="preserve"> ROW( data_scaledImpacts[[#This Row],[row_id]] ) - ROW( data_scaledImpacts[[#Headers],[row_id]] )</f>
        <v>458</v>
      </c>
      <c r="B459" s="61" t="str">
        <f xml:space="preserve"> _xlfn.TEXTJOIN( "", , data_scaledImpacts[[#This Row],[sector]:[impactType]] )</f>
        <v>SouthwestDustGCM Average22010N/AAllMort</v>
      </c>
      <c r="C459" s="49" t="s">
        <v>85</v>
      </c>
      <c r="D459" s="49" t="s">
        <v>15</v>
      </c>
      <c r="E459" s="50">
        <v>2</v>
      </c>
      <c r="F459" s="50">
        <v>2010</v>
      </c>
      <c r="G459" s="50" t="s">
        <v>201</v>
      </c>
      <c r="H459" s="51" t="s">
        <v>191</v>
      </c>
      <c r="I459" s="64" t="s">
        <v>280</v>
      </c>
      <c r="J459" s="3"/>
      <c r="K459" s="3"/>
      <c r="L459" s="3"/>
      <c r="M459" s="3"/>
      <c r="N459" s="3"/>
      <c r="O459" s="3"/>
      <c r="P459" s="20">
        <v>1.2398128911984458E-5</v>
      </c>
      <c r="R459"/>
    </row>
    <row r="460" spans="1:18" x14ac:dyDescent="0.35">
      <c r="A460" s="54">
        <f xml:space="preserve"> ROW( data_scaledImpacts[[#This Row],[row_id]] ) - ROW( data_scaledImpacts[[#Headers],[row_id]] )</f>
        <v>459</v>
      </c>
      <c r="B460" s="61" t="str">
        <f xml:space="preserve"> _xlfn.TEXTJOIN( "", , data_scaledImpacts[[#This Row],[sector]:[impactType]] )</f>
        <v>SouthwestDustCanESM232010N/AAllMort</v>
      </c>
      <c r="C460" s="49" t="s">
        <v>85</v>
      </c>
      <c r="D460" s="49" t="s">
        <v>0</v>
      </c>
      <c r="E460" s="50">
        <v>3</v>
      </c>
      <c r="F460" s="50">
        <v>2010</v>
      </c>
      <c r="G460" s="50" t="s">
        <v>201</v>
      </c>
      <c r="H460" s="51" t="s">
        <v>191</v>
      </c>
      <c r="I460" s="64" t="s">
        <v>281</v>
      </c>
      <c r="J460" s="3"/>
      <c r="K460" s="3"/>
      <c r="L460" s="3"/>
      <c r="M460" s="3"/>
      <c r="N460" s="3"/>
      <c r="O460" s="3"/>
      <c r="P460" s="20">
        <v>1.4145685964156213E-5</v>
      </c>
      <c r="R460"/>
    </row>
    <row r="461" spans="1:18" x14ac:dyDescent="0.35">
      <c r="A461" s="54">
        <f xml:space="preserve"> ROW( data_scaledImpacts[[#This Row],[row_id]] ) - ROW( data_scaledImpacts[[#Headers],[row_id]] )</f>
        <v>460</v>
      </c>
      <c r="B461" s="61" t="str">
        <f xml:space="preserve"> _xlfn.TEXTJOIN( "", , data_scaledImpacts[[#This Row],[sector]:[impactType]] )</f>
        <v>SouthwestDustCCSM432010N/AAllMort</v>
      </c>
      <c r="C461" s="49" t="s">
        <v>85</v>
      </c>
      <c r="D461" s="49" t="s">
        <v>1</v>
      </c>
      <c r="E461" s="50">
        <v>3</v>
      </c>
      <c r="F461" s="50">
        <v>2010</v>
      </c>
      <c r="G461" s="50" t="s">
        <v>201</v>
      </c>
      <c r="H461" s="51" t="s">
        <v>191</v>
      </c>
      <c r="I461" s="64" t="s">
        <v>282</v>
      </c>
      <c r="J461" s="3"/>
      <c r="K461" s="3"/>
      <c r="L461" s="3"/>
      <c r="M461" s="3"/>
      <c r="N461" s="3"/>
      <c r="O461" s="3"/>
      <c r="P461" s="20">
        <v>1.6642143335096946E-5</v>
      </c>
      <c r="R461"/>
    </row>
    <row r="462" spans="1:18" x14ac:dyDescent="0.35">
      <c r="A462" s="54">
        <f xml:space="preserve"> ROW( data_scaledImpacts[[#This Row],[row_id]] ) - ROW( data_scaledImpacts[[#Headers],[row_id]] )</f>
        <v>461</v>
      </c>
      <c r="B462" s="61" t="str">
        <f xml:space="preserve"> _xlfn.TEXTJOIN( "", , data_scaledImpacts[[#This Row],[sector]:[impactType]] )</f>
        <v>SouthwestDustGISS-E2-R32010N/AAllMort</v>
      </c>
      <c r="C462" s="49" t="s">
        <v>85</v>
      </c>
      <c r="D462" s="49" t="s">
        <v>2</v>
      </c>
      <c r="E462" s="50">
        <v>3</v>
      </c>
      <c r="F462" s="50">
        <v>2010</v>
      </c>
      <c r="G462" s="50" t="s">
        <v>201</v>
      </c>
      <c r="H462" s="51" t="s">
        <v>191</v>
      </c>
      <c r="I462" s="64" t="s">
        <v>283</v>
      </c>
      <c r="J462" s="3"/>
      <c r="K462" s="3"/>
      <c r="L462" s="3"/>
      <c r="M462" s="3"/>
      <c r="N462" s="3"/>
      <c r="O462" s="3"/>
      <c r="P462" s="20">
        <v>1.8368360838397473E-5</v>
      </c>
      <c r="R462"/>
    </row>
    <row r="463" spans="1:18" x14ac:dyDescent="0.35">
      <c r="A463" s="54">
        <f xml:space="preserve"> ROW( data_scaledImpacts[[#This Row],[row_id]] ) - ROW( data_scaledImpacts[[#Headers],[row_id]] )</f>
        <v>462</v>
      </c>
      <c r="B463" s="61" t="str">
        <f xml:space="preserve"> _xlfn.TEXTJOIN( "", , data_scaledImpacts[[#This Row],[sector]:[impactType]] )</f>
        <v>SouthwestDustHadGEM2-ES32010N/AAllMort</v>
      </c>
      <c r="C463" s="49" t="s">
        <v>85</v>
      </c>
      <c r="D463" s="49" t="s">
        <v>3</v>
      </c>
      <c r="E463" s="50">
        <v>3</v>
      </c>
      <c r="F463" s="50">
        <v>2010</v>
      </c>
      <c r="G463" s="50" t="s">
        <v>201</v>
      </c>
      <c r="H463" s="51" t="s">
        <v>191</v>
      </c>
      <c r="I463" s="64" t="s">
        <v>284</v>
      </c>
      <c r="J463" s="3"/>
      <c r="K463" s="3"/>
      <c r="L463" s="3"/>
      <c r="M463" s="3"/>
      <c r="N463" s="3"/>
      <c r="O463" s="3"/>
      <c r="P463" s="20">
        <v>1.7739635263617874E-5</v>
      </c>
      <c r="R463"/>
    </row>
    <row r="464" spans="1:18" x14ac:dyDescent="0.35">
      <c r="A464" s="54">
        <f xml:space="preserve"> ROW( data_scaledImpacts[[#This Row],[row_id]] ) - ROW( data_scaledImpacts[[#Headers],[row_id]] )</f>
        <v>463</v>
      </c>
      <c r="B464" s="61" t="str">
        <f xml:space="preserve"> _xlfn.TEXTJOIN( "", , data_scaledImpacts[[#This Row],[sector]:[impactType]] )</f>
        <v>SouthwestDustMIROC532010N/AAllMort</v>
      </c>
      <c r="C464" s="49" t="s">
        <v>85</v>
      </c>
      <c r="D464" s="49" t="s">
        <v>4</v>
      </c>
      <c r="E464" s="50">
        <v>3</v>
      </c>
      <c r="F464" s="50">
        <v>2010</v>
      </c>
      <c r="G464" s="50" t="s">
        <v>201</v>
      </c>
      <c r="H464" s="51" t="s">
        <v>191</v>
      </c>
      <c r="I464" s="64" t="s">
        <v>285</v>
      </c>
      <c r="J464" s="3"/>
      <c r="K464" s="3"/>
      <c r="L464" s="3"/>
      <c r="M464" s="3"/>
      <c r="N464" s="3"/>
      <c r="O464" s="3"/>
      <c r="P464" s="20">
        <v>2.049583292992089E-5</v>
      </c>
      <c r="R464"/>
    </row>
    <row r="465" spans="1:18" x14ac:dyDescent="0.35">
      <c r="A465" s="54">
        <f xml:space="preserve"> ROW( data_scaledImpacts[[#This Row],[row_id]] ) - ROW( data_scaledImpacts[[#Headers],[row_id]] )</f>
        <v>464</v>
      </c>
      <c r="B465" s="61" t="str">
        <f xml:space="preserve"> _xlfn.TEXTJOIN( "", , data_scaledImpacts[[#This Row],[sector]:[impactType]] )</f>
        <v>SouthwestDustGFDL-CM332010N/AAllMort</v>
      </c>
      <c r="C465" s="49" t="s">
        <v>85</v>
      </c>
      <c r="D465" s="49" t="s">
        <v>5</v>
      </c>
      <c r="E465" s="50">
        <v>3</v>
      </c>
      <c r="F465" s="50">
        <v>2010</v>
      </c>
      <c r="G465" s="50" t="s">
        <v>201</v>
      </c>
      <c r="H465" s="51" t="s">
        <v>191</v>
      </c>
      <c r="I465" s="64" t="s">
        <v>286</v>
      </c>
      <c r="J465" s="3"/>
      <c r="K465" s="3"/>
      <c r="L465" s="3"/>
      <c r="M465" s="3"/>
      <c r="N465" s="3"/>
      <c r="O465" s="3"/>
      <c r="P465" s="20">
        <v>2.3345643152697394E-5</v>
      </c>
      <c r="R465"/>
    </row>
    <row r="466" spans="1:18" x14ac:dyDescent="0.35">
      <c r="A466" s="54">
        <f xml:space="preserve"> ROW( data_scaledImpacts[[#This Row],[row_id]] ) - ROW( data_scaledImpacts[[#Headers],[row_id]] )</f>
        <v>465</v>
      </c>
      <c r="B466" s="61" t="str">
        <f xml:space="preserve"> _xlfn.TEXTJOIN( "", , data_scaledImpacts[[#This Row],[sector]:[impactType]] )</f>
        <v>SouthwestDustGCM Average32010N/AAllMort</v>
      </c>
      <c r="C466" s="49" t="s">
        <v>85</v>
      </c>
      <c r="D466" s="49" t="s">
        <v>15</v>
      </c>
      <c r="E466" s="50">
        <v>3</v>
      </c>
      <c r="F466" s="50">
        <v>2010</v>
      </c>
      <c r="G466" s="50" t="s">
        <v>201</v>
      </c>
      <c r="H466" s="51" t="s">
        <v>191</v>
      </c>
      <c r="I466" s="64" t="s">
        <v>287</v>
      </c>
      <c r="J466" s="3"/>
      <c r="K466" s="3"/>
      <c r="L466" s="3"/>
      <c r="M466" s="3"/>
      <c r="N466" s="3"/>
      <c r="O466" s="3"/>
      <c r="P466" s="20">
        <v>1.8456216913981132E-5</v>
      </c>
      <c r="R466"/>
    </row>
    <row r="467" spans="1:18" x14ac:dyDescent="0.35">
      <c r="A467" s="54">
        <f xml:space="preserve"> ROW( data_scaledImpacts[[#This Row],[row_id]] ) - ROW( data_scaledImpacts[[#Headers],[row_id]] )</f>
        <v>466</v>
      </c>
      <c r="B467" s="61" t="str">
        <f xml:space="preserve"> _xlfn.TEXTJOIN( "", , data_scaledImpacts[[#This Row],[sector]:[impactType]] )</f>
        <v>SouthwestDustCanESM242010N/AAllMort</v>
      </c>
      <c r="C467" s="49" t="s">
        <v>85</v>
      </c>
      <c r="D467" s="49" t="s">
        <v>0</v>
      </c>
      <c r="E467" s="50">
        <v>4</v>
      </c>
      <c r="F467" s="50">
        <v>2010</v>
      </c>
      <c r="G467" s="50" t="s">
        <v>201</v>
      </c>
      <c r="H467" s="51" t="s">
        <v>191</v>
      </c>
      <c r="I467" s="64" t="s">
        <v>288</v>
      </c>
      <c r="J467" s="3"/>
      <c r="K467" s="3"/>
      <c r="L467" s="3"/>
      <c r="M467" s="3"/>
      <c r="N467" s="3"/>
      <c r="O467" s="3"/>
      <c r="P467" s="20">
        <v>1.3634215461813801E-5</v>
      </c>
      <c r="R467"/>
    </row>
    <row r="468" spans="1:18" x14ac:dyDescent="0.35">
      <c r="A468" s="54">
        <f xml:space="preserve"> ROW( data_scaledImpacts[[#This Row],[row_id]] ) - ROW( data_scaledImpacts[[#Headers],[row_id]] )</f>
        <v>467</v>
      </c>
      <c r="B468" s="61" t="str">
        <f xml:space="preserve"> _xlfn.TEXTJOIN( "", , data_scaledImpacts[[#This Row],[sector]:[impactType]] )</f>
        <v>SouthwestDustCCSM442010N/AAllMort</v>
      </c>
      <c r="C468" s="49" t="s">
        <v>85</v>
      </c>
      <c r="D468" s="49" t="s">
        <v>1</v>
      </c>
      <c r="E468" s="50">
        <v>4</v>
      </c>
      <c r="F468" s="50">
        <v>2010</v>
      </c>
      <c r="G468" s="50" t="s">
        <v>201</v>
      </c>
      <c r="H468" s="51" t="s">
        <v>191</v>
      </c>
      <c r="I468" s="64" t="s">
        <v>289</v>
      </c>
      <c r="J468" s="3"/>
      <c r="K468" s="3"/>
      <c r="L468" s="3"/>
      <c r="M468" s="3"/>
      <c r="N468" s="3"/>
      <c r="O468" s="3"/>
      <c r="P468" s="20">
        <v>2.2326350826815951E-5</v>
      </c>
      <c r="R468"/>
    </row>
    <row r="469" spans="1:18" x14ac:dyDescent="0.35">
      <c r="A469" s="54">
        <f xml:space="preserve"> ROW( data_scaledImpacts[[#This Row],[row_id]] ) - ROW( data_scaledImpacts[[#Headers],[row_id]] )</f>
        <v>468</v>
      </c>
      <c r="B469" s="61" t="str">
        <f xml:space="preserve"> _xlfn.TEXTJOIN( "", , data_scaledImpacts[[#This Row],[sector]:[impactType]] )</f>
        <v>SouthwestDustGISS-E2-R42010N/AAllMort</v>
      </c>
      <c r="C469" s="49" t="s">
        <v>85</v>
      </c>
      <c r="D469" s="49" t="s">
        <v>2</v>
      </c>
      <c r="E469" s="50">
        <v>4</v>
      </c>
      <c r="F469" s="50">
        <v>2010</v>
      </c>
      <c r="G469" s="50" t="s">
        <v>201</v>
      </c>
      <c r="H469" s="51" t="s">
        <v>191</v>
      </c>
      <c r="I469" s="64" t="s">
        <v>290</v>
      </c>
      <c r="J469" s="3"/>
      <c r="K469" s="3"/>
      <c r="L469" s="3"/>
      <c r="M469" s="3"/>
      <c r="N469" s="3"/>
      <c r="O469" s="3"/>
      <c r="P469" s="20"/>
      <c r="R469"/>
    </row>
    <row r="470" spans="1:18" x14ac:dyDescent="0.35">
      <c r="A470" s="54">
        <f xml:space="preserve"> ROW( data_scaledImpacts[[#This Row],[row_id]] ) - ROW( data_scaledImpacts[[#Headers],[row_id]] )</f>
        <v>469</v>
      </c>
      <c r="B470" s="61" t="str">
        <f xml:space="preserve"> _xlfn.TEXTJOIN( "", , data_scaledImpacts[[#This Row],[sector]:[impactType]] )</f>
        <v>SouthwestDustHadGEM2-ES42010N/AAllMort</v>
      </c>
      <c r="C470" s="49" t="s">
        <v>85</v>
      </c>
      <c r="D470" s="49" t="s">
        <v>3</v>
      </c>
      <c r="E470" s="50">
        <v>4</v>
      </c>
      <c r="F470" s="50">
        <v>2010</v>
      </c>
      <c r="G470" s="50" t="s">
        <v>201</v>
      </c>
      <c r="H470" s="51" t="s">
        <v>191</v>
      </c>
      <c r="I470" s="64" t="s">
        <v>291</v>
      </c>
      <c r="J470" s="3"/>
      <c r="K470" s="3"/>
      <c r="L470" s="3"/>
      <c r="M470" s="3"/>
      <c r="N470" s="3"/>
      <c r="O470" s="3"/>
      <c r="P470" s="20">
        <v>1.8042981988834514E-5</v>
      </c>
      <c r="R470"/>
    </row>
    <row r="471" spans="1:18" x14ac:dyDescent="0.35">
      <c r="A471" s="54">
        <f xml:space="preserve"> ROW( data_scaledImpacts[[#This Row],[row_id]] ) - ROW( data_scaledImpacts[[#Headers],[row_id]] )</f>
        <v>470</v>
      </c>
      <c r="B471" s="61" t="str">
        <f xml:space="preserve"> _xlfn.TEXTJOIN( "", , data_scaledImpacts[[#This Row],[sector]:[impactType]] )</f>
        <v>SouthwestDustMIROC542010N/AAllMort</v>
      </c>
      <c r="C471" s="49" t="s">
        <v>85</v>
      </c>
      <c r="D471" s="49" t="s">
        <v>4</v>
      </c>
      <c r="E471" s="50">
        <v>4</v>
      </c>
      <c r="F471" s="50">
        <v>2010</v>
      </c>
      <c r="G471" s="50" t="s">
        <v>201</v>
      </c>
      <c r="H471" s="51" t="s">
        <v>191</v>
      </c>
      <c r="I471" s="64" t="s">
        <v>292</v>
      </c>
      <c r="J471" s="3"/>
      <c r="K471" s="3"/>
      <c r="L471" s="3"/>
      <c r="M471" s="3"/>
      <c r="N471" s="3"/>
      <c r="O471" s="3"/>
      <c r="P471" s="20">
        <v>2.5146730909307585E-5</v>
      </c>
      <c r="R471"/>
    </row>
    <row r="472" spans="1:18" x14ac:dyDescent="0.35">
      <c r="A472" s="54">
        <f xml:space="preserve"> ROW( data_scaledImpacts[[#This Row],[row_id]] ) - ROW( data_scaledImpacts[[#Headers],[row_id]] )</f>
        <v>471</v>
      </c>
      <c r="B472" s="61" t="str">
        <f xml:space="preserve"> _xlfn.TEXTJOIN( "", , data_scaledImpacts[[#This Row],[sector]:[impactType]] )</f>
        <v>SouthwestDustGFDL-CM342010N/AAllMort</v>
      </c>
      <c r="C472" s="49" t="s">
        <v>85</v>
      </c>
      <c r="D472" s="49" t="s">
        <v>5</v>
      </c>
      <c r="E472" s="50">
        <v>4</v>
      </c>
      <c r="F472" s="50">
        <v>2010</v>
      </c>
      <c r="G472" s="50" t="s">
        <v>201</v>
      </c>
      <c r="H472" s="51" t="s">
        <v>191</v>
      </c>
      <c r="I472" s="64" t="s">
        <v>293</v>
      </c>
      <c r="J472" s="3"/>
      <c r="K472" s="3"/>
      <c r="L472" s="3"/>
      <c r="M472" s="3"/>
      <c r="N472" s="3"/>
      <c r="O472" s="3"/>
      <c r="P472" s="20">
        <v>3.1601969283079036E-5</v>
      </c>
      <c r="R472"/>
    </row>
    <row r="473" spans="1:18" x14ac:dyDescent="0.35">
      <c r="A473" s="54">
        <f xml:space="preserve"> ROW( data_scaledImpacts[[#This Row],[row_id]] ) - ROW( data_scaledImpacts[[#Headers],[row_id]] )</f>
        <v>472</v>
      </c>
      <c r="B473" s="61" t="str">
        <f xml:space="preserve"> _xlfn.TEXTJOIN( "", , data_scaledImpacts[[#This Row],[sector]:[impactType]] )</f>
        <v>SouthwestDustGCM Average42010N/AAllMort</v>
      </c>
      <c r="C473" s="49" t="s">
        <v>85</v>
      </c>
      <c r="D473" s="49" t="s">
        <v>15</v>
      </c>
      <c r="E473" s="50">
        <v>4</v>
      </c>
      <c r="F473" s="50">
        <v>2010</v>
      </c>
      <c r="G473" s="50" t="s">
        <v>201</v>
      </c>
      <c r="H473" s="51" t="s">
        <v>191</v>
      </c>
      <c r="I473" s="64" t="s">
        <v>294</v>
      </c>
      <c r="J473" s="3"/>
      <c r="K473" s="3"/>
      <c r="L473" s="3"/>
      <c r="M473" s="3"/>
      <c r="N473" s="3"/>
      <c r="O473" s="3"/>
      <c r="P473" s="20">
        <v>2.2150449693970175E-5</v>
      </c>
      <c r="R473"/>
    </row>
    <row r="474" spans="1:18" x14ac:dyDescent="0.35">
      <c r="A474" s="54">
        <f xml:space="preserve"> ROW( data_scaledImpacts[[#This Row],[row_id]] ) - ROW( data_scaledImpacts[[#Headers],[row_id]] )</f>
        <v>473</v>
      </c>
      <c r="B474" s="61" t="str">
        <f xml:space="preserve"> _xlfn.TEXTJOIN( "", , data_scaledImpacts[[#This Row],[sector]:[impactType]] )</f>
        <v>SouthwestDustCanESM252010N/AAllMort</v>
      </c>
      <c r="C474" s="49" t="s">
        <v>85</v>
      </c>
      <c r="D474" s="49" t="s">
        <v>0</v>
      </c>
      <c r="E474" s="50">
        <v>5</v>
      </c>
      <c r="F474" s="50">
        <v>2010</v>
      </c>
      <c r="G474" s="50" t="s">
        <v>201</v>
      </c>
      <c r="H474" s="51" t="s">
        <v>191</v>
      </c>
      <c r="I474" s="64" t="s">
        <v>295</v>
      </c>
      <c r="J474" s="3"/>
      <c r="K474" s="3"/>
      <c r="L474" s="3"/>
      <c r="M474" s="3"/>
      <c r="N474" s="3"/>
      <c r="O474" s="3"/>
      <c r="P474" s="20">
        <v>1.6852892110969736E-5</v>
      </c>
      <c r="R474"/>
    </row>
    <row r="475" spans="1:18" x14ac:dyDescent="0.35">
      <c r="A475" s="54">
        <f xml:space="preserve"> ROW( data_scaledImpacts[[#This Row],[row_id]] ) - ROW( data_scaledImpacts[[#Headers],[row_id]] )</f>
        <v>474</v>
      </c>
      <c r="B475" s="61" t="str">
        <f xml:space="preserve"> _xlfn.TEXTJOIN( "", , data_scaledImpacts[[#This Row],[sector]:[impactType]] )</f>
        <v>SouthwestDustCCSM452010N/AAllMort</v>
      </c>
      <c r="C475" s="49" t="s">
        <v>85</v>
      </c>
      <c r="D475" s="49" t="s">
        <v>1</v>
      </c>
      <c r="E475" s="50">
        <v>5</v>
      </c>
      <c r="F475" s="50">
        <v>2010</v>
      </c>
      <c r="G475" s="50" t="s">
        <v>201</v>
      </c>
      <c r="H475" s="51" t="s">
        <v>191</v>
      </c>
      <c r="I475" s="64" t="s">
        <v>296</v>
      </c>
      <c r="J475" s="3"/>
      <c r="K475" s="3"/>
      <c r="L475" s="3"/>
      <c r="M475" s="3"/>
      <c r="N475" s="3"/>
      <c r="O475" s="3"/>
      <c r="P475" s="20">
        <v>3.4534635207475139E-5</v>
      </c>
      <c r="R475"/>
    </row>
    <row r="476" spans="1:18" x14ac:dyDescent="0.35">
      <c r="A476" s="54">
        <f xml:space="preserve"> ROW( data_scaledImpacts[[#This Row],[row_id]] ) - ROW( data_scaledImpacts[[#Headers],[row_id]] )</f>
        <v>475</v>
      </c>
      <c r="B476" s="61" t="str">
        <f xml:space="preserve"> _xlfn.TEXTJOIN( "", , data_scaledImpacts[[#This Row],[sector]:[impactType]] )</f>
        <v>SouthwestDustGISS-E2-R52010N/AAllMort</v>
      </c>
      <c r="C476" s="49" t="s">
        <v>85</v>
      </c>
      <c r="D476" s="49" t="s">
        <v>2</v>
      </c>
      <c r="E476" s="50">
        <v>5</v>
      </c>
      <c r="F476" s="50">
        <v>2010</v>
      </c>
      <c r="G476" s="50" t="s">
        <v>201</v>
      </c>
      <c r="H476" s="51" t="s">
        <v>191</v>
      </c>
      <c r="I476" s="64" t="s">
        <v>297</v>
      </c>
      <c r="J476" s="3"/>
      <c r="K476" s="3"/>
      <c r="L476" s="3"/>
      <c r="M476" s="3"/>
      <c r="N476" s="3"/>
      <c r="O476" s="3"/>
      <c r="P476" s="20"/>
      <c r="R476"/>
    </row>
    <row r="477" spans="1:18" x14ac:dyDescent="0.35">
      <c r="A477" s="54">
        <f xml:space="preserve"> ROW( data_scaledImpacts[[#This Row],[row_id]] ) - ROW( data_scaledImpacts[[#Headers],[row_id]] )</f>
        <v>476</v>
      </c>
      <c r="B477" s="61" t="str">
        <f xml:space="preserve"> _xlfn.TEXTJOIN( "", , data_scaledImpacts[[#This Row],[sector]:[impactType]] )</f>
        <v>SouthwestDustHadGEM2-ES52010N/AAllMort</v>
      </c>
      <c r="C477" s="49" t="s">
        <v>85</v>
      </c>
      <c r="D477" s="49" t="s">
        <v>3</v>
      </c>
      <c r="E477" s="50">
        <v>5</v>
      </c>
      <c r="F477" s="50">
        <v>2010</v>
      </c>
      <c r="G477" s="50" t="s">
        <v>201</v>
      </c>
      <c r="H477" s="51" t="s">
        <v>191</v>
      </c>
      <c r="I477" s="64" t="s">
        <v>298</v>
      </c>
      <c r="J477" s="3"/>
      <c r="K477" s="3"/>
      <c r="L477" s="3"/>
      <c r="M477" s="3"/>
      <c r="N477" s="3"/>
      <c r="O477" s="3"/>
      <c r="P477" s="20">
        <v>2.9207812447229067E-5</v>
      </c>
      <c r="R477"/>
    </row>
    <row r="478" spans="1:18" x14ac:dyDescent="0.35">
      <c r="A478" s="54">
        <f xml:space="preserve"> ROW( data_scaledImpacts[[#This Row],[row_id]] ) - ROW( data_scaledImpacts[[#Headers],[row_id]] )</f>
        <v>477</v>
      </c>
      <c r="B478" s="61" t="str">
        <f xml:space="preserve"> _xlfn.TEXTJOIN( "", , data_scaledImpacts[[#This Row],[sector]:[impactType]] )</f>
        <v>SouthwestDustMIROC552010N/AAllMort</v>
      </c>
      <c r="C478" s="49" t="s">
        <v>85</v>
      </c>
      <c r="D478" s="49" t="s">
        <v>4</v>
      </c>
      <c r="E478" s="50">
        <v>5</v>
      </c>
      <c r="F478" s="50">
        <v>2010</v>
      </c>
      <c r="G478" s="50" t="s">
        <v>201</v>
      </c>
      <c r="H478" s="51" t="s">
        <v>191</v>
      </c>
      <c r="I478" s="64" t="s">
        <v>299</v>
      </c>
      <c r="J478" s="3"/>
      <c r="K478" s="3"/>
      <c r="L478" s="3"/>
      <c r="M478" s="3"/>
      <c r="N478" s="3"/>
      <c r="O478" s="3"/>
      <c r="P478" s="20">
        <v>3.145053697931608E-5</v>
      </c>
      <c r="R478"/>
    </row>
    <row r="479" spans="1:18" x14ac:dyDescent="0.35">
      <c r="A479" s="54">
        <f xml:space="preserve"> ROW( data_scaledImpacts[[#This Row],[row_id]] ) - ROW( data_scaledImpacts[[#Headers],[row_id]] )</f>
        <v>478</v>
      </c>
      <c r="B479" s="61" t="str">
        <f xml:space="preserve"> _xlfn.TEXTJOIN( "", , data_scaledImpacts[[#This Row],[sector]:[impactType]] )</f>
        <v>SouthwestDustGFDL-CM352010N/AAllMort</v>
      </c>
      <c r="C479" s="49" t="s">
        <v>85</v>
      </c>
      <c r="D479" s="49" t="s">
        <v>5</v>
      </c>
      <c r="E479" s="50">
        <v>5</v>
      </c>
      <c r="F479" s="50">
        <v>2010</v>
      </c>
      <c r="G479" s="50" t="s">
        <v>201</v>
      </c>
      <c r="H479" s="51" t="s">
        <v>191</v>
      </c>
      <c r="I479" s="64" t="s">
        <v>300</v>
      </c>
      <c r="J479" s="3"/>
      <c r="K479" s="3"/>
      <c r="L479" s="3"/>
      <c r="M479" s="3"/>
      <c r="N479" s="3"/>
      <c r="O479" s="3"/>
      <c r="P479" s="20">
        <v>3.9160952366721033E-5</v>
      </c>
      <c r="R479"/>
    </row>
    <row r="480" spans="1:18" x14ac:dyDescent="0.35">
      <c r="A480" s="54">
        <f xml:space="preserve"> ROW( data_scaledImpacts[[#This Row],[row_id]] ) - ROW( data_scaledImpacts[[#Headers],[row_id]] )</f>
        <v>479</v>
      </c>
      <c r="B480" s="61" t="str">
        <f xml:space="preserve"> _xlfn.TEXTJOIN( "", , data_scaledImpacts[[#This Row],[sector]:[impactType]] )</f>
        <v>SouthwestDustGCM Average52010N/AAllMort</v>
      </c>
      <c r="C480" s="49" t="s">
        <v>85</v>
      </c>
      <c r="D480" s="49" t="s">
        <v>15</v>
      </c>
      <c r="E480" s="50">
        <v>5</v>
      </c>
      <c r="F480" s="50">
        <v>2010</v>
      </c>
      <c r="G480" s="50" t="s">
        <v>201</v>
      </c>
      <c r="H480" s="51" t="s">
        <v>191</v>
      </c>
      <c r="I480" s="64" t="s">
        <v>301</v>
      </c>
      <c r="J480" s="3"/>
      <c r="K480" s="3"/>
      <c r="L480" s="3"/>
      <c r="M480" s="3"/>
      <c r="N480" s="3"/>
      <c r="O480" s="3"/>
      <c r="P480" s="20">
        <v>3.0241365822342214E-5</v>
      </c>
      <c r="R480"/>
    </row>
    <row r="481" spans="1:18" x14ac:dyDescent="0.35">
      <c r="A481" s="54">
        <f xml:space="preserve"> ROW( data_scaledImpacts[[#This Row],[row_id]] ) - ROW( data_scaledImpacts[[#Headers],[row_id]] )</f>
        <v>480</v>
      </c>
      <c r="B481" s="61" t="str">
        <f xml:space="preserve"> _xlfn.TEXTJOIN( "", , data_scaledImpacts[[#This Row],[sector]:[impactType]] )</f>
        <v>SouthwestDustCanESM262010N/AAllMort</v>
      </c>
      <c r="C481" s="49" t="s">
        <v>85</v>
      </c>
      <c r="D481" s="49" t="s">
        <v>0</v>
      </c>
      <c r="E481" s="50">
        <v>6</v>
      </c>
      <c r="F481" s="50">
        <v>2010</v>
      </c>
      <c r="G481" s="50" t="s">
        <v>201</v>
      </c>
      <c r="H481" s="51" t="s">
        <v>191</v>
      </c>
      <c r="I481" s="64" t="s">
        <v>302</v>
      </c>
      <c r="J481" s="3"/>
      <c r="K481" s="3"/>
      <c r="L481" s="3"/>
      <c r="M481" s="3"/>
      <c r="N481" s="3"/>
      <c r="O481" s="3"/>
      <c r="P481" s="20">
        <v>2.1372362340262921E-5</v>
      </c>
      <c r="R481"/>
    </row>
    <row r="482" spans="1:18" x14ac:dyDescent="0.35">
      <c r="A482" s="54">
        <f xml:space="preserve"> ROW( data_scaledImpacts[[#This Row],[row_id]] ) - ROW( data_scaledImpacts[[#Headers],[row_id]] )</f>
        <v>481</v>
      </c>
      <c r="B482" s="61" t="str">
        <f xml:space="preserve"> _xlfn.TEXTJOIN( "", , data_scaledImpacts[[#This Row],[sector]:[impactType]] )</f>
        <v>SouthwestDustCCSM462010N/AAllMort</v>
      </c>
      <c r="C482" s="49" t="s">
        <v>85</v>
      </c>
      <c r="D482" s="49" t="s">
        <v>1</v>
      </c>
      <c r="E482" s="50">
        <v>6</v>
      </c>
      <c r="F482" s="50">
        <v>2010</v>
      </c>
      <c r="G482" s="50" t="s">
        <v>201</v>
      </c>
      <c r="H482" s="51" t="s">
        <v>191</v>
      </c>
      <c r="I482" s="64" t="s">
        <v>303</v>
      </c>
      <c r="J482" s="3"/>
      <c r="K482" s="3"/>
      <c r="L482" s="3"/>
      <c r="M482" s="3"/>
      <c r="N482" s="3"/>
      <c r="O482" s="3"/>
      <c r="P482" s="20"/>
      <c r="R482"/>
    </row>
    <row r="483" spans="1:18" x14ac:dyDescent="0.35">
      <c r="A483" s="54">
        <f xml:space="preserve"> ROW( data_scaledImpacts[[#This Row],[row_id]] ) - ROW( data_scaledImpacts[[#Headers],[row_id]] )</f>
        <v>482</v>
      </c>
      <c r="B483" s="61" t="str">
        <f xml:space="preserve"> _xlfn.TEXTJOIN( "", , data_scaledImpacts[[#This Row],[sector]:[impactType]] )</f>
        <v>SouthwestDustGISS-E2-R62010N/AAllMort</v>
      </c>
      <c r="C483" s="49" t="s">
        <v>85</v>
      </c>
      <c r="D483" s="49" t="s">
        <v>2</v>
      </c>
      <c r="E483" s="50">
        <v>6</v>
      </c>
      <c r="F483" s="50">
        <v>2010</v>
      </c>
      <c r="G483" s="50" t="s">
        <v>201</v>
      </c>
      <c r="H483" s="51" t="s">
        <v>191</v>
      </c>
      <c r="I483" s="64" t="s">
        <v>304</v>
      </c>
      <c r="J483" s="3"/>
      <c r="K483" s="3"/>
      <c r="L483" s="3"/>
      <c r="M483" s="3"/>
      <c r="N483" s="3"/>
      <c r="O483" s="3"/>
      <c r="P483" s="20"/>
      <c r="R483"/>
    </row>
    <row r="484" spans="1:18" x14ac:dyDescent="0.35">
      <c r="A484" s="54">
        <f xml:space="preserve"> ROW( data_scaledImpacts[[#This Row],[row_id]] ) - ROW( data_scaledImpacts[[#Headers],[row_id]] )</f>
        <v>483</v>
      </c>
      <c r="B484" s="61" t="str">
        <f xml:space="preserve"> _xlfn.TEXTJOIN( "", , data_scaledImpacts[[#This Row],[sector]:[impactType]] )</f>
        <v>SouthwestDustHadGEM2-ES62010N/AAllMort</v>
      </c>
      <c r="C484" s="49" t="s">
        <v>85</v>
      </c>
      <c r="D484" s="49" t="s">
        <v>3</v>
      </c>
      <c r="E484" s="50">
        <v>6</v>
      </c>
      <c r="F484" s="50">
        <v>2010</v>
      </c>
      <c r="G484" s="50" t="s">
        <v>201</v>
      </c>
      <c r="H484" s="51" t="s">
        <v>191</v>
      </c>
      <c r="I484" s="64" t="s">
        <v>305</v>
      </c>
      <c r="J484" s="3"/>
      <c r="K484" s="3"/>
      <c r="L484" s="3"/>
      <c r="M484" s="3"/>
      <c r="N484" s="3"/>
      <c r="O484" s="3"/>
      <c r="P484" s="20">
        <v>2.8012258453195303E-5</v>
      </c>
      <c r="R484"/>
    </row>
    <row r="485" spans="1:18" x14ac:dyDescent="0.35">
      <c r="A485" s="54">
        <f xml:space="preserve"> ROW( data_scaledImpacts[[#This Row],[row_id]] ) - ROW( data_scaledImpacts[[#Headers],[row_id]] )</f>
        <v>484</v>
      </c>
      <c r="B485" s="61" t="str">
        <f xml:space="preserve"> _xlfn.TEXTJOIN( "", , data_scaledImpacts[[#This Row],[sector]:[impactType]] )</f>
        <v>SouthwestDustMIROC562010N/AAllMort</v>
      </c>
      <c r="C485" s="49" t="s">
        <v>85</v>
      </c>
      <c r="D485" s="49" t="s">
        <v>4</v>
      </c>
      <c r="E485" s="50">
        <v>6</v>
      </c>
      <c r="F485" s="50">
        <v>2010</v>
      </c>
      <c r="G485" s="50" t="s">
        <v>201</v>
      </c>
      <c r="H485" s="51" t="s">
        <v>191</v>
      </c>
      <c r="I485" s="64" t="s">
        <v>306</v>
      </c>
      <c r="J485" s="3"/>
      <c r="K485" s="3"/>
      <c r="L485" s="3"/>
      <c r="M485" s="3"/>
      <c r="N485" s="3"/>
      <c r="O485" s="3"/>
      <c r="P485" s="20"/>
      <c r="R485"/>
    </row>
    <row r="486" spans="1:18" x14ac:dyDescent="0.35">
      <c r="A486" s="54">
        <f xml:space="preserve"> ROW( data_scaledImpacts[[#This Row],[row_id]] ) - ROW( data_scaledImpacts[[#Headers],[row_id]] )</f>
        <v>485</v>
      </c>
      <c r="B486" s="61" t="str">
        <f xml:space="preserve"> _xlfn.TEXTJOIN( "", , data_scaledImpacts[[#This Row],[sector]:[impactType]] )</f>
        <v>SouthwestDustGFDL-CM362010N/AAllMort</v>
      </c>
      <c r="C486" s="49" t="s">
        <v>85</v>
      </c>
      <c r="D486" s="49" t="s">
        <v>5</v>
      </c>
      <c r="E486" s="50">
        <v>6</v>
      </c>
      <c r="F486" s="50">
        <v>2010</v>
      </c>
      <c r="G486" s="50" t="s">
        <v>201</v>
      </c>
      <c r="H486" s="51" t="s">
        <v>191</v>
      </c>
      <c r="I486" s="64" t="s">
        <v>307</v>
      </c>
      <c r="J486" s="3"/>
      <c r="K486" s="3"/>
      <c r="L486" s="3"/>
      <c r="M486" s="3"/>
      <c r="N486" s="3"/>
      <c r="O486" s="3"/>
      <c r="P486" s="20">
        <v>4.4788712426460299E-5</v>
      </c>
      <c r="R486"/>
    </row>
    <row r="487" spans="1:18" x14ac:dyDescent="0.35">
      <c r="A487" s="54">
        <f xml:space="preserve"> ROW( data_scaledImpacts[[#This Row],[row_id]] ) - ROW( data_scaledImpacts[[#Headers],[row_id]] )</f>
        <v>486</v>
      </c>
      <c r="B487" s="61" t="str">
        <f xml:space="preserve"> _xlfn.TEXTJOIN( "", , data_scaledImpacts[[#This Row],[sector]:[impactType]] )</f>
        <v>SouthwestDustGCM Average62010N/AAllMort</v>
      </c>
      <c r="C487" s="49" t="s">
        <v>85</v>
      </c>
      <c r="D487" s="49" t="s">
        <v>15</v>
      </c>
      <c r="E487" s="50">
        <v>6</v>
      </c>
      <c r="F487" s="50">
        <v>2010</v>
      </c>
      <c r="G487" s="50" t="s">
        <v>201</v>
      </c>
      <c r="H487" s="51" t="s">
        <v>191</v>
      </c>
      <c r="I487" s="64" t="s">
        <v>308</v>
      </c>
      <c r="J487" s="3"/>
      <c r="K487" s="3"/>
      <c r="L487" s="3"/>
      <c r="M487" s="3"/>
      <c r="N487" s="3"/>
      <c r="O487" s="3"/>
      <c r="P487" s="20">
        <v>3.1391111073306177E-5</v>
      </c>
      <c r="R487"/>
    </row>
    <row r="488" spans="1:18" x14ac:dyDescent="0.35">
      <c r="A488" s="54">
        <f xml:space="preserve"> ROW( data_scaledImpacts[[#This Row],[row_id]] ) - ROW( data_scaledImpacts[[#Headers],[row_id]] )</f>
        <v>487</v>
      </c>
      <c r="B488" s="61" t="str">
        <f xml:space="preserve"> _xlfn.TEXTJOIN( "", , data_scaledImpacts[[#This Row],[sector]:[impactType]] )</f>
        <v>SouthwestDustCanESM272010N/AAllMort</v>
      </c>
      <c r="C488" s="49" t="s">
        <v>85</v>
      </c>
      <c r="D488" s="49" t="s">
        <v>0</v>
      </c>
      <c r="E488" s="50">
        <v>7</v>
      </c>
      <c r="F488" s="50">
        <v>2010</v>
      </c>
      <c r="G488" s="50" t="s">
        <v>201</v>
      </c>
      <c r="H488" s="51" t="s">
        <v>191</v>
      </c>
      <c r="I488" s="64" t="s">
        <v>309</v>
      </c>
      <c r="J488" s="3"/>
      <c r="K488" s="3"/>
      <c r="L488" s="3"/>
      <c r="M488" s="3"/>
      <c r="N488" s="3"/>
      <c r="O488" s="3"/>
      <c r="P488" s="20"/>
      <c r="R488"/>
    </row>
    <row r="489" spans="1:18" x14ac:dyDescent="0.35">
      <c r="A489" s="54">
        <f xml:space="preserve"> ROW( data_scaledImpacts[[#This Row],[row_id]] ) - ROW( data_scaledImpacts[[#Headers],[row_id]] )</f>
        <v>488</v>
      </c>
      <c r="B489" s="61" t="str">
        <f xml:space="preserve"> _xlfn.TEXTJOIN( "", , data_scaledImpacts[[#This Row],[sector]:[impactType]] )</f>
        <v>SouthwestDustCCSM472010N/AAllMort</v>
      </c>
      <c r="C489" s="49" t="s">
        <v>85</v>
      </c>
      <c r="D489" s="49" t="s">
        <v>1</v>
      </c>
      <c r="E489" s="50">
        <v>7</v>
      </c>
      <c r="F489" s="50">
        <v>2010</v>
      </c>
      <c r="G489" s="50" t="s">
        <v>201</v>
      </c>
      <c r="H489" s="51" t="s">
        <v>191</v>
      </c>
      <c r="I489" s="64" t="s">
        <v>310</v>
      </c>
      <c r="J489" s="3"/>
      <c r="K489" s="3"/>
      <c r="L489" s="3"/>
      <c r="M489" s="3"/>
      <c r="N489" s="3"/>
      <c r="O489" s="3"/>
      <c r="P489" s="20"/>
      <c r="R489"/>
    </row>
    <row r="490" spans="1:18" x14ac:dyDescent="0.35">
      <c r="A490" s="54">
        <f xml:space="preserve"> ROW( data_scaledImpacts[[#This Row],[row_id]] ) - ROW( data_scaledImpacts[[#Headers],[row_id]] )</f>
        <v>489</v>
      </c>
      <c r="B490" s="61" t="str">
        <f xml:space="preserve"> _xlfn.TEXTJOIN( "", , data_scaledImpacts[[#This Row],[sector]:[impactType]] )</f>
        <v>SouthwestDustGISS-E2-R72010N/AAllMort</v>
      </c>
      <c r="C490" s="49" t="s">
        <v>85</v>
      </c>
      <c r="D490" s="49" t="s">
        <v>2</v>
      </c>
      <c r="E490" s="50">
        <v>7</v>
      </c>
      <c r="F490" s="50">
        <v>2010</v>
      </c>
      <c r="G490" s="50" t="s">
        <v>201</v>
      </c>
      <c r="H490" s="51" t="s">
        <v>191</v>
      </c>
      <c r="I490" s="64" t="s">
        <v>311</v>
      </c>
      <c r="J490" s="3"/>
      <c r="K490" s="3"/>
      <c r="L490" s="3"/>
      <c r="M490" s="3"/>
      <c r="N490" s="3"/>
      <c r="O490" s="3"/>
      <c r="P490" s="20"/>
      <c r="R490"/>
    </row>
    <row r="491" spans="1:18" x14ac:dyDescent="0.35">
      <c r="A491" s="54">
        <f xml:space="preserve"> ROW( data_scaledImpacts[[#This Row],[row_id]] ) - ROW( data_scaledImpacts[[#Headers],[row_id]] )</f>
        <v>490</v>
      </c>
      <c r="B491" s="61" t="str">
        <f xml:space="preserve"> _xlfn.TEXTJOIN( "", , data_scaledImpacts[[#This Row],[sector]:[impactType]] )</f>
        <v>SouthwestDustHadGEM2-ES72010N/AAllMort</v>
      </c>
      <c r="C491" s="49" t="s">
        <v>85</v>
      </c>
      <c r="D491" s="49" t="s">
        <v>3</v>
      </c>
      <c r="E491" s="50">
        <v>7</v>
      </c>
      <c r="F491" s="50">
        <v>2010</v>
      </c>
      <c r="G491" s="50" t="s">
        <v>201</v>
      </c>
      <c r="H491" s="51" t="s">
        <v>191</v>
      </c>
      <c r="I491" s="64" t="s">
        <v>312</v>
      </c>
      <c r="J491" s="3"/>
      <c r="K491" s="3"/>
      <c r="L491" s="3"/>
      <c r="M491" s="3"/>
      <c r="N491" s="3"/>
      <c r="O491" s="3"/>
      <c r="P491" s="20"/>
      <c r="R491"/>
    </row>
    <row r="492" spans="1:18" x14ac:dyDescent="0.35">
      <c r="A492" s="54">
        <f xml:space="preserve"> ROW( data_scaledImpacts[[#This Row],[row_id]] ) - ROW( data_scaledImpacts[[#Headers],[row_id]] )</f>
        <v>491</v>
      </c>
      <c r="B492" s="61" t="str">
        <f xml:space="preserve"> _xlfn.TEXTJOIN( "", , data_scaledImpacts[[#This Row],[sector]:[impactType]] )</f>
        <v>SouthwestDustMIROC572010N/AAllMort</v>
      </c>
      <c r="C492" s="49" t="s">
        <v>85</v>
      </c>
      <c r="D492" s="49" t="s">
        <v>4</v>
      </c>
      <c r="E492" s="50">
        <v>7</v>
      </c>
      <c r="F492" s="50">
        <v>2010</v>
      </c>
      <c r="G492" s="50" t="s">
        <v>201</v>
      </c>
      <c r="H492" s="51" t="s">
        <v>191</v>
      </c>
      <c r="I492" s="64" t="s">
        <v>313</v>
      </c>
      <c r="J492" s="3"/>
      <c r="K492" s="3"/>
      <c r="L492" s="3"/>
      <c r="M492" s="3"/>
      <c r="N492" s="3"/>
      <c r="O492" s="3"/>
      <c r="P492" s="20"/>
      <c r="R492"/>
    </row>
    <row r="493" spans="1:18" x14ac:dyDescent="0.35">
      <c r="A493" s="54">
        <f xml:space="preserve"> ROW( data_scaledImpacts[[#This Row],[row_id]] ) - ROW( data_scaledImpacts[[#Headers],[row_id]] )</f>
        <v>492</v>
      </c>
      <c r="B493" s="61" t="str">
        <f xml:space="preserve"> _xlfn.TEXTJOIN( "", , data_scaledImpacts[[#This Row],[sector]:[impactType]] )</f>
        <v>SouthwestDustGFDL-CM372010N/AAllMort</v>
      </c>
      <c r="C493" s="49" t="s">
        <v>85</v>
      </c>
      <c r="D493" s="49" t="s">
        <v>5</v>
      </c>
      <c r="E493" s="50">
        <v>7</v>
      </c>
      <c r="F493" s="50">
        <v>2010</v>
      </c>
      <c r="G493" s="50" t="s">
        <v>201</v>
      </c>
      <c r="H493" s="51" t="s">
        <v>191</v>
      </c>
      <c r="I493" s="64" t="s">
        <v>314</v>
      </c>
      <c r="J493" s="3"/>
      <c r="K493" s="3"/>
      <c r="L493" s="3"/>
      <c r="M493" s="3"/>
      <c r="N493" s="3"/>
      <c r="O493" s="3"/>
      <c r="P493" s="20"/>
      <c r="R493"/>
    </row>
    <row r="494" spans="1:18" x14ac:dyDescent="0.35">
      <c r="A494" s="54">
        <f xml:space="preserve"> ROW( data_scaledImpacts[[#This Row],[row_id]] ) - ROW( data_scaledImpacts[[#Headers],[row_id]] )</f>
        <v>493</v>
      </c>
      <c r="B494" s="61" t="str">
        <f xml:space="preserve"> _xlfn.TEXTJOIN( "", , data_scaledImpacts[[#This Row],[sector]:[impactType]] )</f>
        <v>SouthwestDustGCM Average72010N/AAllMort</v>
      </c>
      <c r="C494" s="49" t="s">
        <v>85</v>
      </c>
      <c r="D494" s="49" t="s">
        <v>15</v>
      </c>
      <c r="E494" s="50">
        <v>7</v>
      </c>
      <c r="F494" s="50">
        <v>2010</v>
      </c>
      <c r="G494" s="50" t="s">
        <v>201</v>
      </c>
      <c r="H494" s="51" t="s">
        <v>191</v>
      </c>
      <c r="I494" s="64" t="s">
        <v>315</v>
      </c>
      <c r="J494" s="3"/>
      <c r="K494" s="3"/>
      <c r="L494" s="3"/>
      <c r="M494" s="3"/>
      <c r="N494" s="3"/>
      <c r="O494" s="3"/>
      <c r="P494" s="20" t="s">
        <v>26</v>
      </c>
      <c r="R494"/>
    </row>
    <row r="495" spans="1:18" x14ac:dyDescent="0.35">
      <c r="A495" s="54">
        <f xml:space="preserve"> ROW( data_scaledImpacts[[#This Row],[row_id]] ) - ROW( data_scaledImpacts[[#Headers],[row_id]] )</f>
        <v>494</v>
      </c>
      <c r="B495" s="61" t="str">
        <f xml:space="preserve"> _xlfn.TEXTJOIN( "", , data_scaledImpacts[[#This Row],[sector]:[impactType]] )</f>
        <v>SouthwestDustCanESM212010N/AAsthamaER</v>
      </c>
      <c r="C495" s="49" t="s">
        <v>85</v>
      </c>
      <c r="D495" s="49" t="s">
        <v>0</v>
      </c>
      <c r="E495" s="50">
        <v>1</v>
      </c>
      <c r="F495" s="50">
        <v>2010</v>
      </c>
      <c r="G495" s="50" t="s">
        <v>201</v>
      </c>
      <c r="H495" s="51" t="s">
        <v>814</v>
      </c>
      <c r="I495" s="64" t="s">
        <v>897</v>
      </c>
      <c r="J495" s="3"/>
      <c r="K495" s="3"/>
      <c r="L495" s="3"/>
      <c r="M495" s="3"/>
      <c r="N495" s="3"/>
      <c r="O495" s="3"/>
      <c r="P495" s="20">
        <v>2.9903296349816215E-6</v>
      </c>
      <c r="R495"/>
    </row>
    <row r="496" spans="1:18" x14ac:dyDescent="0.35">
      <c r="A496" s="54">
        <f xml:space="preserve"> ROW( data_scaledImpacts[[#This Row],[row_id]] ) - ROW( data_scaledImpacts[[#Headers],[row_id]] )</f>
        <v>495</v>
      </c>
      <c r="B496" s="61" t="str">
        <f xml:space="preserve"> _xlfn.TEXTJOIN( "", , data_scaledImpacts[[#This Row],[sector]:[impactType]] )</f>
        <v>SouthwestDustCCSM412010N/AAsthamaER</v>
      </c>
      <c r="C496" s="49" t="s">
        <v>85</v>
      </c>
      <c r="D496" s="49" t="s">
        <v>1</v>
      </c>
      <c r="E496" s="50">
        <v>1</v>
      </c>
      <c r="F496" s="50">
        <v>2010</v>
      </c>
      <c r="G496" s="50" t="s">
        <v>201</v>
      </c>
      <c r="H496" s="51" t="s">
        <v>814</v>
      </c>
      <c r="I496" s="64" t="s">
        <v>898</v>
      </c>
      <c r="J496" s="3"/>
      <c r="K496" s="3"/>
      <c r="L496" s="3"/>
      <c r="M496" s="3"/>
      <c r="N496" s="3"/>
      <c r="O496" s="3"/>
      <c r="P496" s="20">
        <v>9.8727439721683776E-6</v>
      </c>
      <c r="R496"/>
    </row>
    <row r="497" spans="1:18" x14ac:dyDescent="0.35">
      <c r="A497" s="54">
        <f xml:space="preserve"> ROW( data_scaledImpacts[[#This Row],[row_id]] ) - ROW( data_scaledImpacts[[#Headers],[row_id]] )</f>
        <v>496</v>
      </c>
      <c r="B497" s="61" t="str">
        <f xml:space="preserve"> _xlfn.TEXTJOIN( "", , data_scaledImpacts[[#This Row],[sector]:[impactType]] )</f>
        <v>SouthwestDustGISS-E2-R12010N/AAsthamaER</v>
      </c>
      <c r="C497" s="49" t="s">
        <v>85</v>
      </c>
      <c r="D497" s="49" t="s">
        <v>2</v>
      </c>
      <c r="E497" s="50">
        <v>1</v>
      </c>
      <c r="F497" s="50">
        <v>2010</v>
      </c>
      <c r="G497" s="50" t="s">
        <v>201</v>
      </c>
      <c r="H497" s="51" t="s">
        <v>814</v>
      </c>
      <c r="I497" s="64" t="s">
        <v>899</v>
      </c>
      <c r="J497" s="3"/>
      <c r="K497" s="3"/>
      <c r="L497" s="3"/>
      <c r="M497" s="3"/>
      <c r="N497" s="3"/>
      <c r="O497" s="3"/>
      <c r="P497" s="20">
        <v>6.7124383142733923E-7</v>
      </c>
      <c r="R497"/>
    </row>
    <row r="498" spans="1:18" x14ac:dyDescent="0.35">
      <c r="A498" s="54">
        <f xml:space="preserve"> ROW( data_scaledImpacts[[#This Row],[row_id]] ) - ROW( data_scaledImpacts[[#Headers],[row_id]] )</f>
        <v>497</v>
      </c>
      <c r="B498" s="61" t="str">
        <f xml:space="preserve"> _xlfn.TEXTJOIN( "", , data_scaledImpacts[[#This Row],[sector]:[impactType]] )</f>
        <v>SouthwestDustHadGEM2-ES12010N/AAsthamaER</v>
      </c>
      <c r="C498" s="49" t="s">
        <v>85</v>
      </c>
      <c r="D498" s="49" t="s">
        <v>3</v>
      </c>
      <c r="E498" s="50">
        <v>1</v>
      </c>
      <c r="F498" s="50">
        <v>2010</v>
      </c>
      <c r="G498" s="50" t="s">
        <v>201</v>
      </c>
      <c r="H498" s="51" t="s">
        <v>814</v>
      </c>
      <c r="I498" s="64" t="s">
        <v>900</v>
      </c>
      <c r="J498" s="3"/>
      <c r="K498" s="3"/>
      <c r="L498" s="3"/>
      <c r="M498" s="3"/>
      <c r="N498" s="3"/>
      <c r="O498" s="3"/>
      <c r="P498" s="20">
        <v>-7.3731102516334923E-7</v>
      </c>
      <c r="R498"/>
    </row>
    <row r="499" spans="1:18" x14ac:dyDescent="0.35">
      <c r="A499" s="54">
        <f xml:space="preserve"> ROW( data_scaledImpacts[[#This Row],[row_id]] ) - ROW( data_scaledImpacts[[#Headers],[row_id]] )</f>
        <v>498</v>
      </c>
      <c r="B499" s="61" t="str">
        <f xml:space="preserve"> _xlfn.TEXTJOIN( "", , data_scaledImpacts[[#This Row],[sector]:[impactType]] )</f>
        <v>SouthwestDustMIROC512010N/AAsthamaER</v>
      </c>
      <c r="C499" s="49" t="s">
        <v>85</v>
      </c>
      <c r="D499" s="49" t="s">
        <v>4</v>
      </c>
      <c r="E499" s="50">
        <v>1</v>
      </c>
      <c r="F499" s="50">
        <v>2010</v>
      </c>
      <c r="G499" s="50" t="s">
        <v>201</v>
      </c>
      <c r="H499" s="51" t="s">
        <v>814</v>
      </c>
      <c r="I499" s="64" t="s">
        <v>901</v>
      </c>
      <c r="J499" s="3"/>
      <c r="K499" s="3"/>
      <c r="L499" s="3"/>
      <c r="M499" s="3"/>
      <c r="N499" s="3"/>
      <c r="O499" s="3"/>
      <c r="P499" s="20">
        <v>4.4393332865927899E-6</v>
      </c>
      <c r="R499"/>
    </row>
    <row r="500" spans="1:18" x14ac:dyDescent="0.35">
      <c r="A500" s="54">
        <f xml:space="preserve"> ROW( data_scaledImpacts[[#This Row],[row_id]] ) - ROW( data_scaledImpacts[[#Headers],[row_id]] )</f>
        <v>499</v>
      </c>
      <c r="B500" s="61" t="str">
        <f xml:space="preserve"> _xlfn.TEXTJOIN( "", , data_scaledImpacts[[#This Row],[sector]:[impactType]] )</f>
        <v>SouthwestDustGFDL-CM312010N/AAsthamaER</v>
      </c>
      <c r="C500" s="49" t="s">
        <v>85</v>
      </c>
      <c r="D500" s="49" t="s">
        <v>5</v>
      </c>
      <c r="E500" s="50">
        <v>1</v>
      </c>
      <c r="F500" s="50">
        <v>2010</v>
      </c>
      <c r="G500" s="50" t="s">
        <v>201</v>
      </c>
      <c r="H500" s="51" t="s">
        <v>814</v>
      </c>
      <c r="I500" s="64" t="s">
        <v>902</v>
      </c>
      <c r="J500" s="3"/>
      <c r="K500" s="3"/>
      <c r="L500" s="3"/>
      <c r="M500" s="3"/>
      <c r="N500" s="3"/>
      <c r="O500" s="3"/>
      <c r="P500" s="20">
        <v>9.393806600790164E-6</v>
      </c>
      <c r="R500"/>
    </row>
    <row r="501" spans="1:18" x14ac:dyDescent="0.35">
      <c r="A501" s="54">
        <f xml:space="preserve"> ROW( data_scaledImpacts[[#This Row],[row_id]] ) - ROW( data_scaledImpacts[[#Headers],[row_id]] )</f>
        <v>500</v>
      </c>
      <c r="B501" s="61" t="str">
        <f xml:space="preserve"> _xlfn.TEXTJOIN( "", , data_scaledImpacts[[#This Row],[sector]:[impactType]] )</f>
        <v>SouthwestDustGCM Average12010N/AAsthamaER</v>
      </c>
      <c r="C501" s="49" t="s">
        <v>85</v>
      </c>
      <c r="D501" s="49" t="s">
        <v>15</v>
      </c>
      <c r="E501" s="50">
        <v>1</v>
      </c>
      <c r="F501" s="50">
        <v>2010</v>
      </c>
      <c r="G501" s="50" t="s">
        <v>201</v>
      </c>
      <c r="H501" s="51" t="s">
        <v>814</v>
      </c>
      <c r="I501" s="64" t="s">
        <v>903</v>
      </c>
      <c r="J501" s="3"/>
      <c r="K501" s="3"/>
      <c r="L501" s="3"/>
      <c r="M501" s="3"/>
      <c r="N501" s="3"/>
      <c r="O501" s="3"/>
      <c r="P501" s="20">
        <v>4.4383577167994908E-6</v>
      </c>
      <c r="R501"/>
    </row>
    <row r="502" spans="1:18" x14ac:dyDescent="0.35">
      <c r="A502" s="54">
        <f xml:space="preserve"> ROW( data_scaledImpacts[[#This Row],[row_id]] ) - ROW( data_scaledImpacts[[#Headers],[row_id]] )</f>
        <v>501</v>
      </c>
      <c r="B502" s="61" t="str">
        <f xml:space="preserve"> _xlfn.TEXTJOIN( "", , data_scaledImpacts[[#This Row],[sector]:[impactType]] )</f>
        <v>SouthwestDustCanESM222010N/AAsthamaER</v>
      </c>
      <c r="C502" s="49" t="s">
        <v>85</v>
      </c>
      <c r="D502" s="49" t="s">
        <v>0</v>
      </c>
      <c r="E502" s="50">
        <v>2</v>
      </c>
      <c r="F502" s="50">
        <v>2010</v>
      </c>
      <c r="G502" s="50" t="s">
        <v>201</v>
      </c>
      <c r="H502" s="51" t="s">
        <v>814</v>
      </c>
      <c r="I502" s="64" t="s">
        <v>904</v>
      </c>
      <c r="J502" s="3"/>
      <c r="K502" s="3"/>
      <c r="L502" s="3"/>
      <c r="M502" s="3"/>
      <c r="N502" s="3"/>
      <c r="O502" s="3"/>
      <c r="P502" s="20">
        <v>8.5694982746273051E-6</v>
      </c>
      <c r="R502"/>
    </row>
    <row r="503" spans="1:18" x14ac:dyDescent="0.35">
      <c r="A503" s="54">
        <f xml:space="preserve"> ROW( data_scaledImpacts[[#This Row],[row_id]] ) - ROW( data_scaledImpacts[[#Headers],[row_id]] )</f>
        <v>502</v>
      </c>
      <c r="B503" s="61" t="str">
        <f xml:space="preserve"> _xlfn.TEXTJOIN( "", , data_scaledImpacts[[#This Row],[sector]:[impactType]] )</f>
        <v>SouthwestDustCCSM422010N/AAsthamaER</v>
      </c>
      <c r="C503" s="49" t="s">
        <v>85</v>
      </c>
      <c r="D503" s="49" t="s">
        <v>1</v>
      </c>
      <c r="E503" s="50">
        <v>2</v>
      </c>
      <c r="F503" s="50">
        <v>2010</v>
      </c>
      <c r="G503" s="50" t="s">
        <v>201</v>
      </c>
      <c r="H503" s="51" t="s">
        <v>814</v>
      </c>
      <c r="I503" s="64" t="s">
        <v>905</v>
      </c>
      <c r="J503" s="3"/>
      <c r="K503" s="3"/>
      <c r="L503" s="3"/>
      <c r="M503" s="3"/>
      <c r="N503" s="3"/>
      <c r="O503" s="3"/>
      <c r="P503" s="20">
        <v>1.4756593827769393E-5</v>
      </c>
      <c r="R503"/>
    </row>
    <row r="504" spans="1:18" x14ac:dyDescent="0.35">
      <c r="A504" s="54">
        <f xml:space="preserve"> ROW( data_scaledImpacts[[#This Row],[row_id]] ) - ROW( data_scaledImpacts[[#Headers],[row_id]] )</f>
        <v>503</v>
      </c>
      <c r="B504" s="61" t="str">
        <f xml:space="preserve"> _xlfn.TEXTJOIN( "", , data_scaledImpacts[[#This Row],[sector]:[impactType]] )</f>
        <v>SouthwestDustGISS-E2-R22010N/AAsthamaER</v>
      </c>
      <c r="C504" s="49" t="s">
        <v>85</v>
      </c>
      <c r="D504" s="49" t="s">
        <v>2</v>
      </c>
      <c r="E504" s="50">
        <v>2</v>
      </c>
      <c r="F504" s="50">
        <v>2010</v>
      </c>
      <c r="G504" s="50" t="s">
        <v>201</v>
      </c>
      <c r="H504" s="51" t="s">
        <v>814</v>
      </c>
      <c r="I504" s="64" t="s">
        <v>906</v>
      </c>
      <c r="J504" s="3"/>
      <c r="K504" s="3"/>
      <c r="L504" s="3"/>
      <c r="M504" s="3"/>
      <c r="N504" s="3"/>
      <c r="O504" s="3"/>
      <c r="P504" s="20">
        <v>5.6982830872439907E-6</v>
      </c>
      <c r="R504"/>
    </row>
    <row r="505" spans="1:18" x14ac:dyDescent="0.35">
      <c r="A505" s="54">
        <f xml:space="preserve"> ROW( data_scaledImpacts[[#This Row],[row_id]] ) - ROW( data_scaledImpacts[[#Headers],[row_id]] )</f>
        <v>504</v>
      </c>
      <c r="B505" s="61" t="str">
        <f xml:space="preserve"> _xlfn.TEXTJOIN( "", , data_scaledImpacts[[#This Row],[sector]:[impactType]] )</f>
        <v>SouthwestDustHadGEM2-ES22010N/AAsthamaER</v>
      </c>
      <c r="C505" s="49" t="s">
        <v>85</v>
      </c>
      <c r="D505" s="49" t="s">
        <v>3</v>
      </c>
      <c r="E505" s="50">
        <v>2</v>
      </c>
      <c r="F505" s="50">
        <v>2010</v>
      </c>
      <c r="G505" s="50" t="s">
        <v>201</v>
      </c>
      <c r="H505" s="51" t="s">
        <v>814</v>
      </c>
      <c r="I505" s="64" t="s">
        <v>907</v>
      </c>
      <c r="J505" s="3"/>
      <c r="K505" s="3"/>
      <c r="L505" s="3"/>
      <c r="M505" s="3"/>
      <c r="N505" s="3"/>
      <c r="O505" s="3"/>
      <c r="P505" s="20">
        <v>1.2437362722101335E-5</v>
      </c>
      <c r="R505"/>
    </row>
    <row r="506" spans="1:18" x14ac:dyDescent="0.35">
      <c r="A506" s="54">
        <f xml:space="preserve"> ROW( data_scaledImpacts[[#This Row],[row_id]] ) - ROW( data_scaledImpacts[[#Headers],[row_id]] )</f>
        <v>505</v>
      </c>
      <c r="B506" s="61" t="str">
        <f xml:space="preserve"> _xlfn.TEXTJOIN( "", , data_scaledImpacts[[#This Row],[sector]:[impactType]] )</f>
        <v>SouthwestDustMIROC522010N/AAsthamaER</v>
      </c>
      <c r="C506" s="49" t="s">
        <v>85</v>
      </c>
      <c r="D506" s="49" t="s">
        <v>4</v>
      </c>
      <c r="E506" s="50">
        <v>2</v>
      </c>
      <c r="F506" s="50">
        <v>2010</v>
      </c>
      <c r="G506" s="50" t="s">
        <v>201</v>
      </c>
      <c r="H506" s="51" t="s">
        <v>814</v>
      </c>
      <c r="I506" s="64" t="s">
        <v>908</v>
      </c>
      <c r="J506" s="3"/>
      <c r="K506" s="3"/>
      <c r="L506" s="3"/>
      <c r="M506" s="3"/>
      <c r="N506" s="3"/>
      <c r="O506" s="3"/>
      <c r="P506" s="20">
        <v>9.5888321321912038E-6</v>
      </c>
      <c r="R506"/>
    </row>
    <row r="507" spans="1:18" x14ac:dyDescent="0.35">
      <c r="A507" s="54">
        <f xml:space="preserve"> ROW( data_scaledImpacts[[#This Row],[row_id]] ) - ROW( data_scaledImpacts[[#Headers],[row_id]] )</f>
        <v>506</v>
      </c>
      <c r="B507" s="61" t="str">
        <f xml:space="preserve"> _xlfn.TEXTJOIN( "", , data_scaledImpacts[[#This Row],[sector]:[impactType]] )</f>
        <v>SouthwestDustGFDL-CM322010N/AAsthamaER</v>
      </c>
      <c r="C507" s="49" t="s">
        <v>85</v>
      </c>
      <c r="D507" s="49" t="s">
        <v>5</v>
      </c>
      <c r="E507" s="50">
        <v>2</v>
      </c>
      <c r="F507" s="50">
        <v>2010</v>
      </c>
      <c r="G507" s="50" t="s">
        <v>201</v>
      </c>
      <c r="H507" s="51" t="s">
        <v>814</v>
      </c>
      <c r="I507" s="64" t="s">
        <v>909</v>
      </c>
      <c r="J507" s="3"/>
      <c r="K507" s="3"/>
      <c r="L507" s="3"/>
      <c r="M507" s="3"/>
      <c r="N507" s="3"/>
      <c r="O507" s="3"/>
      <c r="P507" s="20">
        <v>1.3837559208695893E-5</v>
      </c>
      <c r="R507"/>
    </row>
    <row r="508" spans="1:18" x14ac:dyDescent="0.35">
      <c r="A508" s="54">
        <f xml:space="preserve"> ROW( data_scaledImpacts[[#This Row],[row_id]] ) - ROW( data_scaledImpacts[[#Headers],[row_id]] )</f>
        <v>507</v>
      </c>
      <c r="B508" s="61" t="str">
        <f xml:space="preserve"> _xlfn.TEXTJOIN( "", , data_scaledImpacts[[#This Row],[sector]:[impactType]] )</f>
        <v>SouthwestDustGCM Average22010N/AAsthamaER</v>
      </c>
      <c r="C508" s="49" t="s">
        <v>85</v>
      </c>
      <c r="D508" s="49" t="s">
        <v>15</v>
      </c>
      <c r="E508" s="50">
        <v>2</v>
      </c>
      <c r="F508" s="50">
        <v>2010</v>
      </c>
      <c r="G508" s="50" t="s">
        <v>201</v>
      </c>
      <c r="H508" s="51" t="s">
        <v>814</v>
      </c>
      <c r="I508" s="64" t="s">
        <v>910</v>
      </c>
      <c r="J508" s="3"/>
      <c r="K508" s="3"/>
      <c r="L508" s="3"/>
      <c r="M508" s="3"/>
      <c r="N508" s="3"/>
      <c r="O508" s="3"/>
      <c r="P508" s="20">
        <v>1.0814688208771521E-5</v>
      </c>
      <c r="R508"/>
    </row>
    <row r="509" spans="1:18" x14ac:dyDescent="0.35">
      <c r="A509" s="54">
        <f xml:space="preserve"> ROW( data_scaledImpacts[[#This Row],[row_id]] ) - ROW( data_scaledImpacts[[#Headers],[row_id]] )</f>
        <v>508</v>
      </c>
      <c r="B509" s="61" t="str">
        <f xml:space="preserve"> _xlfn.TEXTJOIN( "", , data_scaledImpacts[[#This Row],[sector]:[impactType]] )</f>
        <v>SouthwestDustCanESM232010N/AAsthamaER</v>
      </c>
      <c r="C509" s="49" t="s">
        <v>85</v>
      </c>
      <c r="D509" s="49" t="s">
        <v>0</v>
      </c>
      <c r="E509" s="50">
        <v>3</v>
      </c>
      <c r="F509" s="50">
        <v>2010</v>
      </c>
      <c r="G509" s="50" t="s">
        <v>201</v>
      </c>
      <c r="H509" s="51" t="s">
        <v>814</v>
      </c>
      <c r="I509" s="64" t="s">
        <v>911</v>
      </c>
      <c r="J509" s="3"/>
      <c r="K509" s="3"/>
      <c r="L509" s="3"/>
      <c r="M509" s="3"/>
      <c r="N509" s="3"/>
      <c r="O509" s="3"/>
      <c r="P509" s="20">
        <v>1.2333985688945342E-5</v>
      </c>
      <c r="R509"/>
    </row>
    <row r="510" spans="1:18" x14ac:dyDescent="0.35">
      <c r="A510" s="54">
        <f xml:space="preserve"> ROW( data_scaledImpacts[[#This Row],[row_id]] ) - ROW( data_scaledImpacts[[#Headers],[row_id]] )</f>
        <v>509</v>
      </c>
      <c r="B510" s="61" t="str">
        <f xml:space="preserve"> _xlfn.TEXTJOIN( "", , data_scaledImpacts[[#This Row],[sector]:[impactType]] )</f>
        <v>SouthwestDustCCSM432010N/AAsthamaER</v>
      </c>
      <c r="C510" s="49" t="s">
        <v>85</v>
      </c>
      <c r="D510" s="49" t="s">
        <v>1</v>
      </c>
      <c r="E510" s="50">
        <v>3</v>
      </c>
      <c r="F510" s="50">
        <v>2010</v>
      </c>
      <c r="G510" s="50" t="s">
        <v>201</v>
      </c>
      <c r="H510" s="51" t="s">
        <v>814</v>
      </c>
      <c r="I510" s="64" t="s">
        <v>912</v>
      </c>
      <c r="J510" s="3"/>
      <c r="K510" s="3"/>
      <c r="L510" s="3"/>
      <c r="M510" s="3"/>
      <c r="N510" s="3"/>
      <c r="O510" s="3"/>
      <c r="P510" s="20">
        <v>1.594779918047028E-5</v>
      </c>
      <c r="R510"/>
    </row>
    <row r="511" spans="1:18" x14ac:dyDescent="0.35">
      <c r="A511" s="54">
        <f xml:space="preserve"> ROW( data_scaledImpacts[[#This Row],[row_id]] ) - ROW( data_scaledImpacts[[#Headers],[row_id]] )</f>
        <v>510</v>
      </c>
      <c r="B511" s="61" t="str">
        <f xml:space="preserve"> _xlfn.TEXTJOIN( "", , data_scaledImpacts[[#This Row],[sector]:[impactType]] )</f>
        <v>SouthwestDustGISS-E2-R32010N/AAsthamaER</v>
      </c>
      <c r="C511" s="49" t="s">
        <v>85</v>
      </c>
      <c r="D511" s="49" t="s">
        <v>2</v>
      </c>
      <c r="E511" s="50">
        <v>3</v>
      </c>
      <c r="F511" s="50">
        <v>2010</v>
      </c>
      <c r="G511" s="50" t="s">
        <v>201</v>
      </c>
      <c r="H511" s="51" t="s">
        <v>814</v>
      </c>
      <c r="I511" s="64" t="s">
        <v>913</v>
      </c>
      <c r="J511" s="3"/>
      <c r="K511" s="3"/>
      <c r="L511" s="3"/>
      <c r="M511" s="3"/>
      <c r="N511" s="3"/>
      <c r="O511" s="3"/>
      <c r="P511" s="20">
        <v>1.6703387845237476E-5</v>
      </c>
      <c r="R511"/>
    </row>
    <row r="512" spans="1:18" x14ac:dyDescent="0.35">
      <c r="A512" s="54">
        <f xml:space="preserve"> ROW( data_scaledImpacts[[#This Row],[row_id]] ) - ROW( data_scaledImpacts[[#Headers],[row_id]] )</f>
        <v>511</v>
      </c>
      <c r="B512" s="61" t="str">
        <f xml:space="preserve"> _xlfn.TEXTJOIN( "", , data_scaledImpacts[[#This Row],[sector]:[impactType]] )</f>
        <v>SouthwestDustHadGEM2-ES32010N/AAsthamaER</v>
      </c>
      <c r="C512" s="49" t="s">
        <v>85</v>
      </c>
      <c r="D512" s="49" t="s">
        <v>3</v>
      </c>
      <c r="E512" s="50">
        <v>3</v>
      </c>
      <c r="F512" s="50">
        <v>2010</v>
      </c>
      <c r="G512" s="50" t="s">
        <v>201</v>
      </c>
      <c r="H512" s="51" t="s">
        <v>814</v>
      </c>
      <c r="I512" s="64" t="s">
        <v>914</v>
      </c>
      <c r="J512" s="3"/>
      <c r="K512" s="3"/>
      <c r="L512" s="3"/>
      <c r="M512" s="3"/>
      <c r="N512" s="3"/>
      <c r="O512" s="3"/>
      <c r="P512" s="20">
        <v>1.6216814143180354E-5</v>
      </c>
      <c r="R512"/>
    </row>
    <row r="513" spans="1:18" x14ac:dyDescent="0.35">
      <c r="A513" s="54">
        <f xml:space="preserve"> ROW( data_scaledImpacts[[#This Row],[row_id]] ) - ROW( data_scaledImpacts[[#Headers],[row_id]] )</f>
        <v>512</v>
      </c>
      <c r="B513" s="61" t="str">
        <f xml:space="preserve"> _xlfn.TEXTJOIN( "", , data_scaledImpacts[[#This Row],[sector]:[impactType]] )</f>
        <v>SouthwestDustMIROC532010N/AAsthamaER</v>
      </c>
      <c r="C513" s="49" t="s">
        <v>85</v>
      </c>
      <c r="D513" s="49" t="s">
        <v>4</v>
      </c>
      <c r="E513" s="50">
        <v>3</v>
      </c>
      <c r="F513" s="50">
        <v>2010</v>
      </c>
      <c r="G513" s="50" t="s">
        <v>201</v>
      </c>
      <c r="H513" s="51" t="s">
        <v>814</v>
      </c>
      <c r="I513" s="64" t="s">
        <v>915</v>
      </c>
      <c r="J513" s="3"/>
      <c r="K513" s="3"/>
      <c r="L513" s="3"/>
      <c r="M513" s="3"/>
      <c r="N513" s="3"/>
      <c r="O513" s="3"/>
      <c r="P513" s="20">
        <v>1.8911038296209881E-5</v>
      </c>
      <c r="R513"/>
    </row>
    <row r="514" spans="1:18" x14ac:dyDescent="0.35">
      <c r="A514" s="54">
        <f xml:space="preserve"> ROW( data_scaledImpacts[[#This Row],[row_id]] ) - ROW( data_scaledImpacts[[#Headers],[row_id]] )</f>
        <v>513</v>
      </c>
      <c r="B514" s="61" t="str">
        <f xml:space="preserve"> _xlfn.TEXTJOIN( "", , data_scaledImpacts[[#This Row],[sector]:[impactType]] )</f>
        <v>SouthwestDustGFDL-CM332010N/AAsthamaER</v>
      </c>
      <c r="C514" s="49" t="s">
        <v>85</v>
      </c>
      <c r="D514" s="49" t="s">
        <v>5</v>
      </c>
      <c r="E514" s="50">
        <v>3</v>
      </c>
      <c r="F514" s="50">
        <v>2010</v>
      </c>
      <c r="G514" s="50" t="s">
        <v>201</v>
      </c>
      <c r="H514" s="51" t="s">
        <v>814</v>
      </c>
      <c r="I514" s="64" t="s">
        <v>916</v>
      </c>
      <c r="J514" s="3"/>
      <c r="K514" s="3"/>
      <c r="L514" s="3"/>
      <c r="M514" s="3"/>
      <c r="N514" s="3"/>
      <c r="O514" s="3"/>
      <c r="P514" s="20">
        <v>2.0957200831617229E-5</v>
      </c>
      <c r="R514"/>
    </row>
    <row r="515" spans="1:18" x14ac:dyDescent="0.35">
      <c r="A515" s="54">
        <f xml:space="preserve"> ROW( data_scaledImpacts[[#This Row],[row_id]] ) - ROW( data_scaledImpacts[[#Headers],[row_id]] )</f>
        <v>514</v>
      </c>
      <c r="B515" s="61" t="str">
        <f xml:space="preserve"> _xlfn.TEXTJOIN( "", , data_scaledImpacts[[#This Row],[sector]:[impactType]] )</f>
        <v>SouthwestDustGCM Average32010N/AAsthamaER</v>
      </c>
      <c r="C515" s="49" t="s">
        <v>85</v>
      </c>
      <c r="D515" s="49" t="s">
        <v>15</v>
      </c>
      <c r="E515" s="50">
        <v>3</v>
      </c>
      <c r="F515" s="50">
        <v>2010</v>
      </c>
      <c r="G515" s="50" t="s">
        <v>201</v>
      </c>
      <c r="H515" s="51" t="s">
        <v>814</v>
      </c>
      <c r="I515" s="64" t="s">
        <v>917</v>
      </c>
      <c r="J515" s="3"/>
      <c r="K515" s="3"/>
      <c r="L515" s="3"/>
      <c r="M515" s="3"/>
      <c r="N515" s="3"/>
      <c r="O515" s="3"/>
      <c r="P515" s="20">
        <v>1.6845037664276763E-5</v>
      </c>
      <c r="R515"/>
    </row>
    <row r="516" spans="1:18" x14ac:dyDescent="0.35">
      <c r="A516" s="54">
        <f xml:space="preserve"> ROW( data_scaledImpacts[[#This Row],[row_id]] ) - ROW( data_scaledImpacts[[#Headers],[row_id]] )</f>
        <v>515</v>
      </c>
      <c r="B516" s="61" t="str">
        <f xml:space="preserve"> _xlfn.TEXTJOIN( "", , data_scaledImpacts[[#This Row],[sector]:[impactType]] )</f>
        <v>SouthwestDustCanESM242010N/AAsthamaER</v>
      </c>
      <c r="C516" s="49" t="s">
        <v>85</v>
      </c>
      <c r="D516" s="49" t="s">
        <v>0</v>
      </c>
      <c r="E516" s="50">
        <v>4</v>
      </c>
      <c r="F516" s="50">
        <v>2010</v>
      </c>
      <c r="G516" s="50" t="s">
        <v>201</v>
      </c>
      <c r="H516" s="51" t="s">
        <v>814</v>
      </c>
      <c r="I516" s="64" t="s">
        <v>918</v>
      </c>
      <c r="J516" s="3"/>
      <c r="K516" s="3"/>
      <c r="L516" s="3"/>
      <c r="M516" s="3"/>
      <c r="N516" s="3"/>
      <c r="O516" s="3"/>
      <c r="P516" s="20">
        <v>1.1940215968438265E-5</v>
      </c>
      <c r="R516"/>
    </row>
    <row r="517" spans="1:18" x14ac:dyDescent="0.35">
      <c r="A517" s="54">
        <f xml:space="preserve"> ROW( data_scaledImpacts[[#This Row],[row_id]] ) - ROW( data_scaledImpacts[[#Headers],[row_id]] )</f>
        <v>516</v>
      </c>
      <c r="B517" s="61" t="str">
        <f xml:space="preserve"> _xlfn.TEXTJOIN( "", , data_scaledImpacts[[#This Row],[sector]:[impactType]] )</f>
        <v>SouthwestDustCCSM442010N/AAsthamaER</v>
      </c>
      <c r="C517" s="49" t="s">
        <v>85</v>
      </c>
      <c r="D517" s="49" t="s">
        <v>1</v>
      </c>
      <c r="E517" s="50">
        <v>4</v>
      </c>
      <c r="F517" s="50">
        <v>2010</v>
      </c>
      <c r="G517" s="50" t="s">
        <v>201</v>
      </c>
      <c r="H517" s="51" t="s">
        <v>814</v>
      </c>
      <c r="I517" s="64" t="s">
        <v>919</v>
      </c>
      <c r="J517" s="3"/>
      <c r="K517" s="3"/>
      <c r="L517" s="3"/>
      <c r="M517" s="3"/>
      <c r="N517" s="3"/>
      <c r="O517" s="3"/>
      <c r="P517" s="20">
        <v>2.1002186423918996E-5</v>
      </c>
      <c r="R517"/>
    </row>
    <row r="518" spans="1:18" x14ac:dyDescent="0.35">
      <c r="A518" s="54">
        <f xml:space="preserve"> ROW( data_scaledImpacts[[#This Row],[row_id]] ) - ROW( data_scaledImpacts[[#Headers],[row_id]] )</f>
        <v>517</v>
      </c>
      <c r="B518" s="61" t="str">
        <f xml:space="preserve"> _xlfn.TEXTJOIN( "", , data_scaledImpacts[[#This Row],[sector]:[impactType]] )</f>
        <v>SouthwestDustGISS-E2-R42010N/AAsthamaER</v>
      </c>
      <c r="C518" s="49" t="s">
        <v>85</v>
      </c>
      <c r="D518" s="49" t="s">
        <v>2</v>
      </c>
      <c r="E518" s="50">
        <v>4</v>
      </c>
      <c r="F518" s="50">
        <v>2010</v>
      </c>
      <c r="G518" s="50" t="s">
        <v>201</v>
      </c>
      <c r="H518" s="51" t="s">
        <v>814</v>
      </c>
      <c r="I518" s="64" t="s">
        <v>920</v>
      </c>
      <c r="J518" s="3"/>
      <c r="K518" s="3"/>
      <c r="L518" s="3"/>
      <c r="M518" s="3"/>
      <c r="N518" s="3"/>
      <c r="O518" s="3"/>
      <c r="P518" s="20"/>
      <c r="R518"/>
    </row>
    <row r="519" spans="1:18" x14ac:dyDescent="0.35">
      <c r="A519" s="54">
        <f xml:space="preserve"> ROW( data_scaledImpacts[[#This Row],[row_id]] ) - ROW( data_scaledImpacts[[#Headers],[row_id]] )</f>
        <v>518</v>
      </c>
      <c r="B519" s="61" t="str">
        <f xml:space="preserve"> _xlfn.TEXTJOIN( "", , data_scaledImpacts[[#This Row],[sector]:[impactType]] )</f>
        <v>SouthwestDustHadGEM2-ES42010N/AAsthamaER</v>
      </c>
      <c r="C519" s="49" t="s">
        <v>85</v>
      </c>
      <c r="D519" s="49" t="s">
        <v>3</v>
      </c>
      <c r="E519" s="50">
        <v>4</v>
      </c>
      <c r="F519" s="50">
        <v>2010</v>
      </c>
      <c r="G519" s="50" t="s">
        <v>201</v>
      </c>
      <c r="H519" s="51" t="s">
        <v>814</v>
      </c>
      <c r="I519" s="64" t="s">
        <v>921</v>
      </c>
      <c r="J519" s="3"/>
      <c r="K519" s="3"/>
      <c r="L519" s="3"/>
      <c r="M519" s="3"/>
      <c r="N519" s="3"/>
      <c r="O519" s="3"/>
      <c r="P519" s="20">
        <v>1.6912301103647305E-5</v>
      </c>
      <c r="R519"/>
    </row>
    <row r="520" spans="1:18" x14ac:dyDescent="0.35">
      <c r="A520" s="54">
        <f xml:space="preserve"> ROW( data_scaledImpacts[[#This Row],[row_id]] ) - ROW( data_scaledImpacts[[#Headers],[row_id]] )</f>
        <v>519</v>
      </c>
      <c r="B520" s="61" t="str">
        <f xml:space="preserve"> _xlfn.TEXTJOIN( "", , data_scaledImpacts[[#This Row],[sector]:[impactType]] )</f>
        <v>SouthwestDustMIROC542010N/AAsthamaER</v>
      </c>
      <c r="C520" s="49" t="s">
        <v>85</v>
      </c>
      <c r="D520" s="49" t="s">
        <v>4</v>
      </c>
      <c r="E520" s="50">
        <v>4</v>
      </c>
      <c r="F520" s="50">
        <v>2010</v>
      </c>
      <c r="G520" s="50" t="s">
        <v>201</v>
      </c>
      <c r="H520" s="51" t="s">
        <v>814</v>
      </c>
      <c r="I520" s="64" t="s">
        <v>922</v>
      </c>
      <c r="J520" s="3"/>
      <c r="K520" s="3"/>
      <c r="L520" s="3"/>
      <c r="M520" s="3"/>
      <c r="N520" s="3"/>
      <c r="O520" s="3"/>
      <c r="P520" s="20">
        <v>2.3700134161944416E-5</v>
      </c>
      <c r="R520"/>
    </row>
    <row r="521" spans="1:18" x14ac:dyDescent="0.35">
      <c r="A521" s="54">
        <f xml:space="preserve"> ROW( data_scaledImpacts[[#This Row],[row_id]] ) - ROW( data_scaledImpacts[[#Headers],[row_id]] )</f>
        <v>520</v>
      </c>
      <c r="B521" s="61" t="str">
        <f xml:space="preserve"> _xlfn.TEXTJOIN( "", , data_scaledImpacts[[#This Row],[sector]:[impactType]] )</f>
        <v>SouthwestDustGFDL-CM342010N/AAsthamaER</v>
      </c>
      <c r="C521" s="49" t="s">
        <v>85</v>
      </c>
      <c r="D521" s="49" t="s">
        <v>5</v>
      </c>
      <c r="E521" s="50">
        <v>4</v>
      </c>
      <c r="F521" s="50">
        <v>2010</v>
      </c>
      <c r="G521" s="50" t="s">
        <v>201</v>
      </c>
      <c r="H521" s="51" t="s">
        <v>814</v>
      </c>
      <c r="I521" s="64" t="s">
        <v>923</v>
      </c>
      <c r="J521" s="3"/>
      <c r="K521" s="3"/>
      <c r="L521" s="3"/>
      <c r="M521" s="3"/>
      <c r="N521" s="3"/>
      <c r="O521" s="3"/>
      <c r="P521" s="20">
        <v>2.8719293037614658E-5</v>
      </c>
      <c r="R521"/>
    </row>
    <row r="522" spans="1:18" x14ac:dyDescent="0.35">
      <c r="A522" s="54">
        <f xml:space="preserve"> ROW( data_scaledImpacts[[#This Row],[row_id]] ) - ROW( data_scaledImpacts[[#Headers],[row_id]] )</f>
        <v>521</v>
      </c>
      <c r="B522" s="61" t="str">
        <f xml:space="preserve"> _xlfn.TEXTJOIN( "", , data_scaledImpacts[[#This Row],[sector]:[impactType]] )</f>
        <v>SouthwestDustGCM Average42010N/AAsthamaER</v>
      </c>
      <c r="C522" s="49" t="s">
        <v>85</v>
      </c>
      <c r="D522" s="49" t="s">
        <v>15</v>
      </c>
      <c r="E522" s="50">
        <v>4</v>
      </c>
      <c r="F522" s="50">
        <v>2010</v>
      </c>
      <c r="G522" s="50" t="s">
        <v>201</v>
      </c>
      <c r="H522" s="51" t="s">
        <v>814</v>
      </c>
      <c r="I522" s="64" t="s">
        <v>924</v>
      </c>
      <c r="J522" s="3"/>
      <c r="K522" s="3"/>
      <c r="L522" s="3"/>
      <c r="M522" s="3"/>
      <c r="N522" s="3"/>
      <c r="O522" s="3"/>
      <c r="P522" s="20">
        <v>2.0454826139112728E-5</v>
      </c>
      <c r="R522"/>
    </row>
    <row r="523" spans="1:18" x14ac:dyDescent="0.35">
      <c r="A523" s="54">
        <f xml:space="preserve"> ROW( data_scaledImpacts[[#This Row],[row_id]] ) - ROW( data_scaledImpacts[[#Headers],[row_id]] )</f>
        <v>522</v>
      </c>
      <c r="B523" s="61" t="str">
        <f xml:space="preserve"> _xlfn.TEXTJOIN( "", , data_scaledImpacts[[#This Row],[sector]:[impactType]] )</f>
        <v>SouthwestDustCanESM252010N/AAsthamaER</v>
      </c>
      <c r="C523" s="49" t="s">
        <v>85</v>
      </c>
      <c r="D523" s="49" t="s">
        <v>0</v>
      </c>
      <c r="E523" s="50">
        <v>5</v>
      </c>
      <c r="F523" s="50">
        <v>2010</v>
      </c>
      <c r="G523" s="50" t="s">
        <v>201</v>
      </c>
      <c r="H523" s="51" t="s">
        <v>814</v>
      </c>
      <c r="I523" s="64" t="s">
        <v>925</v>
      </c>
      <c r="J523" s="3"/>
      <c r="K523" s="3"/>
      <c r="L523" s="3"/>
      <c r="M523" s="3"/>
      <c r="N523" s="3"/>
      <c r="O523" s="3"/>
      <c r="P523" s="20">
        <v>1.5142871978406964E-5</v>
      </c>
      <c r="R523"/>
    </row>
    <row r="524" spans="1:18" x14ac:dyDescent="0.35">
      <c r="A524" s="54">
        <f xml:space="preserve"> ROW( data_scaledImpacts[[#This Row],[row_id]] ) - ROW( data_scaledImpacts[[#Headers],[row_id]] )</f>
        <v>523</v>
      </c>
      <c r="B524" s="61" t="str">
        <f xml:space="preserve"> _xlfn.TEXTJOIN( "", , data_scaledImpacts[[#This Row],[sector]:[impactType]] )</f>
        <v>SouthwestDustCCSM452010N/AAsthamaER</v>
      </c>
      <c r="C524" s="49" t="s">
        <v>85</v>
      </c>
      <c r="D524" s="49" t="s">
        <v>1</v>
      </c>
      <c r="E524" s="50">
        <v>5</v>
      </c>
      <c r="F524" s="50">
        <v>2010</v>
      </c>
      <c r="G524" s="50" t="s">
        <v>201</v>
      </c>
      <c r="H524" s="51" t="s">
        <v>814</v>
      </c>
      <c r="I524" s="64" t="s">
        <v>926</v>
      </c>
      <c r="J524" s="3"/>
      <c r="K524" s="3"/>
      <c r="L524" s="3"/>
      <c r="M524" s="3"/>
      <c r="N524" s="3"/>
      <c r="O524" s="3"/>
      <c r="P524" s="20">
        <v>3.3695639517232351E-5</v>
      </c>
      <c r="R524"/>
    </row>
    <row r="525" spans="1:18" x14ac:dyDescent="0.35">
      <c r="A525" s="54">
        <f xml:space="preserve"> ROW( data_scaledImpacts[[#This Row],[row_id]] ) - ROW( data_scaledImpacts[[#Headers],[row_id]] )</f>
        <v>524</v>
      </c>
      <c r="B525" s="61" t="str">
        <f xml:space="preserve"> _xlfn.TEXTJOIN( "", , data_scaledImpacts[[#This Row],[sector]:[impactType]] )</f>
        <v>SouthwestDustGISS-E2-R52010N/AAsthamaER</v>
      </c>
      <c r="C525" s="49" t="s">
        <v>85</v>
      </c>
      <c r="D525" s="49" t="s">
        <v>2</v>
      </c>
      <c r="E525" s="50">
        <v>5</v>
      </c>
      <c r="F525" s="50">
        <v>2010</v>
      </c>
      <c r="G525" s="50" t="s">
        <v>201</v>
      </c>
      <c r="H525" s="51" t="s">
        <v>814</v>
      </c>
      <c r="I525" s="64" t="s">
        <v>927</v>
      </c>
      <c r="J525" s="3"/>
      <c r="K525" s="3"/>
      <c r="L525" s="3"/>
      <c r="M525" s="3"/>
      <c r="N525" s="3"/>
      <c r="O525" s="3"/>
      <c r="P525" s="20"/>
      <c r="R525"/>
    </row>
    <row r="526" spans="1:18" x14ac:dyDescent="0.35">
      <c r="A526" s="54">
        <f xml:space="preserve"> ROW( data_scaledImpacts[[#This Row],[row_id]] ) - ROW( data_scaledImpacts[[#Headers],[row_id]] )</f>
        <v>525</v>
      </c>
      <c r="B526" s="61" t="str">
        <f xml:space="preserve"> _xlfn.TEXTJOIN( "", , data_scaledImpacts[[#This Row],[sector]:[impactType]] )</f>
        <v>SouthwestDustHadGEM2-ES52010N/AAsthamaER</v>
      </c>
      <c r="C526" s="49" t="s">
        <v>85</v>
      </c>
      <c r="D526" s="49" t="s">
        <v>3</v>
      </c>
      <c r="E526" s="50">
        <v>5</v>
      </c>
      <c r="F526" s="50">
        <v>2010</v>
      </c>
      <c r="G526" s="50" t="s">
        <v>201</v>
      </c>
      <c r="H526" s="51" t="s">
        <v>814</v>
      </c>
      <c r="I526" s="64" t="s">
        <v>928</v>
      </c>
      <c r="J526" s="3"/>
      <c r="K526" s="3"/>
      <c r="L526" s="3"/>
      <c r="M526" s="3"/>
      <c r="N526" s="3"/>
      <c r="O526" s="3"/>
      <c r="P526" s="20">
        <v>2.7127055297817357E-5</v>
      </c>
      <c r="R526"/>
    </row>
    <row r="527" spans="1:18" x14ac:dyDescent="0.35">
      <c r="A527" s="54">
        <f xml:space="preserve"> ROW( data_scaledImpacts[[#This Row],[row_id]] ) - ROW( data_scaledImpacts[[#Headers],[row_id]] )</f>
        <v>526</v>
      </c>
      <c r="B527" s="61" t="str">
        <f xml:space="preserve"> _xlfn.TEXTJOIN( "", , data_scaledImpacts[[#This Row],[sector]:[impactType]] )</f>
        <v>SouthwestDustMIROC552010N/AAsthamaER</v>
      </c>
      <c r="C527" s="49" t="s">
        <v>85</v>
      </c>
      <c r="D527" s="49" t="s">
        <v>4</v>
      </c>
      <c r="E527" s="50">
        <v>5</v>
      </c>
      <c r="F527" s="50">
        <v>2010</v>
      </c>
      <c r="G527" s="50" t="s">
        <v>201</v>
      </c>
      <c r="H527" s="51" t="s">
        <v>814</v>
      </c>
      <c r="I527" s="64" t="s">
        <v>929</v>
      </c>
      <c r="J527" s="3"/>
      <c r="K527" s="3"/>
      <c r="L527" s="3"/>
      <c r="M527" s="3"/>
      <c r="N527" s="3"/>
      <c r="O527" s="3"/>
      <c r="P527" s="20">
        <v>3.0303252639317758E-5</v>
      </c>
      <c r="R527"/>
    </row>
    <row r="528" spans="1:18" x14ac:dyDescent="0.35">
      <c r="A528" s="54">
        <f xml:space="preserve"> ROW( data_scaledImpacts[[#This Row],[row_id]] ) - ROW( data_scaledImpacts[[#Headers],[row_id]] )</f>
        <v>527</v>
      </c>
      <c r="B528" s="61" t="str">
        <f xml:space="preserve"> _xlfn.TEXTJOIN( "", , data_scaledImpacts[[#This Row],[sector]:[impactType]] )</f>
        <v>SouthwestDustGFDL-CM352010N/AAsthamaER</v>
      </c>
      <c r="C528" s="49" t="s">
        <v>85</v>
      </c>
      <c r="D528" s="49" t="s">
        <v>5</v>
      </c>
      <c r="E528" s="50">
        <v>5</v>
      </c>
      <c r="F528" s="50">
        <v>2010</v>
      </c>
      <c r="G528" s="50" t="s">
        <v>201</v>
      </c>
      <c r="H528" s="51" t="s">
        <v>814</v>
      </c>
      <c r="I528" s="64" t="s">
        <v>930</v>
      </c>
      <c r="J528" s="3"/>
      <c r="K528" s="3"/>
      <c r="L528" s="3"/>
      <c r="M528" s="3"/>
      <c r="N528" s="3"/>
      <c r="O528" s="3"/>
      <c r="P528" s="20">
        <v>3.6416141318279024E-5</v>
      </c>
      <c r="R528"/>
    </row>
    <row r="529" spans="1:18" x14ac:dyDescent="0.35">
      <c r="A529" s="54">
        <f xml:space="preserve"> ROW( data_scaledImpacts[[#This Row],[row_id]] ) - ROW( data_scaledImpacts[[#Headers],[row_id]] )</f>
        <v>528</v>
      </c>
      <c r="B529" s="61" t="str">
        <f xml:space="preserve"> _xlfn.TEXTJOIN( "", , data_scaledImpacts[[#This Row],[sector]:[impactType]] )</f>
        <v>SouthwestDustGCM Average52010N/AAsthamaER</v>
      </c>
      <c r="C529" s="49" t="s">
        <v>85</v>
      </c>
      <c r="D529" s="49" t="s">
        <v>15</v>
      </c>
      <c r="E529" s="50">
        <v>5</v>
      </c>
      <c r="F529" s="50">
        <v>2010</v>
      </c>
      <c r="G529" s="50" t="s">
        <v>201</v>
      </c>
      <c r="H529" s="51" t="s">
        <v>814</v>
      </c>
      <c r="I529" s="64" t="s">
        <v>931</v>
      </c>
      <c r="J529" s="3"/>
      <c r="K529" s="3"/>
      <c r="L529" s="3"/>
      <c r="M529" s="3"/>
      <c r="N529" s="3"/>
      <c r="O529" s="3"/>
      <c r="P529" s="20">
        <v>2.8536992150210695E-5</v>
      </c>
      <c r="R529"/>
    </row>
    <row r="530" spans="1:18" x14ac:dyDescent="0.35">
      <c r="A530" s="54">
        <f xml:space="preserve"> ROW( data_scaledImpacts[[#This Row],[row_id]] ) - ROW( data_scaledImpacts[[#Headers],[row_id]] )</f>
        <v>529</v>
      </c>
      <c r="B530" s="61" t="str">
        <f xml:space="preserve"> _xlfn.TEXTJOIN( "", , data_scaledImpacts[[#This Row],[sector]:[impactType]] )</f>
        <v>SouthwestDustCanESM262010N/AAsthamaER</v>
      </c>
      <c r="C530" s="49" t="s">
        <v>85</v>
      </c>
      <c r="D530" s="49" t="s">
        <v>0</v>
      </c>
      <c r="E530" s="50">
        <v>6</v>
      </c>
      <c r="F530" s="50">
        <v>2010</v>
      </c>
      <c r="G530" s="50" t="s">
        <v>201</v>
      </c>
      <c r="H530" s="51" t="s">
        <v>814</v>
      </c>
      <c r="I530" s="64" t="s">
        <v>932</v>
      </c>
      <c r="J530" s="3"/>
      <c r="K530" s="3"/>
      <c r="L530" s="3"/>
      <c r="M530" s="3"/>
      <c r="N530" s="3"/>
      <c r="O530" s="3"/>
      <c r="P530" s="20">
        <v>1.9280561838803063E-5</v>
      </c>
      <c r="R530"/>
    </row>
    <row r="531" spans="1:18" x14ac:dyDescent="0.35">
      <c r="A531" s="54">
        <f xml:space="preserve"> ROW( data_scaledImpacts[[#This Row],[row_id]] ) - ROW( data_scaledImpacts[[#Headers],[row_id]] )</f>
        <v>530</v>
      </c>
      <c r="B531" s="61" t="str">
        <f xml:space="preserve"> _xlfn.TEXTJOIN( "", , data_scaledImpacts[[#This Row],[sector]:[impactType]] )</f>
        <v>SouthwestDustCCSM462010N/AAsthamaER</v>
      </c>
      <c r="C531" s="49" t="s">
        <v>85</v>
      </c>
      <c r="D531" s="49" t="s">
        <v>1</v>
      </c>
      <c r="E531" s="50">
        <v>6</v>
      </c>
      <c r="F531" s="50">
        <v>2010</v>
      </c>
      <c r="G531" s="50" t="s">
        <v>201</v>
      </c>
      <c r="H531" s="51" t="s">
        <v>814</v>
      </c>
      <c r="I531" s="64" t="s">
        <v>933</v>
      </c>
      <c r="J531" s="3"/>
      <c r="K531" s="3"/>
      <c r="L531" s="3"/>
      <c r="M531" s="3"/>
      <c r="N531" s="3"/>
      <c r="O531" s="3"/>
      <c r="P531" s="20"/>
      <c r="R531"/>
    </row>
    <row r="532" spans="1:18" x14ac:dyDescent="0.35">
      <c r="A532" s="54">
        <f xml:space="preserve"> ROW( data_scaledImpacts[[#This Row],[row_id]] ) - ROW( data_scaledImpacts[[#Headers],[row_id]] )</f>
        <v>531</v>
      </c>
      <c r="B532" s="61" t="str">
        <f xml:space="preserve"> _xlfn.TEXTJOIN( "", , data_scaledImpacts[[#This Row],[sector]:[impactType]] )</f>
        <v>SouthwestDustGISS-E2-R62010N/AAsthamaER</v>
      </c>
      <c r="C532" s="49" t="s">
        <v>85</v>
      </c>
      <c r="D532" s="49" t="s">
        <v>2</v>
      </c>
      <c r="E532" s="50">
        <v>6</v>
      </c>
      <c r="F532" s="50">
        <v>2010</v>
      </c>
      <c r="G532" s="50" t="s">
        <v>201</v>
      </c>
      <c r="H532" s="51" t="s">
        <v>814</v>
      </c>
      <c r="I532" s="64" t="s">
        <v>934</v>
      </c>
      <c r="J532" s="3"/>
      <c r="K532" s="3"/>
      <c r="L532" s="3"/>
      <c r="M532" s="3"/>
      <c r="N532" s="3"/>
      <c r="O532" s="3"/>
      <c r="P532" s="20"/>
      <c r="R532"/>
    </row>
    <row r="533" spans="1:18" x14ac:dyDescent="0.35">
      <c r="A533" s="54">
        <f xml:space="preserve"> ROW( data_scaledImpacts[[#This Row],[row_id]] ) - ROW( data_scaledImpacts[[#Headers],[row_id]] )</f>
        <v>532</v>
      </c>
      <c r="B533" s="61" t="str">
        <f xml:space="preserve"> _xlfn.TEXTJOIN( "", , data_scaledImpacts[[#This Row],[sector]:[impactType]] )</f>
        <v>SouthwestDustHadGEM2-ES62010N/AAsthamaER</v>
      </c>
      <c r="C533" s="49" t="s">
        <v>85</v>
      </c>
      <c r="D533" s="49" t="s">
        <v>3</v>
      </c>
      <c r="E533" s="50">
        <v>6</v>
      </c>
      <c r="F533" s="50">
        <v>2010</v>
      </c>
      <c r="G533" s="50" t="s">
        <v>201</v>
      </c>
      <c r="H533" s="51" t="s">
        <v>814</v>
      </c>
      <c r="I533" s="64" t="s">
        <v>935</v>
      </c>
      <c r="J533" s="3"/>
      <c r="K533" s="3"/>
      <c r="L533" s="3"/>
      <c r="M533" s="3"/>
      <c r="N533" s="3"/>
      <c r="O533" s="3"/>
      <c r="P533" s="20">
        <v>2.5211206114115406E-5</v>
      </c>
      <c r="R533"/>
    </row>
    <row r="534" spans="1:18" x14ac:dyDescent="0.35">
      <c r="A534" s="54">
        <f xml:space="preserve"> ROW( data_scaledImpacts[[#This Row],[row_id]] ) - ROW( data_scaledImpacts[[#Headers],[row_id]] )</f>
        <v>533</v>
      </c>
      <c r="B534" s="61" t="str">
        <f xml:space="preserve"> _xlfn.TEXTJOIN( "", , data_scaledImpacts[[#This Row],[sector]:[impactType]] )</f>
        <v>SouthwestDustMIROC562010N/AAsthamaER</v>
      </c>
      <c r="C534" s="49" t="s">
        <v>85</v>
      </c>
      <c r="D534" s="49" t="s">
        <v>4</v>
      </c>
      <c r="E534" s="50">
        <v>6</v>
      </c>
      <c r="F534" s="50">
        <v>2010</v>
      </c>
      <c r="G534" s="50" t="s">
        <v>201</v>
      </c>
      <c r="H534" s="51" t="s">
        <v>814</v>
      </c>
      <c r="I534" s="64" t="s">
        <v>936</v>
      </c>
      <c r="J534" s="3"/>
      <c r="K534" s="3"/>
      <c r="L534" s="3"/>
      <c r="M534" s="3"/>
      <c r="N534" s="3"/>
      <c r="O534" s="3"/>
      <c r="P534" s="20"/>
      <c r="R534"/>
    </row>
    <row r="535" spans="1:18" x14ac:dyDescent="0.35">
      <c r="A535" s="54">
        <f xml:space="preserve"> ROW( data_scaledImpacts[[#This Row],[row_id]] ) - ROW( data_scaledImpacts[[#Headers],[row_id]] )</f>
        <v>534</v>
      </c>
      <c r="B535" s="61" t="str">
        <f xml:space="preserve"> _xlfn.TEXTJOIN( "", , data_scaledImpacts[[#This Row],[sector]:[impactType]] )</f>
        <v>SouthwestDustGFDL-CM362010N/AAsthamaER</v>
      </c>
      <c r="C535" s="49" t="s">
        <v>85</v>
      </c>
      <c r="D535" s="49" t="s">
        <v>5</v>
      </c>
      <c r="E535" s="50">
        <v>6</v>
      </c>
      <c r="F535" s="50">
        <v>2010</v>
      </c>
      <c r="G535" s="50" t="s">
        <v>201</v>
      </c>
      <c r="H535" s="51" t="s">
        <v>814</v>
      </c>
      <c r="I535" s="64" t="s">
        <v>937</v>
      </c>
      <c r="J535" s="3"/>
      <c r="K535" s="3"/>
      <c r="L535" s="3"/>
      <c r="M535" s="3"/>
      <c r="N535" s="3"/>
      <c r="O535" s="3"/>
      <c r="P535" s="20">
        <v>4.1867446766859345E-5</v>
      </c>
      <c r="R535"/>
    </row>
    <row r="536" spans="1:18" x14ac:dyDescent="0.35">
      <c r="A536" s="54">
        <f xml:space="preserve"> ROW( data_scaledImpacts[[#This Row],[row_id]] ) - ROW( data_scaledImpacts[[#Headers],[row_id]] )</f>
        <v>535</v>
      </c>
      <c r="B536" s="61" t="str">
        <f xml:space="preserve"> _xlfn.TEXTJOIN( "", , data_scaledImpacts[[#This Row],[sector]:[impactType]] )</f>
        <v>SouthwestDustGCM Average62010N/AAsthamaER</v>
      </c>
      <c r="C536" s="49" t="s">
        <v>85</v>
      </c>
      <c r="D536" s="49" t="s">
        <v>15</v>
      </c>
      <c r="E536" s="50">
        <v>6</v>
      </c>
      <c r="F536" s="50">
        <v>2010</v>
      </c>
      <c r="G536" s="50" t="s">
        <v>201</v>
      </c>
      <c r="H536" s="51" t="s">
        <v>814</v>
      </c>
      <c r="I536" s="64" t="s">
        <v>938</v>
      </c>
      <c r="J536" s="3"/>
      <c r="K536" s="3"/>
      <c r="L536" s="3"/>
      <c r="M536" s="3"/>
      <c r="N536" s="3"/>
      <c r="O536" s="3"/>
      <c r="P536" s="20">
        <v>2.8786404906592605E-5</v>
      </c>
      <c r="R536"/>
    </row>
    <row r="537" spans="1:18" x14ac:dyDescent="0.35">
      <c r="A537" s="54">
        <f xml:space="preserve"> ROW( data_scaledImpacts[[#This Row],[row_id]] ) - ROW( data_scaledImpacts[[#Headers],[row_id]] )</f>
        <v>536</v>
      </c>
      <c r="B537" s="61" t="str">
        <f xml:space="preserve"> _xlfn.TEXTJOIN( "", , data_scaledImpacts[[#This Row],[sector]:[impactType]] )</f>
        <v>SouthwestDustCanESM272010N/AAsthamaER</v>
      </c>
      <c r="C537" s="49" t="s">
        <v>85</v>
      </c>
      <c r="D537" s="49" t="s">
        <v>0</v>
      </c>
      <c r="E537" s="50">
        <v>7</v>
      </c>
      <c r="F537" s="50">
        <v>2010</v>
      </c>
      <c r="G537" s="50" t="s">
        <v>201</v>
      </c>
      <c r="H537" s="51" t="s">
        <v>814</v>
      </c>
      <c r="I537" s="64" t="s">
        <v>939</v>
      </c>
      <c r="J537" s="3"/>
      <c r="K537" s="3"/>
      <c r="L537" s="3"/>
      <c r="M537" s="3"/>
      <c r="N537" s="3"/>
      <c r="O537" s="3"/>
      <c r="P537" s="20"/>
      <c r="R537"/>
    </row>
    <row r="538" spans="1:18" x14ac:dyDescent="0.35">
      <c r="A538" s="54">
        <f xml:space="preserve"> ROW( data_scaledImpacts[[#This Row],[row_id]] ) - ROW( data_scaledImpacts[[#Headers],[row_id]] )</f>
        <v>537</v>
      </c>
      <c r="B538" s="61" t="str">
        <f xml:space="preserve"> _xlfn.TEXTJOIN( "", , data_scaledImpacts[[#This Row],[sector]:[impactType]] )</f>
        <v>SouthwestDustCCSM472010N/AAsthamaER</v>
      </c>
      <c r="C538" s="49" t="s">
        <v>85</v>
      </c>
      <c r="D538" s="49" t="s">
        <v>1</v>
      </c>
      <c r="E538" s="50">
        <v>7</v>
      </c>
      <c r="F538" s="50">
        <v>2010</v>
      </c>
      <c r="G538" s="50" t="s">
        <v>201</v>
      </c>
      <c r="H538" s="51" t="s">
        <v>814</v>
      </c>
      <c r="I538" s="64" t="s">
        <v>940</v>
      </c>
      <c r="J538" s="3"/>
      <c r="K538" s="3"/>
      <c r="L538" s="3"/>
      <c r="M538" s="3"/>
      <c r="N538" s="3"/>
      <c r="O538" s="3"/>
      <c r="P538" s="20"/>
      <c r="R538"/>
    </row>
    <row r="539" spans="1:18" x14ac:dyDescent="0.35">
      <c r="A539" s="54">
        <f xml:space="preserve"> ROW( data_scaledImpacts[[#This Row],[row_id]] ) - ROW( data_scaledImpacts[[#Headers],[row_id]] )</f>
        <v>538</v>
      </c>
      <c r="B539" s="61" t="str">
        <f xml:space="preserve"> _xlfn.TEXTJOIN( "", , data_scaledImpacts[[#This Row],[sector]:[impactType]] )</f>
        <v>SouthwestDustGISS-E2-R72010N/AAsthamaER</v>
      </c>
      <c r="C539" s="49" t="s">
        <v>85</v>
      </c>
      <c r="D539" s="49" t="s">
        <v>2</v>
      </c>
      <c r="E539" s="50">
        <v>7</v>
      </c>
      <c r="F539" s="50">
        <v>2010</v>
      </c>
      <c r="G539" s="50" t="s">
        <v>201</v>
      </c>
      <c r="H539" s="51" t="s">
        <v>814</v>
      </c>
      <c r="I539" s="64" t="s">
        <v>941</v>
      </c>
      <c r="J539" s="3"/>
      <c r="K539" s="3"/>
      <c r="L539" s="3"/>
      <c r="M539" s="3"/>
      <c r="N539" s="3"/>
      <c r="O539" s="3"/>
      <c r="P539" s="20"/>
      <c r="R539"/>
    </row>
    <row r="540" spans="1:18" x14ac:dyDescent="0.35">
      <c r="A540" s="54">
        <f xml:space="preserve"> ROW( data_scaledImpacts[[#This Row],[row_id]] ) - ROW( data_scaledImpacts[[#Headers],[row_id]] )</f>
        <v>539</v>
      </c>
      <c r="B540" s="61" t="str">
        <f xml:space="preserve"> _xlfn.TEXTJOIN( "", , data_scaledImpacts[[#This Row],[sector]:[impactType]] )</f>
        <v>SouthwestDustHadGEM2-ES72010N/AAsthamaER</v>
      </c>
      <c r="C540" s="49" t="s">
        <v>85</v>
      </c>
      <c r="D540" s="49" t="s">
        <v>3</v>
      </c>
      <c r="E540" s="50">
        <v>7</v>
      </c>
      <c r="F540" s="50">
        <v>2010</v>
      </c>
      <c r="G540" s="50" t="s">
        <v>201</v>
      </c>
      <c r="H540" s="51" t="s">
        <v>814</v>
      </c>
      <c r="I540" s="64" t="s">
        <v>942</v>
      </c>
      <c r="J540" s="3"/>
      <c r="K540" s="3"/>
      <c r="L540" s="3"/>
      <c r="M540" s="3"/>
      <c r="N540" s="3"/>
      <c r="O540" s="3"/>
      <c r="P540" s="20"/>
      <c r="R540"/>
    </row>
    <row r="541" spans="1:18" x14ac:dyDescent="0.35">
      <c r="A541" s="54">
        <f xml:space="preserve"> ROW( data_scaledImpacts[[#This Row],[row_id]] ) - ROW( data_scaledImpacts[[#Headers],[row_id]] )</f>
        <v>540</v>
      </c>
      <c r="B541" s="61" t="str">
        <f xml:space="preserve"> _xlfn.TEXTJOIN( "", , data_scaledImpacts[[#This Row],[sector]:[impactType]] )</f>
        <v>SouthwestDustMIROC572010N/AAsthamaER</v>
      </c>
      <c r="C541" s="49" t="s">
        <v>85</v>
      </c>
      <c r="D541" s="49" t="s">
        <v>4</v>
      </c>
      <c r="E541" s="50">
        <v>7</v>
      </c>
      <c r="F541" s="50">
        <v>2010</v>
      </c>
      <c r="G541" s="50" t="s">
        <v>201</v>
      </c>
      <c r="H541" s="51" t="s">
        <v>814</v>
      </c>
      <c r="I541" s="64" t="s">
        <v>943</v>
      </c>
      <c r="J541" s="3"/>
      <c r="K541" s="3"/>
      <c r="L541" s="3"/>
      <c r="M541" s="3"/>
      <c r="N541" s="3"/>
      <c r="O541" s="3"/>
      <c r="P541" s="20"/>
      <c r="R541"/>
    </row>
    <row r="542" spans="1:18" x14ac:dyDescent="0.35">
      <c r="A542" s="54">
        <f xml:space="preserve"> ROW( data_scaledImpacts[[#This Row],[row_id]] ) - ROW( data_scaledImpacts[[#Headers],[row_id]] )</f>
        <v>541</v>
      </c>
      <c r="B542" s="61" t="str">
        <f xml:space="preserve"> _xlfn.TEXTJOIN( "", , data_scaledImpacts[[#This Row],[sector]:[impactType]] )</f>
        <v>SouthwestDustGFDL-CM372010N/AAsthamaER</v>
      </c>
      <c r="C542" s="49" t="s">
        <v>85</v>
      </c>
      <c r="D542" s="49" t="s">
        <v>5</v>
      </c>
      <c r="E542" s="50">
        <v>7</v>
      </c>
      <c r="F542" s="50">
        <v>2010</v>
      </c>
      <c r="G542" s="50" t="s">
        <v>201</v>
      </c>
      <c r="H542" s="51" t="s">
        <v>814</v>
      </c>
      <c r="I542" s="64" t="s">
        <v>944</v>
      </c>
      <c r="J542" s="3"/>
      <c r="K542" s="3"/>
      <c r="L542" s="3"/>
      <c r="M542" s="3"/>
      <c r="N542" s="3"/>
      <c r="O542" s="3"/>
      <c r="P542" s="20"/>
      <c r="R542"/>
    </row>
    <row r="543" spans="1:18" x14ac:dyDescent="0.35">
      <c r="A543" s="54">
        <f xml:space="preserve"> ROW( data_scaledImpacts[[#This Row],[row_id]] ) - ROW( data_scaledImpacts[[#Headers],[row_id]] )</f>
        <v>542</v>
      </c>
      <c r="B543" s="61" t="str">
        <f xml:space="preserve"> _xlfn.TEXTJOIN( "", , data_scaledImpacts[[#This Row],[sector]:[impactType]] )</f>
        <v>SouthwestDustGCM Average72010N/AAsthamaER</v>
      </c>
      <c r="C543" s="49" t="s">
        <v>85</v>
      </c>
      <c r="D543" s="49" t="s">
        <v>15</v>
      </c>
      <c r="E543" s="50">
        <v>7</v>
      </c>
      <c r="F543" s="50">
        <v>2010</v>
      </c>
      <c r="G543" s="50" t="s">
        <v>201</v>
      </c>
      <c r="H543" s="51" t="s">
        <v>814</v>
      </c>
      <c r="I543" s="64" t="s">
        <v>945</v>
      </c>
      <c r="J543" s="3"/>
      <c r="K543" s="3"/>
      <c r="L543" s="3"/>
      <c r="M543" s="3"/>
      <c r="N543" s="3"/>
      <c r="O543" s="3"/>
      <c r="P543" s="20" t="s">
        <v>26</v>
      </c>
      <c r="R543"/>
    </row>
    <row r="544" spans="1:18" x14ac:dyDescent="0.35">
      <c r="A544" s="54">
        <f xml:space="preserve"> ROW( data_scaledImpacts[[#This Row],[row_id]] ) - ROW( data_scaledImpacts[[#Headers],[row_id]] )</f>
        <v>543</v>
      </c>
      <c r="B544" s="61" t="str">
        <f xml:space="preserve"> _xlfn.TEXTJOIN( "", , data_scaledImpacts[[#This Row],[sector]:[impactType]] )</f>
        <v>SouthwestDustCanESM212010N/AAllResp</v>
      </c>
      <c r="C544" s="49" t="s">
        <v>85</v>
      </c>
      <c r="D544" s="49" t="s">
        <v>0</v>
      </c>
      <c r="E544" s="50">
        <v>1</v>
      </c>
      <c r="F544" s="50">
        <v>2010</v>
      </c>
      <c r="G544" s="50" t="s">
        <v>201</v>
      </c>
      <c r="H544" s="51" t="s">
        <v>193</v>
      </c>
      <c r="I544" s="64" t="s">
        <v>316</v>
      </c>
      <c r="J544" s="3"/>
      <c r="K544" s="3"/>
      <c r="L544" s="3"/>
      <c r="M544" s="3"/>
      <c r="N544" s="3"/>
      <c r="O544" s="3"/>
      <c r="P544" s="20">
        <v>4.1942373399280565E-7</v>
      </c>
      <c r="R544"/>
    </row>
    <row r="545" spans="1:18" x14ac:dyDescent="0.35">
      <c r="A545" s="54">
        <f xml:space="preserve"> ROW( data_scaledImpacts[[#This Row],[row_id]] ) - ROW( data_scaledImpacts[[#Headers],[row_id]] )</f>
        <v>544</v>
      </c>
      <c r="B545" s="61" t="str">
        <f xml:space="preserve"> _xlfn.TEXTJOIN( "", , data_scaledImpacts[[#This Row],[sector]:[impactType]] )</f>
        <v>SouthwestDustCCSM412010N/AAllResp</v>
      </c>
      <c r="C545" s="49" t="s">
        <v>85</v>
      </c>
      <c r="D545" s="49" t="s">
        <v>1</v>
      </c>
      <c r="E545" s="50">
        <v>1</v>
      </c>
      <c r="F545" s="50">
        <v>2010</v>
      </c>
      <c r="G545" s="50" t="s">
        <v>201</v>
      </c>
      <c r="H545" s="51" t="s">
        <v>193</v>
      </c>
      <c r="I545" s="64" t="s">
        <v>317</v>
      </c>
      <c r="J545" s="3"/>
      <c r="K545" s="3"/>
      <c r="L545" s="3"/>
      <c r="M545" s="3"/>
      <c r="N545" s="3"/>
      <c r="O545" s="3"/>
      <c r="P545" s="20">
        <v>1.231977961259601E-6</v>
      </c>
      <c r="R545"/>
    </row>
    <row r="546" spans="1:18" x14ac:dyDescent="0.35">
      <c r="A546" s="54">
        <f xml:space="preserve"> ROW( data_scaledImpacts[[#This Row],[row_id]] ) - ROW( data_scaledImpacts[[#Headers],[row_id]] )</f>
        <v>545</v>
      </c>
      <c r="B546" s="61" t="str">
        <f xml:space="preserve"> _xlfn.TEXTJOIN( "", , data_scaledImpacts[[#This Row],[sector]:[impactType]] )</f>
        <v>SouthwestDustGISS-E2-R12010N/AAllResp</v>
      </c>
      <c r="C546" s="49" t="s">
        <v>85</v>
      </c>
      <c r="D546" s="49" t="s">
        <v>2</v>
      </c>
      <c r="E546" s="50">
        <v>1</v>
      </c>
      <c r="F546" s="50">
        <v>2010</v>
      </c>
      <c r="G546" s="50" t="s">
        <v>201</v>
      </c>
      <c r="H546" s="51" t="s">
        <v>193</v>
      </c>
      <c r="I546" s="64" t="s">
        <v>318</v>
      </c>
      <c r="J546" s="3"/>
      <c r="K546" s="3"/>
      <c r="L546" s="3"/>
      <c r="M546" s="3"/>
      <c r="N546" s="3"/>
      <c r="O546" s="3"/>
      <c r="P546" s="20">
        <v>1.6854068350140164E-7</v>
      </c>
      <c r="R546"/>
    </row>
    <row r="547" spans="1:18" x14ac:dyDescent="0.35">
      <c r="A547" s="54">
        <f xml:space="preserve"> ROW( data_scaledImpacts[[#This Row],[row_id]] ) - ROW( data_scaledImpacts[[#Headers],[row_id]] )</f>
        <v>546</v>
      </c>
      <c r="B547" s="61" t="str">
        <f xml:space="preserve"> _xlfn.TEXTJOIN( "", , data_scaledImpacts[[#This Row],[sector]:[impactType]] )</f>
        <v>SouthwestDustHadGEM2-ES12010N/AAllResp</v>
      </c>
      <c r="C547" s="49" t="s">
        <v>85</v>
      </c>
      <c r="D547" s="49" t="s">
        <v>3</v>
      </c>
      <c r="E547" s="50">
        <v>1</v>
      </c>
      <c r="F547" s="50">
        <v>2010</v>
      </c>
      <c r="G547" s="50" t="s">
        <v>201</v>
      </c>
      <c r="H547" s="51" t="s">
        <v>193</v>
      </c>
      <c r="I547" s="64" t="s">
        <v>319</v>
      </c>
      <c r="J547" s="3"/>
      <c r="K547" s="3"/>
      <c r="L547" s="3"/>
      <c r="M547" s="3"/>
      <c r="N547" s="3"/>
      <c r="O547" s="3"/>
      <c r="P547" s="20">
        <v>7.9137052233811142E-8</v>
      </c>
      <c r="R547"/>
    </row>
    <row r="548" spans="1:18" x14ac:dyDescent="0.35">
      <c r="A548" s="54">
        <f xml:space="preserve"> ROW( data_scaledImpacts[[#This Row],[row_id]] ) - ROW( data_scaledImpacts[[#Headers],[row_id]] )</f>
        <v>547</v>
      </c>
      <c r="B548" s="61" t="str">
        <f xml:space="preserve"> _xlfn.TEXTJOIN( "", , data_scaledImpacts[[#This Row],[sector]:[impactType]] )</f>
        <v>SouthwestDustMIROC512010N/AAllResp</v>
      </c>
      <c r="C548" s="49" t="s">
        <v>85</v>
      </c>
      <c r="D548" s="49" t="s">
        <v>4</v>
      </c>
      <c r="E548" s="50">
        <v>1</v>
      </c>
      <c r="F548" s="50">
        <v>2010</v>
      </c>
      <c r="G548" s="50" t="s">
        <v>201</v>
      </c>
      <c r="H548" s="51" t="s">
        <v>193</v>
      </c>
      <c r="I548" s="64" t="s">
        <v>320</v>
      </c>
      <c r="J548" s="3"/>
      <c r="K548" s="3"/>
      <c r="L548" s="3"/>
      <c r="M548" s="3"/>
      <c r="N548" s="3"/>
      <c r="O548" s="3"/>
      <c r="P548" s="20">
        <v>5.8934505091680629E-7</v>
      </c>
      <c r="R548"/>
    </row>
    <row r="549" spans="1:18" x14ac:dyDescent="0.35">
      <c r="A549" s="54">
        <f xml:space="preserve"> ROW( data_scaledImpacts[[#This Row],[row_id]] ) - ROW( data_scaledImpacts[[#Headers],[row_id]] )</f>
        <v>548</v>
      </c>
      <c r="B549" s="61" t="str">
        <f xml:space="preserve"> _xlfn.TEXTJOIN( "", , data_scaledImpacts[[#This Row],[sector]:[impactType]] )</f>
        <v>SouthwestDustGFDL-CM312010N/AAllResp</v>
      </c>
      <c r="C549" s="49" t="s">
        <v>85</v>
      </c>
      <c r="D549" s="49" t="s">
        <v>5</v>
      </c>
      <c r="E549" s="50">
        <v>1</v>
      </c>
      <c r="F549" s="50">
        <v>2010</v>
      </c>
      <c r="G549" s="50" t="s">
        <v>201</v>
      </c>
      <c r="H549" s="51" t="s">
        <v>193</v>
      </c>
      <c r="I549" s="64" t="s">
        <v>321</v>
      </c>
      <c r="J549" s="3"/>
      <c r="K549" s="3"/>
      <c r="L549" s="3"/>
      <c r="M549" s="3"/>
      <c r="N549" s="3"/>
      <c r="O549" s="3"/>
      <c r="P549" s="20">
        <v>1.2488512917405525E-6</v>
      </c>
      <c r="R549"/>
    </row>
    <row r="550" spans="1:18" x14ac:dyDescent="0.35">
      <c r="A550" s="54">
        <f xml:space="preserve"> ROW( data_scaledImpacts[[#This Row],[row_id]] ) - ROW( data_scaledImpacts[[#Headers],[row_id]] )</f>
        <v>549</v>
      </c>
      <c r="B550" s="61" t="str">
        <f xml:space="preserve"> _xlfn.TEXTJOIN( "", , data_scaledImpacts[[#This Row],[sector]:[impactType]] )</f>
        <v>SouthwestDustGCM Average12010N/AAllResp</v>
      </c>
      <c r="C550" s="49" t="s">
        <v>85</v>
      </c>
      <c r="D550" s="49" t="s">
        <v>15</v>
      </c>
      <c r="E550" s="50">
        <v>1</v>
      </c>
      <c r="F550" s="50">
        <v>2010</v>
      </c>
      <c r="G550" s="50" t="s">
        <v>201</v>
      </c>
      <c r="H550" s="51" t="s">
        <v>193</v>
      </c>
      <c r="I550" s="64" t="s">
        <v>322</v>
      </c>
      <c r="J550" s="3"/>
      <c r="K550" s="3"/>
      <c r="L550" s="3"/>
      <c r="M550" s="3"/>
      <c r="N550" s="3"/>
      <c r="O550" s="3"/>
      <c r="P550" s="20">
        <v>6.2287929560749633E-7</v>
      </c>
      <c r="R550"/>
    </row>
    <row r="551" spans="1:18" x14ac:dyDescent="0.35">
      <c r="A551" s="54">
        <f xml:space="preserve"> ROW( data_scaledImpacts[[#This Row],[row_id]] ) - ROW( data_scaledImpacts[[#Headers],[row_id]] )</f>
        <v>550</v>
      </c>
      <c r="B551" s="61" t="str">
        <f xml:space="preserve"> _xlfn.TEXTJOIN( "", , data_scaledImpacts[[#This Row],[sector]:[impactType]] )</f>
        <v>SouthwestDustCanESM222010N/AAllResp</v>
      </c>
      <c r="C551" s="49" t="s">
        <v>85</v>
      </c>
      <c r="D551" s="49" t="s">
        <v>0</v>
      </c>
      <c r="E551" s="50">
        <v>2</v>
      </c>
      <c r="F551" s="50">
        <v>2010</v>
      </c>
      <c r="G551" s="50" t="s">
        <v>201</v>
      </c>
      <c r="H551" s="51" t="s">
        <v>193</v>
      </c>
      <c r="I551" s="64" t="s">
        <v>323</v>
      </c>
      <c r="J551" s="3"/>
      <c r="K551" s="3"/>
      <c r="L551" s="3"/>
      <c r="M551" s="3"/>
      <c r="N551" s="3"/>
      <c r="O551" s="3"/>
      <c r="P551" s="20">
        <v>1.1243049948130213E-6</v>
      </c>
      <c r="R551"/>
    </row>
    <row r="552" spans="1:18" x14ac:dyDescent="0.35">
      <c r="A552" s="54">
        <f xml:space="preserve"> ROW( data_scaledImpacts[[#This Row],[row_id]] ) - ROW( data_scaledImpacts[[#Headers],[row_id]] )</f>
        <v>551</v>
      </c>
      <c r="B552" s="61" t="str">
        <f xml:space="preserve"> _xlfn.TEXTJOIN( "", , data_scaledImpacts[[#This Row],[sector]:[impactType]] )</f>
        <v>SouthwestDustCCSM422010N/AAllResp</v>
      </c>
      <c r="C552" s="49" t="s">
        <v>85</v>
      </c>
      <c r="D552" s="49" t="s">
        <v>1</v>
      </c>
      <c r="E552" s="50">
        <v>2</v>
      </c>
      <c r="F552" s="50">
        <v>2010</v>
      </c>
      <c r="G552" s="50" t="s">
        <v>201</v>
      </c>
      <c r="H552" s="51" t="s">
        <v>193</v>
      </c>
      <c r="I552" s="64" t="s">
        <v>324</v>
      </c>
      <c r="J552" s="3"/>
      <c r="K552" s="3"/>
      <c r="L552" s="3"/>
      <c r="M552" s="3"/>
      <c r="N552" s="3"/>
      <c r="O552" s="3"/>
      <c r="P552" s="20">
        <v>1.6793810039365035E-6</v>
      </c>
      <c r="R552"/>
    </row>
    <row r="553" spans="1:18" x14ac:dyDescent="0.35">
      <c r="A553" s="54">
        <f xml:space="preserve"> ROW( data_scaledImpacts[[#This Row],[row_id]] ) - ROW( data_scaledImpacts[[#Headers],[row_id]] )</f>
        <v>552</v>
      </c>
      <c r="B553" s="61" t="str">
        <f xml:space="preserve"> _xlfn.TEXTJOIN( "", , data_scaledImpacts[[#This Row],[sector]:[impactType]] )</f>
        <v>SouthwestDustGISS-E2-R22010N/AAllResp</v>
      </c>
      <c r="C553" s="49" t="s">
        <v>85</v>
      </c>
      <c r="D553" s="49" t="s">
        <v>2</v>
      </c>
      <c r="E553" s="50">
        <v>2</v>
      </c>
      <c r="F553" s="50">
        <v>2010</v>
      </c>
      <c r="G553" s="50" t="s">
        <v>201</v>
      </c>
      <c r="H553" s="51" t="s">
        <v>193</v>
      </c>
      <c r="I553" s="64" t="s">
        <v>325</v>
      </c>
      <c r="J553" s="3"/>
      <c r="K553" s="3"/>
      <c r="L553" s="3"/>
      <c r="M553" s="3"/>
      <c r="N553" s="3"/>
      <c r="O553" s="3"/>
      <c r="P553" s="20">
        <v>7.9583914122043531E-7</v>
      </c>
      <c r="R553"/>
    </row>
    <row r="554" spans="1:18" x14ac:dyDescent="0.35">
      <c r="A554" s="54">
        <f xml:space="preserve"> ROW( data_scaledImpacts[[#This Row],[row_id]] ) - ROW( data_scaledImpacts[[#Headers],[row_id]] )</f>
        <v>553</v>
      </c>
      <c r="B554" s="61" t="str">
        <f xml:space="preserve"> _xlfn.TEXTJOIN( "", , data_scaledImpacts[[#This Row],[sector]:[impactType]] )</f>
        <v>SouthwestDustHadGEM2-ES22010N/AAllResp</v>
      </c>
      <c r="C554" s="49" t="s">
        <v>85</v>
      </c>
      <c r="D554" s="49" t="s">
        <v>3</v>
      </c>
      <c r="E554" s="50">
        <v>2</v>
      </c>
      <c r="F554" s="50">
        <v>2010</v>
      </c>
      <c r="G554" s="50" t="s">
        <v>201</v>
      </c>
      <c r="H554" s="51" t="s">
        <v>193</v>
      </c>
      <c r="I554" s="64" t="s">
        <v>326</v>
      </c>
      <c r="J554" s="3"/>
      <c r="K554" s="3"/>
      <c r="L554" s="3"/>
      <c r="M554" s="3"/>
      <c r="N554" s="3"/>
      <c r="O554" s="3"/>
      <c r="P554" s="20">
        <v>1.6109514572757906E-6</v>
      </c>
      <c r="R554"/>
    </row>
    <row r="555" spans="1:18" x14ac:dyDescent="0.35">
      <c r="A555" s="54">
        <f xml:space="preserve"> ROW( data_scaledImpacts[[#This Row],[row_id]] ) - ROW( data_scaledImpacts[[#Headers],[row_id]] )</f>
        <v>554</v>
      </c>
      <c r="B555" s="61" t="str">
        <f xml:space="preserve"> _xlfn.TEXTJOIN( "", , data_scaledImpacts[[#This Row],[sector]:[impactType]] )</f>
        <v>SouthwestDustMIROC522010N/AAllResp</v>
      </c>
      <c r="C555" s="49" t="s">
        <v>85</v>
      </c>
      <c r="D555" s="49" t="s">
        <v>4</v>
      </c>
      <c r="E555" s="50">
        <v>2</v>
      </c>
      <c r="F555" s="50">
        <v>2010</v>
      </c>
      <c r="G555" s="50" t="s">
        <v>201</v>
      </c>
      <c r="H555" s="51" t="s">
        <v>193</v>
      </c>
      <c r="I555" s="64" t="s">
        <v>327</v>
      </c>
      <c r="J555" s="3"/>
      <c r="K555" s="3"/>
      <c r="L555" s="3"/>
      <c r="M555" s="3"/>
      <c r="N555" s="3"/>
      <c r="O555" s="3"/>
      <c r="P555" s="20">
        <v>1.1742878962419796E-6</v>
      </c>
      <c r="R555"/>
    </row>
    <row r="556" spans="1:18" x14ac:dyDescent="0.35">
      <c r="A556" s="54">
        <f xml:space="preserve"> ROW( data_scaledImpacts[[#This Row],[row_id]] ) - ROW( data_scaledImpacts[[#Headers],[row_id]] )</f>
        <v>555</v>
      </c>
      <c r="B556" s="61" t="str">
        <f xml:space="preserve"> _xlfn.TEXTJOIN( "", , data_scaledImpacts[[#This Row],[sector]:[impactType]] )</f>
        <v>SouthwestDustGFDL-CM322010N/AAllResp</v>
      </c>
      <c r="C556" s="49" t="s">
        <v>85</v>
      </c>
      <c r="D556" s="49" t="s">
        <v>5</v>
      </c>
      <c r="E556" s="50">
        <v>2</v>
      </c>
      <c r="F556" s="50">
        <v>2010</v>
      </c>
      <c r="G556" s="50" t="s">
        <v>201</v>
      </c>
      <c r="H556" s="51" t="s">
        <v>193</v>
      </c>
      <c r="I556" s="64" t="s">
        <v>328</v>
      </c>
      <c r="J556" s="3"/>
      <c r="K556" s="3"/>
      <c r="L556" s="3"/>
      <c r="M556" s="3"/>
      <c r="N556" s="3"/>
      <c r="O556" s="3"/>
      <c r="P556" s="20">
        <v>1.7696401069190309E-6</v>
      </c>
      <c r="R556"/>
    </row>
    <row r="557" spans="1:18" x14ac:dyDescent="0.35">
      <c r="A557" s="54">
        <f xml:space="preserve"> ROW( data_scaledImpacts[[#This Row],[row_id]] ) - ROW( data_scaledImpacts[[#Headers],[row_id]] )</f>
        <v>556</v>
      </c>
      <c r="B557" s="61" t="str">
        <f xml:space="preserve"> _xlfn.TEXTJOIN( "", , data_scaledImpacts[[#This Row],[sector]:[impactType]] )</f>
        <v>SouthwestDustGCM Average22010N/AAllResp</v>
      </c>
      <c r="C557" s="49" t="s">
        <v>85</v>
      </c>
      <c r="D557" s="49" t="s">
        <v>15</v>
      </c>
      <c r="E557" s="50">
        <v>2</v>
      </c>
      <c r="F557" s="50">
        <v>2010</v>
      </c>
      <c r="G557" s="50" t="s">
        <v>201</v>
      </c>
      <c r="H557" s="51" t="s">
        <v>193</v>
      </c>
      <c r="I557" s="64" t="s">
        <v>329</v>
      </c>
      <c r="J557" s="3"/>
      <c r="K557" s="3"/>
      <c r="L557" s="3"/>
      <c r="M557" s="3"/>
      <c r="N557" s="3"/>
      <c r="O557" s="3"/>
      <c r="P557" s="20">
        <v>1.3590674334011268E-6</v>
      </c>
      <c r="R557"/>
    </row>
    <row r="558" spans="1:18" x14ac:dyDescent="0.35">
      <c r="A558" s="54">
        <f xml:space="preserve"> ROW( data_scaledImpacts[[#This Row],[row_id]] ) - ROW( data_scaledImpacts[[#Headers],[row_id]] )</f>
        <v>557</v>
      </c>
      <c r="B558" s="61" t="str">
        <f xml:space="preserve"> _xlfn.TEXTJOIN( "", , data_scaledImpacts[[#This Row],[sector]:[impactType]] )</f>
        <v>SouthwestDustCanESM232010N/AAllResp</v>
      </c>
      <c r="C558" s="49" t="s">
        <v>85</v>
      </c>
      <c r="D558" s="49" t="s">
        <v>0</v>
      </c>
      <c r="E558" s="50">
        <v>3</v>
      </c>
      <c r="F558" s="50">
        <v>2010</v>
      </c>
      <c r="G558" s="50" t="s">
        <v>201</v>
      </c>
      <c r="H558" s="51" t="s">
        <v>193</v>
      </c>
      <c r="I558" s="64" t="s">
        <v>330</v>
      </c>
      <c r="J558" s="3"/>
      <c r="K558" s="3"/>
      <c r="L558" s="3"/>
      <c r="M558" s="3"/>
      <c r="N558" s="3"/>
      <c r="O558" s="3"/>
      <c r="P558" s="20">
        <v>1.5603173673268075E-6</v>
      </c>
      <c r="R558"/>
    </row>
    <row r="559" spans="1:18" x14ac:dyDescent="0.35">
      <c r="A559" s="54">
        <f xml:space="preserve"> ROW( data_scaledImpacts[[#This Row],[row_id]] ) - ROW( data_scaledImpacts[[#Headers],[row_id]] )</f>
        <v>558</v>
      </c>
      <c r="B559" s="61" t="str">
        <f xml:space="preserve"> _xlfn.TEXTJOIN( "", , data_scaledImpacts[[#This Row],[sector]:[impactType]] )</f>
        <v>SouthwestDustCCSM432010N/AAllResp</v>
      </c>
      <c r="C559" s="49" t="s">
        <v>85</v>
      </c>
      <c r="D559" s="49" t="s">
        <v>1</v>
      </c>
      <c r="E559" s="50">
        <v>3</v>
      </c>
      <c r="F559" s="50">
        <v>2010</v>
      </c>
      <c r="G559" s="50" t="s">
        <v>201</v>
      </c>
      <c r="H559" s="51" t="s">
        <v>193</v>
      </c>
      <c r="I559" s="64" t="s">
        <v>331</v>
      </c>
      <c r="J559" s="3"/>
      <c r="K559" s="3"/>
      <c r="L559" s="3"/>
      <c r="M559" s="3"/>
      <c r="N559" s="3"/>
      <c r="O559" s="3"/>
      <c r="P559" s="20">
        <v>1.8478112321587412E-6</v>
      </c>
      <c r="R559"/>
    </row>
    <row r="560" spans="1:18" x14ac:dyDescent="0.35">
      <c r="A560" s="54">
        <f xml:space="preserve"> ROW( data_scaledImpacts[[#This Row],[row_id]] ) - ROW( data_scaledImpacts[[#Headers],[row_id]] )</f>
        <v>559</v>
      </c>
      <c r="B560" s="61" t="str">
        <f xml:space="preserve"> _xlfn.TEXTJOIN( "", , data_scaledImpacts[[#This Row],[sector]:[impactType]] )</f>
        <v>SouthwestDustGISS-E2-R32010N/AAllResp</v>
      </c>
      <c r="C560" s="49" t="s">
        <v>85</v>
      </c>
      <c r="D560" s="49" t="s">
        <v>2</v>
      </c>
      <c r="E560" s="50">
        <v>3</v>
      </c>
      <c r="F560" s="50">
        <v>2010</v>
      </c>
      <c r="G560" s="50" t="s">
        <v>201</v>
      </c>
      <c r="H560" s="51" t="s">
        <v>193</v>
      </c>
      <c r="I560" s="64" t="s">
        <v>332</v>
      </c>
      <c r="J560" s="3"/>
      <c r="K560" s="3"/>
      <c r="L560" s="3"/>
      <c r="M560" s="3"/>
      <c r="N560" s="3"/>
      <c r="O560" s="3"/>
      <c r="P560" s="20">
        <v>2.0466037200537925E-6</v>
      </c>
      <c r="R560"/>
    </row>
    <row r="561" spans="1:18" x14ac:dyDescent="0.35">
      <c r="A561" s="54">
        <f xml:space="preserve"> ROW( data_scaledImpacts[[#This Row],[row_id]] ) - ROW( data_scaledImpacts[[#Headers],[row_id]] )</f>
        <v>560</v>
      </c>
      <c r="B561" s="61" t="str">
        <f xml:space="preserve"> _xlfn.TEXTJOIN( "", , data_scaledImpacts[[#This Row],[sector]:[impactType]] )</f>
        <v>SouthwestDustHadGEM2-ES32010N/AAllResp</v>
      </c>
      <c r="C561" s="49" t="s">
        <v>85</v>
      </c>
      <c r="D561" s="49" t="s">
        <v>3</v>
      </c>
      <c r="E561" s="50">
        <v>3</v>
      </c>
      <c r="F561" s="50">
        <v>2010</v>
      </c>
      <c r="G561" s="50" t="s">
        <v>201</v>
      </c>
      <c r="H561" s="51" t="s">
        <v>193</v>
      </c>
      <c r="I561" s="64" t="s">
        <v>333</v>
      </c>
      <c r="J561" s="3"/>
      <c r="K561" s="3"/>
      <c r="L561" s="3"/>
      <c r="M561" s="3"/>
      <c r="N561" s="3"/>
      <c r="O561" s="3"/>
      <c r="P561" s="20">
        <v>1.9741992326565872E-6</v>
      </c>
      <c r="R561"/>
    </row>
    <row r="562" spans="1:18" x14ac:dyDescent="0.35">
      <c r="A562" s="54">
        <f xml:space="preserve"> ROW( data_scaledImpacts[[#This Row],[row_id]] ) - ROW( data_scaledImpacts[[#Headers],[row_id]] )</f>
        <v>561</v>
      </c>
      <c r="B562" s="61" t="str">
        <f xml:space="preserve"> _xlfn.TEXTJOIN( "", , data_scaledImpacts[[#This Row],[sector]:[impactType]] )</f>
        <v>SouthwestDustMIROC532010N/AAllResp</v>
      </c>
      <c r="C562" s="49" t="s">
        <v>85</v>
      </c>
      <c r="D562" s="49" t="s">
        <v>4</v>
      </c>
      <c r="E562" s="50">
        <v>3</v>
      </c>
      <c r="F562" s="50">
        <v>2010</v>
      </c>
      <c r="G562" s="50" t="s">
        <v>201</v>
      </c>
      <c r="H562" s="51" t="s">
        <v>193</v>
      </c>
      <c r="I562" s="64" t="s">
        <v>334</v>
      </c>
      <c r="J562" s="3"/>
      <c r="K562" s="3"/>
      <c r="L562" s="3"/>
      <c r="M562" s="3"/>
      <c r="N562" s="3"/>
      <c r="O562" s="3"/>
      <c r="P562" s="20">
        <v>2.2916049431959662E-6</v>
      </c>
      <c r="R562"/>
    </row>
    <row r="563" spans="1:18" x14ac:dyDescent="0.35">
      <c r="A563" s="54">
        <f xml:space="preserve"> ROW( data_scaledImpacts[[#This Row],[row_id]] ) - ROW( data_scaledImpacts[[#Headers],[row_id]] )</f>
        <v>562</v>
      </c>
      <c r="B563" s="61" t="str">
        <f xml:space="preserve"> _xlfn.TEXTJOIN( "", , data_scaledImpacts[[#This Row],[sector]:[impactType]] )</f>
        <v>SouthwestDustGFDL-CM332010N/AAllResp</v>
      </c>
      <c r="C563" s="49" t="s">
        <v>85</v>
      </c>
      <c r="D563" s="49" t="s">
        <v>5</v>
      </c>
      <c r="E563" s="50">
        <v>3</v>
      </c>
      <c r="F563" s="50">
        <v>2010</v>
      </c>
      <c r="G563" s="50" t="s">
        <v>201</v>
      </c>
      <c r="H563" s="51" t="s">
        <v>193</v>
      </c>
      <c r="I563" s="64" t="s">
        <v>335</v>
      </c>
      <c r="J563" s="3"/>
      <c r="K563" s="3"/>
      <c r="L563" s="3"/>
      <c r="M563" s="3"/>
      <c r="N563" s="3"/>
      <c r="O563" s="3"/>
      <c r="P563" s="20">
        <v>2.6197911878922406E-6</v>
      </c>
      <c r="R563"/>
    </row>
    <row r="564" spans="1:18" x14ac:dyDescent="0.35">
      <c r="A564" s="54">
        <f xml:space="preserve"> ROW( data_scaledImpacts[[#This Row],[row_id]] ) - ROW( data_scaledImpacts[[#Headers],[row_id]] )</f>
        <v>563</v>
      </c>
      <c r="B564" s="61" t="str">
        <f xml:space="preserve"> _xlfn.TEXTJOIN( "", , data_scaledImpacts[[#This Row],[sector]:[impactType]] )</f>
        <v>SouthwestDustGCM Average32010N/AAllResp</v>
      </c>
      <c r="C564" s="49" t="s">
        <v>85</v>
      </c>
      <c r="D564" s="49" t="s">
        <v>15</v>
      </c>
      <c r="E564" s="50">
        <v>3</v>
      </c>
      <c r="F564" s="50">
        <v>2010</v>
      </c>
      <c r="G564" s="50" t="s">
        <v>201</v>
      </c>
      <c r="H564" s="51" t="s">
        <v>193</v>
      </c>
      <c r="I564" s="64" t="s">
        <v>336</v>
      </c>
      <c r="J564" s="3"/>
      <c r="K564" s="3"/>
      <c r="L564" s="3"/>
      <c r="M564" s="3"/>
      <c r="N564" s="3"/>
      <c r="O564" s="3"/>
      <c r="P564" s="20">
        <v>2.0567212805473559E-6</v>
      </c>
      <c r="R564"/>
    </row>
    <row r="565" spans="1:18" x14ac:dyDescent="0.35">
      <c r="A565" s="54">
        <f xml:space="preserve"> ROW( data_scaledImpacts[[#This Row],[row_id]] ) - ROW( data_scaledImpacts[[#Headers],[row_id]] )</f>
        <v>564</v>
      </c>
      <c r="B565" s="61" t="str">
        <f xml:space="preserve"> _xlfn.TEXTJOIN( "", , data_scaledImpacts[[#This Row],[sector]:[impactType]] )</f>
        <v>SouthwestDustCanESM242010N/AAllResp</v>
      </c>
      <c r="C565" s="49" t="s">
        <v>85</v>
      </c>
      <c r="D565" s="49" t="s">
        <v>0</v>
      </c>
      <c r="E565" s="50">
        <v>4</v>
      </c>
      <c r="F565" s="50">
        <v>2010</v>
      </c>
      <c r="G565" s="50" t="s">
        <v>201</v>
      </c>
      <c r="H565" s="51" t="s">
        <v>193</v>
      </c>
      <c r="I565" s="64" t="s">
        <v>337</v>
      </c>
      <c r="J565" s="3"/>
      <c r="K565" s="3"/>
      <c r="L565" s="3"/>
      <c r="M565" s="3"/>
      <c r="N565" s="3"/>
      <c r="O565" s="3"/>
      <c r="P565" s="20">
        <v>1.501416029630278E-6</v>
      </c>
      <c r="R565"/>
    </row>
    <row r="566" spans="1:18" x14ac:dyDescent="0.35">
      <c r="A566" s="54">
        <f xml:space="preserve"> ROW( data_scaledImpacts[[#This Row],[row_id]] ) - ROW( data_scaledImpacts[[#Headers],[row_id]] )</f>
        <v>565</v>
      </c>
      <c r="B566" s="61" t="str">
        <f xml:space="preserve"> _xlfn.TEXTJOIN( "", , data_scaledImpacts[[#This Row],[sector]:[impactType]] )</f>
        <v>SouthwestDustCCSM442010N/AAllResp</v>
      </c>
      <c r="C566" s="49" t="s">
        <v>85</v>
      </c>
      <c r="D566" s="49" t="s">
        <v>1</v>
      </c>
      <c r="E566" s="50">
        <v>4</v>
      </c>
      <c r="F566" s="50">
        <v>2010</v>
      </c>
      <c r="G566" s="50" t="s">
        <v>201</v>
      </c>
      <c r="H566" s="51" t="s">
        <v>193</v>
      </c>
      <c r="I566" s="64" t="s">
        <v>338</v>
      </c>
      <c r="J566" s="3"/>
      <c r="K566" s="3"/>
      <c r="L566" s="3"/>
      <c r="M566" s="3"/>
      <c r="N566" s="3"/>
      <c r="O566" s="3"/>
      <c r="P566" s="20">
        <v>2.5024086864796997E-6</v>
      </c>
      <c r="R566"/>
    </row>
    <row r="567" spans="1:18" x14ac:dyDescent="0.35">
      <c r="A567" s="54">
        <f xml:space="preserve"> ROW( data_scaledImpacts[[#This Row],[row_id]] ) - ROW( data_scaledImpacts[[#Headers],[row_id]] )</f>
        <v>566</v>
      </c>
      <c r="B567" s="61" t="str">
        <f xml:space="preserve"> _xlfn.TEXTJOIN( "", , data_scaledImpacts[[#This Row],[sector]:[impactType]] )</f>
        <v>SouthwestDustGISS-E2-R42010N/AAllResp</v>
      </c>
      <c r="C567" s="49" t="s">
        <v>85</v>
      </c>
      <c r="D567" s="49" t="s">
        <v>2</v>
      </c>
      <c r="E567" s="50">
        <v>4</v>
      </c>
      <c r="F567" s="50">
        <v>2010</v>
      </c>
      <c r="G567" s="50" t="s">
        <v>201</v>
      </c>
      <c r="H567" s="51" t="s">
        <v>193</v>
      </c>
      <c r="I567" s="64" t="s">
        <v>339</v>
      </c>
      <c r="J567" s="3"/>
      <c r="K567" s="3"/>
      <c r="L567" s="3"/>
      <c r="M567" s="3"/>
      <c r="N567" s="3"/>
      <c r="O567" s="3"/>
      <c r="P567" s="20"/>
      <c r="R567"/>
    </row>
    <row r="568" spans="1:18" x14ac:dyDescent="0.35">
      <c r="A568" s="54">
        <f xml:space="preserve"> ROW( data_scaledImpacts[[#This Row],[row_id]] ) - ROW( data_scaledImpacts[[#Headers],[row_id]] )</f>
        <v>567</v>
      </c>
      <c r="B568" s="61" t="str">
        <f xml:space="preserve"> _xlfn.TEXTJOIN( "", , data_scaledImpacts[[#This Row],[sector]:[impactType]] )</f>
        <v>SouthwestDustHadGEM2-ES42010N/AAllResp</v>
      </c>
      <c r="C568" s="49" t="s">
        <v>85</v>
      </c>
      <c r="D568" s="49" t="s">
        <v>3</v>
      </c>
      <c r="E568" s="50">
        <v>4</v>
      </c>
      <c r="F568" s="50">
        <v>2010</v>
      </c>
      <c r="G568" s="50" t="s">
        <v>201</v>
      </c>
      <c r="H568" s="51" t="s">
        <v>193</v>
      </c>
      <c r="I568" s="64" t="s">
        <v>340</v>
      </c>
      <c r="J568" s="3"/>
      <c r="K568" s="3"/>
      <c r="L568" s="3"/>
      <c r="M568" s="3"/>
      <c r="N568" s="3"/>
      <c r="O568" s="3"/>
      <c r="P568" s="20">
        <v>2.0091328355110185E-6</v>
      </c>
      <c r="R568"/>
    </row>
    <row r="569" spans="1:18" x14ac:dyDescent="0.35">
      <c r="A569" s="54">
        <f xml:space="preserve"> ROW( data_scaledImpacts[[#This Row],[row_id]] ) - ROW( data_scaledImpacts[[#Headers],[row_id]] )</f>
        <v>568</v>
      </c>
      <c r="B569" s="61" t="str">
        <f xml:space="preserve"> _xlfn.TEXTJOIN( "", , data_scaledImpacts[[#This Row],[sector]:[impactType]] )</f>
        <v>SouthwestDustMIROC542010N/AAllResp</v>
      </c>
      <c r="C569" s="49" t="s">
        <v>85</v>
      </c>
      <c r="D569" s="49" t="s">
        <v>4</v>
      </c>
      <c r="E569" s="50">
        <v>4</v>
      </c>
      <c r="F569" s="50">
        <v>2010</v>
      </c>
      <c r="G569" s="50" t="s">
        <v>201</v>
      </c>
      <c r="H569" s="51" t="s">
        <v>193</v>
      </c>
      <c r="I569" s="64" t="s">
        <v>341</v>
      </c>
      <c r="J569" s="3"/>
      <c r="K569" s="3"/>
      <c r="L569" s="3"/>
      <c r="M569" s="3"/>
      <c r="N569" s="3"/>
      <c r="O569" s="3"/>
      <c r="P569" s="20">
        <v>2.8272058208448639E-6</v>
      </c>
      <c r="R569"/>
    </row>
    <row r="570" spans="1:18" x14ac:dyDescent="0.35">
      <c r="A570" s="54">
        <f xml:space="preserve"> ROW( data_scaledImpacts[[#This Row],[row_id]] ) - ROW( data_scaledImpacts[[#Headers],[row_id]] )</f>
        <v>569</v>
      </c>
      <c r="B570" s="61" t="str">
        <f xml:space="preserve"> _xlfn.TEXTJOIN( "", , data_scaledImpacts[[#This Row],[sector]:[impactType]] )</f>
        <v>SouthwestDustGFDL-CM342010N/AAllResp</v>
      </c>
      <c r="C570" s="49" t="s">
        <v>85</v>
      </c>
      <c r="D570" s="49" t="s">
        <v>5</v>
      </c>
      <c r="E570" s="50">
        <v>4</v>
      </c>
      <c r="F570" s="50">
        <v>2010</v>
      </c>
      <c r="G570" s="50" t="s">
        <v>201</v>
      </c>
      <c r="H570" s="51" t="s">
        <v>193</v>
      </c>
      <c r="I570" s="64" t="s">
        <v>342</v>
      </c>
      <c r="J570" s="3"/>
      <c r="K570" s="3"/>
      <c r="L570" s="3"/>
      <c r="M570" s="3"/>
      <c r="N570" s="3"/>
      <c r="O570" s="3"/>
      <c r="P570" s="20">
        <v>3.5705957652133701E-6</v>
      </c>
      <c r="R570"/>
    </row>
    <row r="571" spans="1:18" x14ac:dyDescent="0.35">
      <c r="A571" s="54">
        <f xml:space="preserve"> ROW( data_scaledImpacts[[#This Row],[row_id]] ) - ROW( data_scaledImpacts[[#Headers],[row_id]] )</f>
        <v>570</v>
      </c>
      <c r="B571" s="61" t="str">
        <f xml:space="preserve"> _xlfn.TEXTJOIN( "", , data_scaledImpacts[[#This Row],[sector]:[impactType]] )</f>
        <v>SouthwestDustGCM Average42010N/AAllResp</v>
      </c>
      <c r="C571" s="49" t="s">
        <v>85</v>
      </c>
      <c r="D571" s="49" t="s">
        <v>15</v>
      </c>
      <c r="E571" s="50">
        <v>4</v>
      </c>
      <c r="F571" s="50">
        <v>2010</v>
      </c>
      <c r="G571" s="50" t="s">
        <v>201</v>
      </c>
      <c r="H571" s="51" t="s">
        <v>193</v>
      </c>
      <c r="I571" s="64" t="s">
        <v>343</v>
      </c>
      <c r="J571" s="3"/>
      <c r="K571" s="3"/>
      <c r="L571" s="3"/>
      <c r="M571" s="3"/>
      <c r="N571" s="3"/>
      <c r="O571" s="3"/>
      <c r="P571" s="20">
        <v>2.4821518275358462E-6</v>
      </c>
      <c r="R571"/>
    </row>
    <row r="572" spans="1:18" x14ac:dyDescent="0.35">
      <c r="A572" s="54">
        <f xml:space="preserve"> ROW( data_scaledImpacts[[#This Row],[row_id]] ) - ROW( data_scaledImpacts[[#Headers],[row_id]] )</f>
        <v>571</v>
      </c>
      <c r="B572" s="61" t="str">
        <f xml:space="preserve"> _xlfn.TEXTJOIN( "", , data_scaledImpacts[[#This Row],[sector]:[impactType]] )</f>
        <v>SouthwestDustCanESM252010N/AAllResp</v>
      </c>
      <c r="C572" s="49" t="s">
        <v>85</v>
      </c>
      <c r="D572" s="49" t="s">
        <v>0</v>
      </c>
      <c r="E572" s="50">
        <v>5</v>
      </c>
      <c r="F572" s="50">
        <v>2010</v>
      </c>
      <c r="G572" s="50" t="s">
        <v>201</v>
      </c>
      <c r="H572" s="51" t="s">
        <v>193</v>
      </c>
      <c r="I572" s="64" t="s">
        <v>344</v>
      </c>
      <c r="J572" s="3"/>
      <c r="K572" s="3"/>
      <c r="L572" s="3"/>
      <c r="M572" s="3"/>
      <c r="N572" s="3"/>
      <c r="O572" s="3"/>
      <c r="P572" s="20">
        <v>1.8720812023256287E-6</v>
      </c>
      <c r="R572"/>
    </row>
    <row r="573" spans="1:18" x14ac:dyDescent="0.35">
      <c r="A573" s="54">
        <f xml:space="preserve"> ROW( data_scaledImpacts[[#This Row],[row_id]] ) - ROW( data_scaledImpacts[[#Headers],[row_id]] )</f>
        <v>572</v>
      </c>
      <c r="B573" s="61" t="str">
        <f xml:space="preserve"> _xlfn.TEXTJOIN( "", , data_scaledImpacts[[#This Row],[sector]:[impactType]] )</f>
        <v>SouthwestDustCCSM452010N/AAllResp</v>
      </c>
      <c r="C573" s="49" t="s">
        <v>85</v>
      </c>
      <c r="D573" s="49" t="s">
        <v>1</v>
      </c>
      <c r="E573" s="50">
        <v>5</v>
      </c>
      <c r="F573" s="50">
        <v>2010</v>
      </c>
      <c r="G573" s="50" t="s">
        <v>201</v>
      </c>
      <c r="H573" s="51" t="s">
        <v>193</v>
      </c>
      <c r="I573" s="64" t="s">
        <v>345</v>
      </c>
      <c r="J573" s="3"/>
      <c r="K573" s="3"/>
      <c r="L573" s="3"/>
      <c r="M573" s="3"/>
      <c r="N573" s="3"/>
      <c r="O573" s="3"/>
      <c r="P573" s="20">
        <v>3.9083237032779645E-6</v>
      </c>
      <c r="R573"/>
    </row>
    <row r="574" spans="1:18" x14ac:dyDescent="0.35">
      <c r="A574" s="54">
        <f xml:space="preserve"> ROW( data_scaledImpacts[[#This Row],[row_id]] ) - ROW( data_scaledImpacts[[#Headers],[row_id]] )</f>
        <v>573</v>
      </c>
      <c r="B574" s="61" t="str">
        <f xml:space="preserve"> _xlfn.TEXTJOIN( "", , data_scaledImpacts[[#This Row],[sector]:[impactType]] )</f>
        <v>SouthwestDustGISS-E2-R52010N/AAllResp</v>
      </c>
      <c r="C574" s="49" t="s">
        <v>85</v>
      </c>
      <c r="D574" s="49" t="s">
        <v>2</v>
      </c>
      <c r="E574" s="50">
        <v>5</v>
      </c>
      <c r="F574" s="50">
        <v>2010</v>
      </c>
      <c r="G574" s="50" t="s">
        <v>201</v>
      </c>
      <c r="H574" s="51" t="s">
        <v>193</v>
      </c>
      <c r="I574" s="64" t="s">
        <v>346</v>
      </c>
      <c r="J574" s="3"/>
      <c r="K574" s="3"/>
      <c r="L574" s="3"/>
      <c r="M574" s="3"/>
      <c r="N574" s="3"/>
      <c r="O574" s="3"/>
      <c r="P574" s="20"/>
      <c r="R574"/>
    </row>
    <row r="575" spans="1:18" x14ac:dyDescent="0.35">
      <c r="A575" s="54">
        <f xml:space="preserve"> ROW( data_scaledImpacts[[#This Row],[row_id]] ) - ROW( data_scaledImpacts[[#Headers],[row_id]] )</f>
        <v>574</v>
      </c>
      <c r="B575" s="61" t="str">
        <f xml:space="preserve"> _xlfn.TEXTJOIN( "", , data_scaledImpacts[[#This Row],[sector]:[impactType]] )</f>
        <v>SouthwestDustHadGEM2-ES52010N/AAllResp</v>
      </c>
      <c r="C575" s="49" t="s">
        <v>85</v>
      </c>
      <c r="D575" s="49" t="s">
        <v>3</v>
      </c>
      <c r="E575" s="50">
        <v>5</v>
      </c>
      <c r="F575" s="50">
        <v>2010</v>
      </c>
      <c r="G575" s="50" t="s">
        <v>201</v>
      </c>
      <c r="H575" s="51" t="s">
        <v>193</v>
      </c>
      <c r="I575" s="64" t="s">
        <v>347</v>
      </c>
      <c r="J575" s="3"/>
      <c r="K575" s="3"/>
      <c r="L575" s="3"/>
      <c r="M575" s="3"/>
      <c r="N575" s="3"/>
      <c r="O575" s="3"/>
      <c r="P575" s="20">
        <v>3.2948828824051062E-6</v>
      </c>
      <c r="R575"/>
    </row>
    <row r="576" spans="1:18" x14ac:dyDescent="0.35">
      <c r="A576" s="54">
        <f xml:space="preserve"> ROW( data_scaledImpacts[[#This Row],[row_id]] ) - ROW( data_scaledImpacts[[#Headers],[row_id]] )</f>
        <v>575</v>
      </c>
      <c r="B576" s="61" t="str">
        <f xml:space="preserve"> _xlfn.TEXTJOIN( "", , data_scaledImpacts[[#This Row],[sector]:[impactType]] )</f>
        <v>SouthwestDustMIROC552010N/AAllResp</v>
      </c>
      <c r="C576" s="49" t="s">
        <v>85</v>
      </c>
      <c r="D576" s="49" t="s">
        <v>4</v>
      </c>
      <c r="E576" s="50">
        <v>5</v>
      </c>
      <c r="F576" s="50">
        <v>2010</v>
      </c>
      <c r="G576" s="50" t="s">
        <v>201</v>
      </c>
      <c r="H576" s="51" t="s">
        <v>193</v>
      </c>
      <c r="I576" s="64" t="s">
        <v>348</v>
      </c>
      <c r="J576" s="3"/>
      <c r="K576" s="3"/>
      <c r="L576" s="3"/>
      <c r="M576" s="3"/>
      <c r="N576" s="3"/>
      <c r="O576" s="3"/>
      <c r="P576" s="20">
        <v>3.5531567575026682E-6</v>
      </c>
      <c r="R576"/>
    </row>
    <row r="577" spans="1:18" x14ac:dyDescent="0.35">
      <c r="A577" s="54">
        <f xml:space="preserve"> ROW( data_scaledImpacts[[#This Row],[row_id]] ) - ROW( data_scaledImpacts[[#Headers],[row_id]] )</f>
        <v>576</v>
      </c>
      <c r="B577" s="61" t="str">
        <f xml:space="preserve"> _xlfn.TEXTJOIN( "", , data_scaledImpacts[[#This Row],[sector]:[impactType]] )</f>
        <v>SouthwestDustGFDL-CM352010N/AAllResp</v>
      </c>
      <c r="C577" s="49" t="s">
        <v>85</v>
      </c>
      <c r="D577" s="49" t="s">
        <v>5</v>
      </c>
      <c r="E577" s="50">
        <v>5</v>
      </c>
      <c r="F577" s="50">
        <v>2010</v>
      </c>
      <c r="G577" s="50" t="s">
        <v>201</v>
      </c>
      <c r="H577" s="51" t="s">
        <v>193</v>
      </c>
      <c r="I577" s="64" t="s">
        <v>349</v>
      </c>
      <c r="J577" s="3"/>
      <c r="K577" s="3"/>
      <c r="L577" s="3"/>
      <c r="M577" s="3"/>
      <c r="N577" s="3"/>
      <c r="O577" s="3"/>
      <c r="P577" s="20">
        <v>4.4410938098381988E-6</v>
      </c>
      <c r="R577"/>
    </row>
    <row r="578" spans="1:18" x14ac:dyDescent="0.35">
      <c r="A578" s="54">
        <f xml:space="preserve"> ROW( data_scaledImpacts[[#This Row],[row_id]] ) - ROW( data_scaledImpacts[[#Headers],[row_id]] )</f>
        <v>577</v>
      </c>
      <c r="B578" s="61" t="str">
        <f xml:space="preserve"> _xlfn.TEXTJOIN( "", , data_scaledImpacts[[#This Row],[sector]:[impactType]] )</f>
        <v>SouthwestDustGCM Average52010N/AAllResp</v>
      </c>
      <c r="C578" s="49" t="s">
        <v>85</v>
      </c>
      <c r="D578" s="49" t="s">
        <v>15</v>
      </c>
      <c r="E578" s="50">
        <v>5</v>
      </c>
      <c r="F578" s="50">
        <v>2010</v>
      </c>
      <c r="G578" s="50" t="s">
        <v>201</v>
      </c>
      <c r="H578" s="51" t="s">
        <v>193</v>
      </c>
      <c r="I578" s="64" t="s">
        <v>350</v>
      </c>
      <c r="J578" s="3"/>
      <c r="K578" s="3"/>
      <c r="L578" s="3"/>
      <c r="M578" s="3"/>
      <c r="N578" s="3"/>
      <c r="O578" s="3"/>
      <c r="P578" s="20">
        <v>3.4139076710699133E-6</v>
      </c>
      <c r="R578"/>
    </row>
    <row r="579" spans="1:18" x14ac:dyDescent="0.35">
      <c r="A579" s="54">
        <f xml:space="preserve"> ROW( data_scaledImpacts[[#This Row],[row_id]] ) - ROW( data_scaledImpacts[[#Headers],[row_id]] )</f>
        <v>578</v>
      </c>
      <c r="B579" s="61" t="str">
        <f xml:space="preserve"> _xlfn.TEXTJOIN( "", , data_scaledImpacts[[#This Row],[sector]:[impactType]] )</f>
        <v>SouthwestDustCanESM262010N/AAllResp</v>
      </c>
      <c r="C579" s="49" t="s">
        <v>85</v>
      </c>
      <c r="D579" s="49" t="s">
        <v>0</v>
      </c>
      <c r="E579" s="50">
        <v>6</v>
      </c>
      <c r="F579" s="50">
        <v>2010</v>
      </c>
      <c r="G579" s="50" t="s">
        <v>201</v>
      </c>
      <c r="H579" s="51" t="s">
        <v>193</v>
      </c>
      <c r="I579" s="64" t="s">
        <v>351</v>
      </c>
      <c r="J579" s="3"/>
      <c r="K579" s="3"/>
      <c r="L579" s="3"/>
      <c r="M579" s="3"/>
      <c r="N579" s="3"/>
      <c r="O579" s="3"/>
      <c r="P579" s="20">
        <v>2.3925467289476758E-6</v>
      </c>
      <c r="R579"/>
    </row>
    <row r="580" spans="1:18" x14ac:dyDescent="0.35">
      <c r="A580" s="54">
        <f xml:space="preserve"> ROW( data_scaledImpacts[[#This Row],[row_id]] ) - ROW( data_scaledImpacts[[#Headers],[row_id]] )</f>
        <v>579</v>
      </c>
      <c r="B580" s="61" t="str">
        <f xml:space="preserve"> _xlfn.TEXTJOIN( "", , data_scaledImpacts[[#This Row],[sector]:[impactType]] )</f>
        <v>SouthwestDustCCSM462010N/AAllResp</v>
      </c>
      <c r="C580" s="49" t="s">
        <v>85</v>
      </c>
      <c r="D580" s="49" t="s">
        <v>1</v>
      </c>
      <c r="E580" s="50">
        <v>6</v>
      </c>
      <c r="F580" s="50">
        <v>2010</v>
      </c>
      <c r="G580" s="50" t="s">
        <v>201</v>
      </c>
      <c r="H580" s="51" t="s">
        <v>193</v>
      </c>
      <c r="I580" s="64" t="s">
        <v>352</v>
      </c>
      <c r="J580" s="3"/>
      <c r="K580" s="3"/>
      <c r="L580" s="3"/>
      <c r="M580" s="3"/>
      <c r="N580" s="3"/>
      <c r="O580" s="3"/>
      <c r="P580" s="20"/>
      <c r="R580"/>
    </row>
    <row r="581" spans="1:18" x14ac:dyDescent="0.35">
      <c r="A581" s="54">
        <f xml:space="preserve"> ROW( data_scaledImpacts[[#This Row],[row_id]] ) - ROW( data_scaledImpacts[[#Headers],[row_id]] )</f>
        <v>580</v>
      </c>
      <c r="B581" s="61" t="str">
        <f xml:space="preserve"> _xlfn.TEXTJOIN( "", , data_scaledImpacts[[#This Row],[sector]:[impactType]] )</f>
        <v>SouthwestDustGISS-E2-R62010N/AAllResp</v>
      </c>
      <c r="C581" s="49" t="s">
        <v>85</v>
      </c>
      <c r="D581" s="49" t="s">
        <v>2</v>
      </c>
      <c r="E581" s="50">
        <v>6</v>
      </c>
      <c r="F581" s="50">
        <v>2010</v>
      </c>
      <c r="G581" s="50" t="s">
        <v>201</v>
      </c>
      <c r="H581" s="51" t="s">
        <v>193</v>
      </c>
      <c r="I581" s="64" t="s">
        <v>353</v>
      </c>
      <c r="J581" s="3"/>
      <c r="K581" s="3"/>
      <c r="L581" s="3"/>
      <c r="M581" s="3"/>
      <c r="N581" s="3"/>
      <c r="O581" s="3"/>
      <c r="P581" s="20"/>
      <c r="R581"/>
    </row>
    <row r="582" spans="1:18" x14ac:dyDescent="0.35">
      <c r="A582" s="54">
        <f xml:space="preserve"> ROW( data_scaledImpacts[[#This Row],[row_id]] ) - ROW( data_scaledImpacts[[#Headers],[row_id]] )</f>
        <v>581</v>
      </c>
      <c r="B582" s="61" t="str">
        <f xml:space="preserve"> _xlfn.TEXTJOIN( "", , data_scaledImpacts[[#This Row],[sector]:[impactType]] )</f>
        <v>SouthwestDustHadGEM2-ES62010N/AAllResp</v>
      </c>
      <c r="C582" s="49" t="s">
        <v>85</v>
      </c>
      <c r="D582" s="49" t="s">
        <v>3</v>
      </c>
      <c r="E582" s="50">
        <v>6</v>
      </c>
      <c r="F582" s="50">
        <v>2010</v>
      </c>
      <c r="G582" s="50" t="s">
        <v>201</v>
      </c>
      <c r="H582" s="51" t="s">
        <v>193</v>
      </c>
      <c r="I582" s="64" t="s">
        <v>354</v>
      </c>
      <c r="J582" s="3"/>
      <c r="K582" s="3"/>
      <c r="L582" s="3"/>
      <c r="M582" s="3"/>
      <c r="N582" s="3"/>
      <c r="O582" s="3"/>
      <c r="P582" s="20">
        <v>3.1572019731017251E-6</v>
      </c>
      <c r="R582"/>
    </row>
    <row r="583" spans="1:18" x14ac:dyDescent="0.35">
      <c r="A583" s="54">
        <f xml:space="preserve"> ROW( data_scaledImpacts[[#This Row],[row_id]] ) - ROW( data_scaledImpacts[[#Headers],[row_id]] )</f>
        <v>582</v>
      </c>
      <c r="B583" s="61" t="str">
        <f xml:space="preserve"> _xlfn.TEXTJOIN( "", , data_scaledImpacts[[#This Row],[sector]:[impactType]] )</f>
        <v>SouthwestDustMIROC562010N/AAllResp</v>
      </c>
      <c r="C583" s="49" t="s">
        <v>85</v>
      </c>
      <c r="D583" s="49" t="s">
        <v>4</v>
      </c>
      <c r="E583" s="50">
        <v>6</v>
      </c>
      <c r="F583" s="50">
        <v>2010</v>
      </c>
      <c r="G583" s="50" t="s">
        <v>201</v>
      </c>
      <c r="H583" s="51" t="s">
        <v>193</v>
      </c>
      <c r="I583" s="64" t="s">
        <v>355</v>
      </c>
      <c r="J583" s="3"/>
      <c r="K583" s="3"/>
      <c r="L583" s="3"/>
      <c r="M583" s="3"/>
      <c r="N583" s="3"/>
      <c r="O583" s="3"/>
      <c r="P583" s="20"/>
      <c r="R583"/>
    </row>
    <row r="584" spans="1:18" x14ac:dyDescent="0.35">
      <c r="A584" s="54">
        <f xml:space="preserve"> ROW( data_scaledImpacts[[#This Row],[row_id]] ) - ROW( data_scaledImpacts[[#Headers],[row_id]] )</f>
        <v>583</v>
      </c>
      <c r="B584" s="61" t="str">
        <f xml:space="preserve"> _xlfn.TEXTJOIN( "", , data_scaledImpacts[[#This Row],[sector]:[impactType]] )</f>
        <v>SouthwestDustGFDL-CM362010N/AAllResp</v>
      </c>
      <c r="C584" s="49" t="s">
        <v>85</v>
      </c>
      <c r="D584" s="49" t="s">
        <v>5</v>
      </c>
      <c r="E584" s="50">
        <v>6</v>
      </c>
      <c r="F584" s="50">
        <v>2010</v>
      </c>
      <c r="G584" s="50" t="s">
        <v>201</v>
      </c>
      <c r="H584" s="51" t="s">
        <v>193</v>
      </c>
      <c r="I584" s="64" t="s">
        <v>356</v>
      </c>
      <c r="J584" s="3"/>
      <c r="K584" s="3"/>
      <c r="L584" s="3"/>
      <c r="M584" s="3"/>
      <c r="N584" s="3"/>
      <c r="O584" s="3"/>
      <c r="P584" s="20">
        <v>5.0891907621693232E-6</v>
      </c>
      <c r="R584"/>
    </row>
    <row r="585" spans="1:18" x14ac:dyDescent="0.35">
      <c r="A585" s="54">
        <f xml:space="preserve"> ROW( data_scaledImpacts[[#This Row],[row_id]] ) - ROW( data_scaledImpacts[[#Headers],[row_id]] )</f>
        <v>584</v>
      </c>
      <c r="B585" s="61" t="str">
        <f xml:space="preserve"> _xlfn.TEXTJOIN( "", , data_scaledImpacts[[#This Row],[sector]:[impactType]] )</f>
        <v>SouthwestDustGCM Average62010N/AAllResp</v>
      </c>
      <c r="C585" s="49" t="s">
        <v>85</v>
      </c>
      <c r="D585" s="49" t="s">
        <v>15</v>
      </c>
      <c r="E585" s="50">
        <v>6</v>
      </c>
      <c r="F585" s="50">
        <v>2010</v>
      </c>
      <c r="G585" s="50" t="s">
        <v>201</v>
      </c>
      <c r="H585" s="51" t="s">
        <v>193</v>
      </c>
      <c r="I585" s="64" t="s">
        <v>357</v>
      </c>
      <c r="J585" s="3"/>
      <c r="K585" s="3"/>
      <c r="L585" s="3"/>
      <c r="M585" s="3"/>
      <c r="N585" s="3"/>
      <c r="O585" s="3"/>
      <c r="P585" s="20">
        <v>3.5463131547395749E-6</v>
      </c>
      <c r="R585"/>
    </row>
    <row r="586" spans="1:18" x14ac:dyDescent="0.35">
      <c r="A586" s="54">
        <f xml:space="preserve"> ROW( data_scaledImpacts[[#This Row],[row_id]] ) - ROW( data_scaledImpacts[[#Headers],[row_id]] )</f>
        <v>585</v>
      </c>
      <c r="B586" s="61" t="str">
        <f xml:space="preserve"> _xlfn.TEXTJOIN( "", , data_scaledImpacts[[#This Row],[sector]:[impactType]] )</f>
        <v>SouthwestDustCanESM272010N/AAllResp</v>
      </c>
      <c r="C586" s="49" t="s">
        <v>85</v>
      </c>
      <c r="D586" s="49" t="s">
        <v>0</v>
      </c>
      <c r="E586" s="50">
        <v>7</v>
      </c>
      <c r="F586" s="50">
        <v>2010</v>
      </c>
      <c r="G586" s="50" t="s">
        <v>201</v>
      </c>
      <c r="H586" s="51" t="s">
        <v>193</v>
      </c>
      <c r="I586" s="64" t="s">
        <v>358</v>
      </c>
      <c r="J586" s="3"/>
      <c r="K586" s="3"/>
      <c r="L586" s="3"/>
      <c r="M586" s="3"/>
      <c r="N586" s="3"/>
      <c r="O586" s="3"/>
      <c r="P586" s="20"/>
      <c r="R586"/>
    </row>
    <row r="587" spans="1:18" x14ac:dyDescent="0.35">
      <c r="A587" s="54">
        <f xml:space="preserve"> ROW( data_scaledImpacts[[#This Row],[row_id]] ) - ROW( data_scaledImpacts[[#Headers],[row_id]] )</f>
        <v>586</v>
      </c>
      <c r="B587" s="61" t="str">
        <f xml:space="preserve"> _xlfn.TEXTJOIN( "", , data_scaledImpacts[[#This Row],[sector]:[impactType]] )</f>
        <v>SouthwestDustCCSM472010N/AAllResp</v>
      </c>
      <c r="C587" s="49" t="s">
        <v>85</v>
      </c>
      <c r="D587" s="49" t="s">
        <v>1</v>
      </c>
      <c r="E587" s="50">
        <v>7</v>
      </c>
      <c r="F587" s="50">
        <v>2010</v>
      </c>
      <c r="G587" s="50" t="s">
        <v>201</v>
      </c>
      <c r="H587" s="51" t="s">
        <v>193</v>
      </c>
      <c r="I587" s="64" t="s">
        <v>359</v>
      </c>
      <c r="J587" s="3"/>
      <c r="K587" s="3"/>
      <c r="L587" s="3"/>
      <c r="M587" s="3"/>
      <c r="N587" s="3"/>
      <c r="O587" s="3"/>
      <c r="P587" s="20"/>
      <c r="R587"/>
    </row>
    <row r="588" spans="1:18" x14ac:dyDescent="0.35">
      <c r="A588" s="54">
        <f xml:space="preserve"> ROW( data_scaledImpacts[[#This Row],[row_id]] ) - ROW( data_scaledImpacts[[#Headers],[row_id]] )</f>
        <v>587</v>
      </c>
      <c r="B588" s="61" t="str">
        <f xml:space="preserve"> _xlfn.TEXTJOIN( "", , data_scaledImpacts[[#This Row],[sector]:[impactType]] )</f>
        <v>SouthwestDustGISS-E2-R72010N/AAllResp</v>
      </c>
      <c r="C588" s="49" t="s">
        <v>85</v>
      </c>
      <c r="D588" s="49" t="s">
        <v>2</v>
      </c>
      <c r="E588" s="50">
        <v>7</v>
      </c>
      <c r="F588" s="50">
        <v>2010</v>
      </c>
      <c r="G588" s="50" t="s">
        <v>201</v>
      </c>
      <c r="H588" s="51" t="s">
        <v>193</v>
      </c>
      <c r="I588" s="64" t="s">
        <v>360</v>
      </c>
      <c r="J588" s="3"/>
      <c r="K588" s="3"/>
      <c r="L588" s="3"/>
      <c r="M588" s="3"/>
      <c r="N588" s="3"/>
      <c r="O588" s="3"/>
      <c r="P588" s="20"/>
      <c r="R588"/>
    </row>
    <row r="589" spans="1:18" x14ac:dyDescent="0.35">
      <c r="A589" s="54">
        <f xml:space="preserve"> ROW( data_scaledImpacts[[#This Row],[row_id]] ) - ROW( data_scaledImpacts[[#Headers],[row_id]] )</f>
        <v>588</v>
      </c>
      <c r="B589" s="61" t="str">
        <f xml:space="preserve"> _xlfn.TEXTJOIN( "", , data_scaledImpacts[[#This Row],[sector]:[impactType]] )</f>
        <v>SouthwestDustHadGEM2-ES72010N/AAllResp</v>
      </c>
      <c r="C589" s="49" t="s">
        <v>85</v>
      </c>
      <c r="D589" s="49" t="s">
        <v>3</v>
      </c>
      <c r="E589" s="50">
        <v>7</v>
      </c>
      <c r="F589" s="50">
        <v>2010</v>
      </c>
      <c r="G589" s="50" t="s">
        <v>201</v>
      </c>
      <c r="H589" s="51" t="s">
        <v>193</v>
      </c>
      <c r="I589" s="64" t="s">
        <v>361</v>
      </c>
      <c r="J589" s="3"/>
      <c r="K589" s="3"/>
      <c r="L589" s="3"/>
      <c r="M589" s="3"/>
      <c r="N589" s="3"/>
      <c r="O589" s="3"/>
      <c r="P589" s="20"/>
      <c r="R589"/>
    </row>
    <row r="590" spans="1:18" x14ac:dyDescent="0.35">
      <c r="A590" s="54">
        <f xml:space="preserve"> ROW( data_scaledImpacts[[#This Row],[row_id]] ) - ROW( data_scaledImpacts[[#Headers],[row_id]] )</f>
        <v>589</v>
      </c>
      <c r="B590" s="61" t="str">
        <f xml:space="preserve"> _xlfn.TEXTJOIN( "", , data_scaledImpacts[[#This Row],[sector]:[impactType]] )</f>
        <v>SouthwestDustMIROC572010N/AAllResp</v>
      </c>
      <c r="C590" s="49" t="s">
        <v>85</v>
      </c>
      <c r="D590" s="49" t="s">
        <v>4</v>
      </c>
      <c r="E590" s="50">
        <v>7</v>
      </c>
      <c r="F590" s="50">
        <v>2010</v>
      </c>
      <c r="G590" s="50" t="s">
        <v>201</v>
      </c>
      <c r="H590" s="51" t="s">
        <v>193</v>
      </c>
      <c r="I590" s="64" t="s">
        <v>362</v>
      </c>
      <c r="J590" s="3"/>
      <c r="K590" s="3"/>
      <c r="L590" s="3"/>
      <c r="M590" s="3"/>
      <c r="N590" s="3"/>
      <c r="O590" s="3"/>
      <c r="P590" s="20"/>
      <c r="R590"/>
    </row>
    <row r="591" spans="1:18" x14ac:dyDescent="0.35">
      <c r="A591" s="54">
        <f xml:space="preserve"> ROW( data_scaledImpacts[[#This Row],[row_id]] ) - ROW( data_scaledImpacts[[#Headers],[row_id]] )</f>
        <v>590</v>
      </c>
      <c r="B591" s="61" t="str">
        <f xml:space="preserve"> _xlfn.TEXTJOIN( "", , data_scaledImpacts[[#This Row],[sector]:[impactType]] )</f>
        <v>SouthwestDustGFDL-CM372010N/AAllResp</v>
      </c>
      <c r="C591" s="49" t="s">
        <v>85</v>
      </c>
      <c r="D591" s="49" t="s">
        <v>5</v>
      </c>
      <c r="E591" s="50">
        <v>7</v>
      </c>
      <c r="F591" s="50">
        <v>2010</v>
      </c>
      <c r="G591" s="50" t="s">
        <v>201</v>
      </c>
      <c r="H591" s="51" t="s">
        <v>193</v>
      </c>
      <c r="I591" s="64" t="s">
        <v>363</v>
      </c>
      <c r="J591" s="3"/>
      <c r="K591" s="3"/>
      <c r="L591" s="3"/>
      <c r="M591" s="3"/>
      <c r="N591" s="3"/>
      <c r="O591" s="3"/>
      <c r="P591" s="20"/>
      <c r="R591"/>
    </row>
    <row r="592" spans="1:18" x14ac:dyDescent="0.35">
      <c r="A592" s="54">
        <f xml:space="preserve"> ROW( data_scaledImpacts[[#This Row],[row_id]] ) - ROW( data_scaledImpacts[[#Headers],[row_id]] )</f>
        <v>591</v>
      </c>
      <c r="B592" s="61" t="str">
        <f xml:space="preserve"> _xlfn.TEXTJOIN( "", , data_scaledImpacts[[#This Row],[sector]:[impactType]] )</f>
        <v>SouthwestDustGCM Average72010N/AAllResp</v>
      </c>
      <c r="C592" s="49" t="s">
        <v>85</v>
      </c>
      <c r="D592" s="49" t="s">
        <v>15</v>
      </c>
      <c r="E592" s="50">
        <v>7</v>
      </c>
      <c r="F592" s="50">
        <v>2010</v>
      </c>
      <c r="G592" s="50" t="s">
        <v>201</v>
      </c>
      <c r="H592" s="51" t="s">
        <v>193</v>
      </c>
      <c r="I592" s="64" t="s">
        <v>364</v>
      </c>
      <c r="J592" s="3"/>
      <c r="K592" s="3"/>
      <c r="L592" s="3"/>
      <c r="M592" s="3"/>
      <c r="N592" s="3"/>
      <c r="O592" s="3"/>
      <c r="P592" s="20" t="s">
        <v>26</v>
      </c>
      <c r="R592"/>
    </row>
    <row r="593" spans="1:18" x14ac:dyDescent="0.35">
      <c r="A593" s="54">
        <f xml:space="preserve"> ROW( data_scaledImpacts[[#This Row],[row_id]] ) - ROW( data_scaledImpacts[[#Headers],[row_id]] )</f>
        <v>592</v>
      </c>
      <c r="B593" s="61" t="str">
        <f xml:space="preserve"> _xlfn.TEXTJOIN( "", , data_scaledImpacts[[#This Row],[sector]:[impactType]] )</f>
        <v>SouthwestDustCanESM212010N/AAllCardiovasc</v>
      </c>
      <c r="C593" s="49" t="s">
        <v>85</v>
      </c>
      <c r="D593" s="49" t="s">
        <v>0</v>
      </c>
      <c r="E593" s="50">
        <v>1</v>
      </c>
      <c r="F593" s="50">
        <v>2010</v>
      </c>
      <c r="G593" s="50" t="s">
        <v>201</v>
      </c>
      <c r="H593" s="51" t="s">
        <v>194</v>
      </c>
      <c r="I593" s="64" t="s">
        <v>365</v>
      </c>
      <c r="J593" s="3"/>
      <c r="K593" s="3"/>
      <c r="L593" s="3"/>
      <c r="M593" s="3"/>
      <c r="N593" s="3"/>
      <c r="O593" s="3"/>
      <c r="P593" s="20">
        <v>3.9942364981784177E-7</v>
      </c>
      <c r="R593"/>
    </row>
    <row r="594" spans="1:18" x14ac:dyDescent="0.35">
      <c r="A594" s="54">
        <f xml:space="preserve"> ROW( data_scaledImpacts[[#This Row],[row_id]] ) - ROW( data_scaledImpacts[[#Headers],[row_id]] )</f>
        <v>593</v>
      </c>
      <c r="B594" s="61" t="str">
        <f xml:space="preserve"> _xlfn.TEXTJOIN( "", , data_scaledImpacts[[#This Row],[sector]:[impactType]] )</f>
        <v>SouthwestDustCCSM412010N/AAllCardiovasc</v>
      </c>
      <c r="C594" s="49" t="s">
        <v>85</v>
      </c>
      <c r="D594" s="49" t="s">
        <v>1</v>
      </c>
      <c r="E594" s="50">
        <v>1</v>
      </c>
      <c r="F594" s="50">
        <v>2010</v>
      </c>
      <c r="G594" s="50" t="s">
        <v>201</v>
      </c>
      <c r="H594" s="51" t="s">
        <v>194</v>
      </c>
      <c r="I594" s="64" t="s">
        <v>366</v>
      </c>
      <c r="J594" s="3"/>
      <c r="K594" s="3"/>
      <c r="L594" s="3"/>
      <c r="M594" s="3"/>
      <c r="N594" s="3"/>
      <c r="O594" s="3"/>
      <c r="P594" s="20">
        <v>1.1895413098897539E-6</v>
      </c>
      <c r="R594"/>
    </row>
    <row r="595" spans="1:18" x14ac:dyDescent="0.35">
      <c r="A595" s="54">
        <f xml:space="preserve"> ROW( data_scaledImpacts[[#This Row],[row_id]] ) - ROW( data_scaledImpacts[[#Headers],[row_id]] )</f>
        <v>594</v>
      </c>
      <c r="B595" s="61" t="str">
        <f xml:space="preserve"> _xlfn.TEXTJOIN( "", , data_scaledImpacts[[#This Row],[sector]:[impactType]] )</f>
        <v>SouthwestDustGISS-E2-R12010N/AAllCardiovasc</v>
      </c>
      <c r="C595" s="49" t="s">
        <v>85</v>
      </c>
      <c r="D595" s="49" t="s">
        <v>2</v>
      </c>
      <c r="E595" s="50">
        <v>1</v>
      </c>
      <c r="F595" s="50">
        <v>2010</v>
      </c>
      <c r="G595" s="50" t="s">
        <v>201</v>
      </c>
      <c r="H595" s="51" t="s">
        <v>194</v>
      </c>
      <c r="I595" s="64" t="s">
        <v>367</v>
      </c>
      <c r="J595" s="3"/>
      <c r="K595" s="3"/>
      <c r="L595" s="3"/>
      <c r="M595" s="3"/>
      <c r="N595" s="3"/>
      <c r="O595" s="3"/>
      <c r="P595" s="20">
        <v>1.5546807539289203E-7</v>
      </c>
      <c r="R595"/>
    </row>
    <row r="596" spans="1:18" x14ac:dyDescent="0.35">
      <c r="A596" s="54">
        <f xml:space="preserve"> ROW( data_scaledImpacts[[#This Row],[row_id]] ) - ROW( data_scaledImpacts[[#Headers],[row_id]] )</f>
        <v>595</v>
      </c>
      <c r="B596" s="61" t="str">
        <f xml:space="preserve"> _xlfn.TEXTJOIN( "", , data_scaledImpacts[[#This Row],[sector]:[impactType]] )</f>
        <v>SouthwestDustHadGEM2-ES12010N/AAllCardiovasc</v>
      </c>
      <c r="C596" s="49" t="s">
        <v>85</v>
      </c>
      <c r="D596" s="49" t="s">
        <v>3</v>
      </c>
      <c r="E596" s="50">
        <v>1</v>
      </c>
      <c r="F596" s="50">
        <v>2010</v>
      </c>
      <c r="G596" s="50" t="s">
        <v>201</v>
      </c>
      <c r="H596" s="51" t="s">
        <v>194</v>
      </c>
      <c r="I596" s="64" t="s">
        <v>368</v>
      </c>
      <c r="J596" s="3"/>
      <c r="K596" s="3"/>
      <c r="L596" s="3"/>
      <c r="M596" s="3"/>
      <c r="N596" s="3"/>
      <c r="O596" s="3"/>
      <c r="P596" s="20">
        <v>6.8533119091281198E-8</v>
      </c>
      <c r="R596"/>
    </row>
    <row r="597" spans="1:18" x14ac:dyDescent="0.35">
      <c r="A597" s="54">
        <f xml:space="preserve"> ROW( data_scaledImpacts[[#This Row],[row_id]] ) - ROW( data_scaledImpacts[[#Headers],[row_id]] )</f>
        <v>596</v>
      </c>
      <c r="B597" s="61" t="str">
        <f xml:space="preserve"> _xlfn.TEXTJOIN( "", , data_scaledImpacts[[#This Row],[sector]:[impactType]] )</f>
        <v>SouthwestDustMIROC512010N/AAllCardiovasc</v>
      </c>
      <c r="C597" s="49" t="s">
        <v>85</v>
      </c>
      <c r="D597" s="49" t="s">
        <v>4</v>
      </c>
      <c r="E597" s="50">
        <v>1</v>
      </c>
      <c r="F597" s="50">
        <v>2010</v>
      </c>
      <c r="G597" s="50" t="s">
        <v>201</v>
      </c>
      <c r="H597" s="51" t="s">
        <v>194</v>
      </c>
      <c r="I597" s="64" t="s">
        <v>369</v>
      </c>
      <c r="J597" s="3"/>
      <c r="K597" s="3"/>
      <c r="L597" s="3"/>
      <c r="M597" s="3"/>
      <c r="N597" s="3"/>
      <c r="O597" s="3"/>
      <c r="P597" s="20">
        <v>5.6465301294754324E-7</v>
      </c>
      <c r="R597"/>
    </row>
    <row r="598" spans="1:18" x14ac:dyDescent="0.35">
      <c r="A598" s="54">
        <f xml:space="preserve"> ROW( data_scaledImpacts[[#This Row],[row_id]] ) - ROW( data_scaledImpacts[[#Headers],[row_id]] )</f>
        <v>597</v>
      </c>
      <c r="B598" s="61" t="str">
        <f xml:space="preserve"> _xlfn.TEXTJOIN( "", , data_scaledImpacts[[#This Row],[sector]:[impactType]] )</f>
        <v>SouthwestDustGFDL-CM312010N/AAllCardiovasc</v>
      </c>
      <c r="C598" s="49" t="s">
        <v>85</v>
      </c>
      <c r="D598" s="49" t="s">
        <v>5</v>
      </c>
      <c r="E598" s="50">
        <v>1</v>
      </c>
      <c r="F598" s="50">
        <v>2010</v>
      </c>
      <c r="G598" s="50" t="s">
        <v>201</v>
      </c>
      <c r="H598" s="51" t="s">
        <v>194</v>
      </c>
      <c r="I598" s="64" t="s">
        <v>370</v>
      </c>
      <c r="J598" s="3"/>
      <c r="K598" s="3"/>
      <c r="L598" s="3"/>
      <c r="M598" s="3"/>
      <c r="N598" s="3"/>
      <c r="O598" s="3"/>
      <c r="P598" s="20">
        <v>1.2059487514030834E-6</v>
      </c>
      <c r="R598"/>
    </row>
    <row r="599" spans="1:18" x14ac:dyDescent="0.35">
      <c r="A599" s="54">
        <f xml:space="preserve"> ROW( data_scaledImpacts[[#This Row],[row_id]] ) - ROW( data_scaledImpacts[[#Headers],[row_id]] )</f>
        <v>598</v>
      </c>
      <c r="B599" s="61" t="str">
        <f xml:space="preserve"> _xlfn.TEXTJOIN( "", , data_scaledImpacts[[#This Row],[sector]:[impactType]] )</f>
        <v>SouthwestDustGCM Average12010N/AAllCardiovasc</v>
      </c>
      <c r="C599" s="49" t="s">
        <v>85</v>
      </c>
      <c r="D599" s="49" t="s">
        <v>15</v>
      </c>
      <c r="E599" s="50">
        <v>1</v>
      </c>
      <c r="F599" s="50">
        <v>2010</v>
      </c>
      <c r="G599" s="50" t="s">
        <v>201</v>
      </c>
      <c r="H599" s="51" t="s">
        <v>194</v>
      </c>
      <c r="I599" s="64" t="s">
        <v>371</v>
      </c>
      <c r="J599" s="3"/>
      <c r="K599" s="3"/>
      <c r="L599" s="3"/>
      <c r="M599" s="3"/>
      <c r="N599" s="3"/>
      <c r="O599" s="3"/>
      <c r="P599" s="20">
        <v>5.9726131975706593E-7</v>
      </c>
      <c r="R599"/>
    </row>
    <row r="600" spans="1:18" x14ac:dyDescent="0.35">
      <c r="A600" s="54">
        <f xml:space="preserve"> ROW( data_scaledImpacts[[#This Row],[row_id]] ) - ROW( data_scaledImpacts[[#Headers],[row_id]] )</f>
        <v>599</v>
      </c>
      <c r="B600" s="61" t="str">
        <f xml:space="preserve"> _xlfn.TEXTJOIN( "", , data_scaledImpacts[[#This Row],[sector]:[impactType]] )</f>
        <v>SouthwestDustCanESM222010N/AAllCardiovasc</v>
      </c>
      <c r="C600" s="49" t="s">
        <v>85</v>
      </c>
      <c r="D600" s="49" t="s">
        <v>0</v>
      </c>
      <c r="E600" s="50">
        <v>2</v>
      </c>
      <c r="F600" s="50">
        <v>2010</v>
      </c>
      <c r="G600" s="50" t="s">
        <v>201</v>
      </c>
      <c r="H600" s="51" t="s">
        <v>194</v>
      </c>
      <c r="I600" s="64" t="s">
        <v>372</v>
      </c>
      <c r="J600" s="3"/>
      <c r="K600" s="3"/>
      <c r="L600" s="3"/>
      <c r="M600" s="3"/>
      <c r="N600" s="3"/>
      <c r="O600" s="3"/>
      <c r="P600" s="20">
        <v>1.0848414168459821E-6</v>
      </c>
      <c r="R600"/>
    </row>
    <row r="601" spans="1:18" x14ac:dyDescent="0.35">
      <c r="A601" s="54">
        <f xml:space="preserve"> ROW( data_scaledImpacts[[#This Row],[row_id]] ) - ROW( data_scaledImpacts[[#Headers],[row_id]] )</f>
        <v>600</v>
      </c>
      <c r="B601" s="61" t="str">
        <f xml:space="preserve"> _xlfn.TEXTJOIN( "", , data_scaledImpacts[[#This Row],[sector]:[impactType]] )</f>
        <v>SouthwestDustCCSM422010N/AAllCardiovasc</v>
      </c>
      <c r="C601" s="49" t="s">
        <v>85</v>
      </c>
      <c r="D601" s="49" t="s">
        <v>1</v>
      </c>
      <c r="E601" s="50">
        <v>2</v>
      </c>
      <c r="F601" s="50">
        <v>2010</v>
      </c>
      <c r="G601" s="50" t="s">
        <v>201</v>
      </c>
      <c r="H601" s="51" t="s">
        <v>194</v>
      </c>
      <c r="I601" s="64" t="s">
        <v>373</v>
      </c>
      <c r="J601" s="3"/>
      <c r="K601" s="3"/>
      <c r="L601" s="3"/>
      <c r="M601" s="3"/>
      <c r="N601" s="3"/>
      <c r="O601" s="3"/>
      <c r="P601" s="20">
        <v>1.6245905330148319E-6</v>
      </c>
      <c r="R601"/>
    </row>
    <row r="602" spans="1:18" x14ac:dyDescent="0.35">
      <c r="A602" s="54">
        <f xml:space="preserve"> ROW( data_scaledImpacts[[#This Row],[row_id]] ) - ROW( data_scaledImpacts[[#Headers],[row_id]] )</f>
        <v>601</v>
      </c>
      <c r="B602" s="61" t="str">
        <f xml:space="preserve"> _xlfn.TEXTJOIN( "", , data_scaledImpacts[[#This Row],[sector]:[impactType]] )</f>
        <v>SouthwestDustGISS-E2-R22010N/AAllCardiovasc</v>
      </c>
      <c r="C602" s="49" t="s">
        <v>85</v>
      </c>
      <c r="D602" s="49" t="s">
        <v>2</v>
      </c>
      <c r="E602" s="50">
        <v>2</v>
      </c>
      <c r="F602" s="50">
        <v>2010</v>
      </c>
      <c r="G602" s="50" t="s">
        <v>201</v>
      </c>
      <c r="H602" s="51" t="s">
        <v>194</v>
      </c>
      <c r="I602" s="64" t="s">
        <v>374</v>
      </c>
      <c r="J602" s="3"/>
      <c r="K602" s="3"/>
      <c r="L602" s="3"/>
      <c r="M602" s="3"/>
      <c r="N602" s="3"/>
      <c r="O602" s="3"/>
      <c r="P602" s="20">
        <v>7.654453060749202E-7</v>
      </c>
      <c r="R602"/>
    </row>
    <row r="603" spans="1:18" x14ac:dyDescent="0.35">
      <c r="A603" s="54">
        <f xml:space="preserve"> ROW( data_scaledImpacts[[#This Row],[row_id]] ) - ROW( data_scaledImpacts[[#Headers],[row_id]] )</f>
        <v>602</v>
      </c>
      <c r="B603" s="61" t="str">
        <f xml:space="preserve"> _xlfn.TEXTJOIN( "", , data_scaledImpacts[[#This Row],[sector]:[impactType]] )</f>
        <v>SouthwestDustHadGEM2-ES22010N/AAllCardiovasc</v>
      </c>
      <c r="C603" s="49" t="s">
        <v>85</v>
      </c>
      <c r="D603" s="49" t="s">
        <v>3</v>
      </c>
      <c r="E603" s="50">
        <v>2</v>
      </c>
      <c r="F603" s="50">
        <v>2010</v>
      </c>
      <c r="G603" s="50" t="s">
        <v>201</v>
      </c>
      <c r="H603" s="51" t="s">
        <v>194</v>
      </c>
      <c r="I603" s="64" t="s">
        <v>375</v>
      </c>
      <c r="J603" s="3"/>
      <c r="K603" s="3"/>
      <c r="L603" s="3"/>
      <c r="M603" s="3"/>
      <c r="N603" s="3"/>
      <c r="O603" s="3"/>
      <c r="P603" s="20">
        <v>1.558050460926646E-6</v>
      </c>
      <c r="R603"/>
    </row>
    <row r="604" spans="1:18" x14ac:dyDescent="0.35">
      <c r="A604" s="54">
        <f xml:space="preserve"> ROW( data_scaledImpacts[[#This Row],[row_id]] ) - ROW( data_scaledImpacts[[#Headers],[row_id]] )</f>
        <v>603</v>
      </c>
      <c r="B604" s="61" t="str">
        <f xml:space="preserve"> _xlfn.TEXTJOIN( "", , data_scaledImpacts[[#This Row],[sector]:[impactType]] )</f>
        <v>SouthwestDustMIROC522010N/AAllCardiovasc</v>
      </c>
      <c r="C604" s="49" t="s">
        <v>85</v>
      </c>
      <c r="D604" s="49" t="s">
        <v>4</v>
      </c>
      <c r="E604" s="50">
        <v>2</v>
      </c>
      <c r="F604" s="50">
        <v>2010</v>
      </c>
      <c r="G604" s="50" t="s">
        <v>201</v>
      </c>
      <c r="H604" s="51" t="s">
        <v>194</v>
      </c>
      <c r="I604" s="64" t="s">
        <v>376</v>
      </c>
      <c r="J604" s="3"/>
      <c r="K604" s="3"/>
      <c r="L604" s="3"/>
      <c r="M604" s="3"/>
      <c r="N604" s="3"/>
      <c r="O604" s="3"/>
      <c r="P604" s="20">
        <v>1.1334442206174888E-6</v>
      </c>
      <c r="R604"/>
    </row>
    <row r="605" spans="1:18" x14ac:dyDescent="0.35">
      <c r="A605" s="54">
        <f xml:space="preserve"> ROW( data_scaledImpacts[[#This Row],[row_id]] ) - ROW( data_scaledImpacts[[#Headers],[row_id]] )</f>
        <v>604</v>
      </c>
      <c r="B605" s="61" t="str">
        <f xml:space="preserve"> _xlfn.TEXTJOIN( "", , data_scaledImpacts[[#This Row],[sector]:[impactType]] )</f>
        <v>SouthwestDustGFDL-CM322010N/AAllCardiovasc</v>
      </c>
      <c r="C605" s="49" t="s">
        <v>85</v>
      </c>
      <c r="D605" s="49" t="s">
        <v>5</v>
      </c>
      <c r="E605" s="50">
        <v>2</v>
      </c>
      <c r="F605" s="50">
        <v>2010</v>
      </c>
      <c r="G605" s="50" t="s">
        <v>201</v>
      </c>
      <c r="H605" s="51" t="s">
        <v>194</v>
      </c>
      <c r="I605" s="64" t="s">
        <v>377</v>
      </c>
      <c r="J605" s="3"/>
      <c r="K605" s="3"/>
      <c r="L605" s="3"/>
      <c r="M605" s="3"/>
      <c r="N605" s="3"/>
      <c r="O605" s="3"/>
      <c r="P605" s="20">
        <v>1.712357295126931E-6</v>
      </c>
      <c r="R605"/>
    </row>
    <row r="606" spans="1:18" x14ac:dyDescent="0.35">
      <c r="A606" s="54">
        <f xml:space="preserve"> ROW( data_scaledImpacts[[#This Row],[row_id]] ) - ROW( data_scaledImpacts[[#Headers],[row_id]] )</f>
        <v>605</v>
      </c>
      <c r="B606" s="61" t="str">
        <f xml:space="preserve"> _xlfn.TEXTJOIN( "", , data_scaledImpacts[[#This Row],[sector]:[impactType]] )</f>
        <v>SouthwestDustGCM Average22010N/AAllCardiovasc</v>
      </c>
      <c r="C606" s="49" t="s">
        <v>85</v>
      </c>
      <c r="D606" s="49" t="s">
        <v>15</v>
      </c>
      <c r="E606" s="50">
        <v>2</v>
      </c>
      <c r="F606" s="50">
        <v>2010</v>
      </c>
      <c r="G606" s="50" t="s">
        <v>201</v>
      </c>
      <c r="H606" s="51" t="s">
        <v>194</v>
      </c>
      <c r="I606" s="64" t="s">
        <v>378</v>
      </c>
      <c r="J606" s="3"/>
      <c r="K606" s="3"/>
      <c r="L606" s="3"/>
      <c r="M606" s="3"/>
      <c r="N606" s="3"/>
      <c r="O606" s="3"/>
      <c r="P606" s="20">
        <v>1.3131215387678E-6</v>
      </c>
      <c r="R606"/>
    </row>
    <row r="607" spans="1:18" x14ac:dyDescent="0.35">
      <c r="A607" s="54">
        <f xml:space="preserve"> ROW( data_scaledImpacts[[#This Row],[row_id]] ) - ROW( data_scaledImpacts[[#Headers],[row_id]] )</f>
        <v>606</v>
      </c>
      <c r="B607" s="61" t="str">
        <f xml:space="preserve"> _xlfn.TEXTJOIN( "", , data_scaledImpacts[[#This Row],[sector]:[impactType]] )</f>
        <v>SouthwestDustCanESM232010N/AAllCardiovasc</v>
      </c>
      <c r="C607" s="49" t="s">
        <v>85</v>
      </c>
      <c r="D607" s="49" t="s">
        <v>0</v>
      </c>
      <c r="E607" s="50">
        <v>3</v>
      </c>
      <c r="F607" s="50">
        <v>2010</v>
      </c>
      <c r="G607" s="50" t="s">
        <v>201</v>
      </c>
      <c r="H607" s="51" t="s">
        <v>194</v>
      </c>
      <c r="I607" s="64" t="s">
        <v>379</v>
      </c>
      <c r="J607" s="3"/>
      <c r="K607" s="3"/>
      <c r="L607" s="3"/>
      <c r="M607" s="3"/>
      <c r="N607" s="3"/>
      <c r="O607" s="3"/>
      <c r="P607" s="20">
        <v>1.5088145086784282E-6</v>
      </c>
      <c r="R607"/>
    </row>
    <row r="608" spans="1:18" x14ac:dyDescent="0.35">
      <c r="A608" s="54">
        <f xml:space="preserve"> ROW( data_scaledImpacts[[#This Row],[row_id]] ) - ROW( data_scaledImpacts[[#Headers],[row_id]] )</f>
        <v>607</v>
      </c>
      <c r="B608" s="61" t="str">
        <f xml:space="preserve"> _xlfn.TEXTJOIN( "", , data_scaledImpacts[[#This Row],[sector]:[impactType]] )</f>
        <v>SouthwestDustCCSM432010N/AAllCardiovasc</v>
      </c>
      <c r="C608" s="49" t="s">
        <v>85</v>
      </c>
      <c r="D608" s="49" t="s">
        <v>1</v>
      </c>
      <c r="E608" s="50">
        <v>3</v>
      </c>
      <c r="F608" s="50">
        <v>2010</v>
      </c>
      <c r="G608" s="50" t="s">
        <v>201</v>
      </c>
      <c r="H608" s="51" t="s">
        <v>194</v>
      </c>
      <c r="I608" s="64" t="s">
        <v>380</v>
      </c>
      <c r="J608" s="3"/>
      <c r="K608" s="3"/>
      <c r="L608" s="3"/>
      <c r="M608" s="3"/>
      <c r="N608" s="3"/>
      <c r="O608" s="3"/>
      <c r="P608" s="20">
        <v>1.7883699586544581E-6</v>
      </c>
      <c r="R608"/>
    </row>
    <row r="609" spans="1:18" x14ac:dyDescent="0.35">
      <c r="A609" s="54">
        <f xml:space="preserve"> ROW( data_scaledImpacts[[#This Row],[row_id]] ) - ROW( data_scaledImpacts[[#Headers],[row_id]] )</f>
        <v>608</v>
      </c>
      <c r="B609" s="61" t="str">
        <f xml:space="preserve"> _xlfn.TEXTJOIN( "", , data_scaledImpacts[[#This Row],[sector]:[impactType]] )</f>
        <v>SouthwestDustGISS-E2-R32010N/AAllCardiovasc</v>
      </c>
      <c r="C609" s="49" t="s">
        <v>85</v>
      </c>
      <c r="D609" s="49" t="s">
        <v>2</v>
      </c>
      <c r="E609" s="50">
        <v>3</v>
      </c>
      <c r="F609" s="50">
        <v>2010</v>
      </c>
      <c r="G609" s="50" t="s">
        <v>201</v>
      </c>
      <c r="H609" s="51" t="s">
        <v>194</v>
      </c>
      <c r="I609" s="64" t="s">
        <v>381</v>
      </c>
      <c r="J609" s="3"/>
      <c r="K609" s="3"/>
      <c r="L609" s="3"/>
      <c r="M609" s="3"/>
      <c r="N609" s="3"/>
      <c r="O609" s="3"/>
      <c r="P609" s="20">
        <v>1.9816732990740966E-6</v>
      </c>
      <c r="R609"/>
    </row>
    <row r="610" spans="1:18" x14ac:dyDescent="0.35">
      <c r="A610" s="54">
        <f xml:space="preserve"> ROW( data_scaledImpacts[[#This Row],[row_id]] ) - ROW( data_scaledImpacts[[#Headers],[row_id]] )</f>
        <v>609</v>
      </c>
      <c r="B610" s="61" t="str">
        <f xml:space="preserve"> _xlfn.TEXTJOIN( "", , data_scaledImpacts[[#This Row],[sector]:[impactType]] )</f>
        <v>SouthwestDustHadGEM2-ES32010N/AAllCardiovasc</v>
      </c>
      <c r="C610" s="49" t="s">
        <v>85</v>
      </c>
      <c r="D610" s="49" t="s">
        <v>3</v>
      </c>
      <c r="E610" s="50">
        <v>3</v>
      </c>
      <c r="F610" s="50">
        <v>2010</v>
      </c>
      <c r="G610" s="50" t="s">
        <v>201</v>
      </c>
      <c r="H610" s="51" t="s">
        <v>194</v>
      </c>
      <c r="I610" s="64" t="s">
        <v>382</v>
      </c>
      <c r="J610" s="3"/>
      <c r="K610" s="3"/>
      <c r="L610" s="3"/>
      <c r="M610" s="3"/>
      <c r="N610" s="3"/>
      <c r="O610" s="3"/>
      <c r="P610" s="20">
        <v>1.9112680693690111E-6</v>
      </c>
      <c r="R610"/>
    </row>
    <row r="611" spans="1:18" x14ac:dyDescent="0.35">
      <c r="A611" s="54">
        <f xml:space="preserve"> ROW( data_scaledImpacts[[#This Row],[row_id]] ) - ROW( data_scaledImpacts[[#Headers],[row_id]] )</f>
        <v>610</v>
      </c>
      <c r="B611" s="61" t="str">
        <f xml:space="preserve"> _xlfn.TEXTJOIN( "", , data_scaledImpacts[[#This Row],[sector]:[impactType]] )</f>
        <v>SouthwestDustMIROC532010N/AAllCardiovasc</v>
      </c>
      <c r="C611" s="49" t="s">
        <v>85</v>
      </c>
      <c r="D611" s="49" t="s">
        <v>4</v>
      </c>
      <c r="E611" s="50">
        <v>3</v>
      </c>
      <c r="F611" s="50">
        <v>2010</v>
      </c>
      <c r="G611" s="50" t="s">
        <v>201</v>
      </c>
      <c r="H611" s="51" t="s">
        <v>194</v>
      </c>
      <c r="I611" s="64" t="s">
        <v>383</v>
      </c>
      <c r="J611" s="3"/>
      <c r="K611" s="3"/>
      <c r="L611" s="3"/>
      <c r="M611" s="3"/>
      <c r="N611" s="3"/>
      <c r="O611" s="3"/>
      <c r="P611" s="20">
        <v>2.2199094529857059E-6</v>
      </c>
      <c r="R611"/>
    </row>
    <row r="612" spans="1:18" x14ac:dyDescent="0.35">
      <c r="A612" s="54">
        <f xml:space="preserve"> ROW( data_scaledImpacts[[#This Row],[row_id]] ) - ROW( data_scaledImpacts[[#Headers],[row_id]] )</f>
        <v>611</v>
      </c>
      <c r="B612" s="61" t="str">
        <f xml:space="preserve"> _xlfn.TEXTJOIN( "", , data_scaledImpacts[[#This Row],[sector]:[impactType]] )</f>
        <v>SouthwestDustGFDL-CM332010N/AAllCardiovasc</v>
      </c>
      <c r="C612" s="49" t="s">
        <v>85</v>
      </c>
      <c r="D612" s="49" t="s">
        <v>5</v>
      </c>
      <c r="E612" s="50">
        <v>3</v>
      </c>
      <c r="F612" s="50">
        <v>2010</v>
      </c>
      <c r="G612" s="50" t="s">
        <v>201</v>
      </c>
      <c r="H612" s="51" t="s">
        <v>194</v>
      </c>
      <c r="I612" s="64" t="s">
        <v>384</v>
      </c>
      <c r="J612" s="3"/>
      <c r="K612" s="3"/>
      <c r="L612" s="3"/>
      <c r="M612" s="3"/>
      <c r="N612" s="3"/>
      <c r="O612" s="3"/>
      <c r="P612" s="20">
        <v>2.5390337123342079E-6</v>
      </c>
      <c r="R612"/>
    </row>
    <row r="613" spans="1:18" x14ac:dyDescent="0.35">
      <c r="A613" s="54">
        <f xml:space="preserve"> ROW( data_scaledImpacts[[#This Row],[row_id]] ) - ROW( data_scaledImpacts[[#Headers],[row_id]] )</f>
        <v>612</v>
      </c>
      <c r="B613" s="61" t="str">
        <f xml:space="preserve"> _xlfn.TEXTJOIN( "", , data_scaledImpacts[[#This Row],[sector]:[impactType]] )</f>
        <v>SouthwestDustGCM Average32010N/AAllCardiovasc</v>
      </c>
      <c r="C613" s="49" t="s">
        <v>85</v>
      </c>
      <c r="D613" s="49" t="s">
        <v>15</v>
      </c>
      <c r="E613" s="50">
        <v>3</v>
      </c>
      <c r="F613" s="50">
        <v>2010</v>
      </c>
      <c r="G613" s="50" t="s">
        <v>201</v>
      </c>
      <c r="H613" s="51" t="s">
        <v>194</v>
      </c>
      <c r="I613" s="64" t="s">
        <v>385</v>
      </c>
      <c r="J613" s="3"/>
      <c r="K613" s="3"/>
      <c r="L613" s="3"/>
      <c r="M613" s="3"/>
      <c r="N613" s="3"/>
      <c r="O613" s="3"/>
      <c r="P613" s="20">
        <v>1.9915115001826513E-6</v>
      </c>
      <c r="R613"/>
    </row>
    <row r="614" spans="1:18" x14ac:dyDescent="0.35">
      <c r="A614" s="54">
        <f xml:space="preserve"> ROW( data_scaledImpacts[[#This Row],[row_id]] ) - ROW( data_scaledImpacts[[#Headers],[row_id]] )</f>
        <v>613</v>
      </c>
      <c r="B614" s="61" t="str">
        <f xml:space="preserve"> _xlfn.TEXTJOIN( "", , data_scaledImpacts[[#This Row],[sector]:[impactType]] )</f>
        <v>SouthwestDustCanESM242010N/AAllCardiovasc</v>
      </c>
      <c r="C614" s="49" t="s">
        <v>85</v>
      </c>
      <c r="D614" s="49" t="s">
        <v>0</v>
      </c>
      <c r="E614" s="50">
        <v>4</v>
      </c>
      <c r="F614" s="50">
        <v>2010</v>
      </c>
      <c r="G614" s="50" t="s">
        <v>201</v>
      </c>
      <c r="H614" s="51" t="s">
        <v>194</v>
      </c>
      <c r="I614" s="64" t="s">
        <v>386</v>
      </c>
      <c r="J614" s="3"/>
      <c r="K614" s="3"/>
      <c r="L614" s="3"/>
      <c r="M614" s="3"/>
      <c r="N614" s="3"/>
      <c r="O614" s="3"/>
      <c r="P614" s="20">
        <v>1.4515395613168579E-6</v>
      </c>
      <c r="R614"/>
    </row>
    <row r="615" spans="1:18" x14ac:dyDescent="0.35">
      <c r="A615" s="54">
        <f xml:space="preserve"> ROW( data_scaledImpacts[[#This Row],[row_id]] ) - ROW( data_scaledImpacts[[#Headers],[row_id]] )</f>
        <v>614</v>
      </c>
      <c r="B615" s="61" t="str">
        <f xml:space="preserve"> _xlfn.TEXTJOIN( "", , data_scaledImpacts[[#This Row],[sector]:[impactType]] )</f>
        <v>SouthwestDustCCSM442010N/AAllCardiovasc</v>
      </c>
      <c r="C615" s="49" t="s">
        <v>85</v>
      </c>
      <c r="D615" s="49" t="s">
        <v>1</v>
      </c>
      <c r="E615" s="50">
        <v>4</v>
      </c>
      <c r="F615" s="50">
        <v>2010</v>
      </c>
      <c r="G615" s="50" t="s">
        <v>201</v>
      </c>
      <c r="H615" s="51" t="s">
        <v>194</v>
      </c>
      <c r="I615" s="64" t="s">
        <v>387</v>
      </c>
      <c r="J615" s="3"/>
      <c r="K615" s="3"/>
      <c r="L615" s="3"/>
      <c r="M615" s="3"/>
      <c r="N615" s="3"/>
      <c r="O615" s="3"/>
      <c r="P615" s="20">
        <v>2.4248924736221669E-6</v>
      </c>
      <c r="R615"/>
    </row>
    <row r="616" spans="1:18" x14ac:dyDescent="0.35">
      <c r="A616" s="54">
        <f xml:space="preserve"> ROW( data_scaledImpacts[[#This Row],[row_id]] ) - ROW( data_scaledImpacts[[#Headers],[row_id]] )</f>
        <v>615</v>
      </c>
      <c r="B616" s="61" t="str">
        <f xml:space="preserve"> _xlfn.TEXTJOIN( "", , data_scaledImpacts[[#This Row],[sector]:[impactType]] )</f>
        <v>SouthwestDustGISS-E2-R42010N/AAllCardiovasc</v>
      </c>
      <c r="C616" s="49" t="s">
        <v>85</v>
      </c>
      <c r="D616" s="49" t="s">
        <v>2</v>
      </c>
      <c r="E616" s="50">
        <v>4</v>
      </c>
      <c r="F616" s="50">
        <v>2010</v>
      </c>
      <c r="G616" s="50" t="s">
        <v>201</v>
      </c>
      <c r="H616" s="51" t="s">
        <v>194</v>
      </c>
      <c r="I616" s="64" t="s">
        <v>388</v>
      </c>
      <c r="J616" s="3"/>
      <c r="K616" s="3"/>
      <c r="L616" s="3"/>
      <c r="M616" s="3"/>
      <c r="N616" s="3"/>
      <c r="O616" s="3"/>
      <c r="P616" s="20"/>
      <c r="R616"/>
    </row>
    <row r="617" spans="1:18" x14ac:dyDescent="0.35">
      <c r="A617" s="54">
        <f xml:space="preserve"> ROW( data_scaledImpacts[[#This Row],[row_id]] ) - ROW( data_scaledImpacts[[#Headers],[row_id]] )</f>
        <v>616</v>
      </c>
      <c r="B617" s="61" t="str">
        <f xml:space="preserve"> _xlfn.TEXTJOIN( "", , data_scaledImpacts[[#This Row],[sector]:[impactType]] )</f>
        <v>SouthwestDustHadGEM2-ES42010N/AAllCardiovasc</v>
      </c>
      <c r="C617" s="49" t="s">
        <v>85</v>
      </c>
      <c r="D617" s="49" t="s">
        <v>3</v>
      </c>
      <c r="E617" s="50">
        <v>4</v>
      </c>
      <c r="F617" s="50">
        <v>2010</v>
      </c>
      <c r="G617" s="50" t="s">
        <v>201</v>
      </c>
      <c r="H617" s="51" t="s">
        <v>194</v>
      </c>
      <c r="I617" s="64" t="s">
        <v>389</v>
      </c>
      <c r="J617" s="3"/>
      <c r="K617" s="3"/>
      <c r="L617" s="3"/>
      <c r="M617" s="3"/>
      <c r="N617" s="3"/>
      <c r="O617" s="3"/>
      <c r="P617" s="20">
        <v>1.9452371019777126E-6</v>
      </c>
      <c r="R617"/>
    </row>
    <row r="618" spans="1:18" x14ac:dyDescent="0.35">
      <c r="A618" s="54">
        <f xml:space="preserve"> ROW( data_scaledImpacts[[#This Row],[row_id]] ) - ROW( data_scaledImpacts[[#Headers],[row_id]] )</f>
        <v>617</v>
      </c>
      <c r="B618" s="61" t="str">
        <f xml:space="preserve"> _xlfn.TEXTJOIN( "", , data_scaledImpacts[[#This Row],[sector]:[impactType]] )</f>
        <v>SouthwestDustMIROC542010N/AAllCardiovasc</v>
      </c>
      <c r="C618" s="49" t="s">
        <v>85</v>
      </c>
      <c r="D618" s="49" t="s">
        <v>4</v>
      </c>
      <c r="E618" s="50">
        <v>4</v>
      </c>
      <c r="F618" s="50">
        <v>2010</v>
      </c>
      <c r="G618" s="50" t="s">
        <v>201</v>
      </c>
      <c r="H618" s="51" t="s">
        <v>194</v>
      </c>
      <c r="I618" s="64" t="s">
        <v>390</v>
      </c>
      <c r="J618" s="3"/>
      <c r="K618" s="3"/>
      <c r="L618" s="3"/>
      <c r="M618" s="3"/>
      <c r="N618" s="3"/>
      <c r="O618" s="3"/>
      <c r="P618" s="20">
        <v>2.7407211061348536E-6</v>
      </c>
      <c r="R618"/>
    </row>
    <row r="619" spans="1:18" x14ac:dyDescent="0.35">
      <c r="A619" s="54">
        <f xml:space="preserve"> ROW( data_scaledImpacts[[#This Row],[row_id]] ) - ROW( data_scaledImpacts[[#Headers],[row_id]] )</f>
        <v>618</v>
      </c>
      <c r="B619" s="61" t="str">
        <f xml:space="preserve"> _xlfn.TEXTJOIN( "", , data_scaledImpacts[[#This Row],[sector]:[impactType]] )</f>
        <v>SouthwestDustGFDL-CM342010N/AAllCardiovasc</v>
      </c>
      <c r="C619" s="49" t="s">
        <v>85</v>
      </c>
      <c r="D619" s="49" t="s">
        <v>5</v>
      </c>
      <c r="E619" s="50">
        <v>4</v>
      </c>
      <c r="F619" s="50">
        <v>2010</v>
      </c>
      <c r="G619" s="50" t="s">
        <v>201</v>
      </c>
      <c r="H619" s="51" t="s">
        <v>194</v>
      </c>
      <c r="I619" s="64" t="s">
        <v>391</v>
      </c>
      <c r="J619" s="3"/>
      <c r="K619" s="3"/>
      <c r="L619" s="3"/>
      <c r="M619" s="3"/>
      <c r="N619" s="3"/>
      <c r="O619" s="3"/>
      <c r="P619" s="20">
        <v>3.463584287600737E-6</v>
      </c>
      <c r="R619"/>
    </row>
    <row r="620" spans="1:18" x14ac:dyDescent="0.35">
      <c r="A620" s="54">
        <f xml:space="preserve"> ROW( data_scaledImpacts[[#This Row],[row_id]] ) - ROW( data_scaledImpacts[[#Headers],[row_id]] )</f>
        <v>619</v>
      </c>
      <c r="B620" s="61" t="str">
        <f xml:space="preserve"> _xlfn.TEXTJOIN( "", , data_scaledImpacts[[#This Row],[sector]:[impactType]] )</f>
        <v>SouthwestDustGCM Average42010N/AAllCardiovasc</v>
      </c>
      <c r="C620" s="49" t="s">
        <v>85</v>
      </c>
      <c r="D620" s="49" t="s">
        <v>15</v>
      </c>
      <c r="E620" s="50">
        <v>4</v>
      </c>
      <c r="F620" s="50">
        <v>2010</v>
      </c>
      <c r="G620" s="50" t="s">
        <v>201</v>
      </c>
      <c r="H620" s="51" t="s">
        <v>194</v>
      </c>
      <c r="I620" s="64" t="s">
        <v>392</v>
      </c>
      <c r="J620" s="3"/>
      <c r="K620" s="3"/>
      <c r="L620" s="3"/>
      <c r="M620" s="3"/>
      <c r="N620" s="3"/>
      <c r="O620" s="3"/>
      <c r="P620" s="20">
        <v>2.4051949061304657E-6</v>
      </c>
      <c r="R620"/>
    </row>
    <row r="621" spans="1:18" x14ac:dyDescent="0.35">
      <c r="A621" s="54">
        <f xml:space="preserve"> ROW( data_scaledImpacts[[#This Row],[row_id]] ) - ROW( data_scaledImpacts[[#Headers],[row_id]] )</f>
        <v>620</v>
      </c>
      <c r="B621" s="61" t="str">
        <f xml:space="preserve"> _xlfn.TEXTJOIN( "", , data_scaledImpacts[[#This Row],[sector]:[impactType]] )</f>
        <v>SouthwestDustCanESM252010N/AAllCardiovasc</v>
      </c>
      <c r="C621" s="49" t="s">
        <v>85</v>
      </c>
      <c r="D621" s="49" t="s">
        <v>0</v>
      </c>
      <c r="E621" s="50">
        <v>5</v>
      </c>
      <c r="F621" s="50">
        <v>2010</v>
      </c>
      <c r="G621" s="50" t="s">
        <v>201</v>
      </c>
      <c r="H621" s="51" t="s">
        <v>194</v>
      </c>
      <c r="I621" s="64" t="s">
        <v>393</v>
      </c>
      <c r="J621" s="3"/>
      <c r="K621" s="3"/>
      <c r="L621" s="3"/>
      <c r="M621" s="3"/>
      <c r="N621" s="3"/>
      <c r="O621" s="3"/>
      <c r="P621" s="20">
        <v>1.8119697788597033E-6</v>
      </c>
      <c r="R621"/>
    </row>
    <row r="622" spans="1:18" x14ac:dyDescent="0.35">
      <c r="A622" s="54">
        <f xml:space="preserve"> ROW( data_scaledImpacts[[#This Row],[row_id]] ) - ROW( data_scaledImpacts[[#Headers],[row_id]] )</f>
        <v>621</v>
      </c>
      <c r="B622" s="61" t="str">
        <f xml:space="preserve"> _xlfn.TEXTJOIN( "", , data_scaledImpacts[[#This Row],[sector]:[impactType]] )</f>
        <v>SouthwestDustCCSM452010N/AAllCardiovasc</v>
      </c>
      <c r="C622" s="49" t="s">
        <v>85</v>
      </c>
      <c r="D622" s="49" t="s">
        <v>1</v>
      </c>
      <c r="E622" s="50">
        <v>5</v>
      </c>
      <c r="F622" s="50">
        <v>2010</v>
      </c>
      <c r="G622" s="50" t="s">
        <v>201</v>
      </c>
      <c r="H622" s="51" t="s">
        <v>194</v>
      </c>
      <c r="I622" s="64" t="s">
        <v>394</v>
      </c>
      <c r="J622" s="3"/>
      <c r="K622" s="3"/>
      <c r="L622" s="3"/>
      <c r="M622" s="3"/>
      <c r="N622" s="3"/>
      <c r="O622" s="3"/>
      <c r="P622" s="20">
        <v>3.7919866726484344E-6</v>
      </c>
      <c r="R622"/>
    </row>
    <row r="623" spans="1:18" x14ac:dyDescent="0.35">
      <c r="A623" s="54">
        <f xml:space="preserve"> ROW( data_scaledImpacts[[#This Row],[row_id]] ) - ROW( data_scaledImpacts[[#Headers],[row_id]] )</f>
        <v>622</v>
      </c>
      <c r="B623" s="61" t="str">
        <f xml:space="preserve"> _xlfn.TEXTJOIN( "", , data_scaledImpacts[[#This Row],[sector]:[impactType]] )</f>
        <v>SouthwestDustGISS-E2-R52010N/AAllCardiovasc</v>
      </c>
      <c r="C623" s="49" t="s">
        <v>85</v>
      </c>
      <c r="D623" s="49" t="s">
        <v>2</v>
      </c>
      <c r="E623" s="50">
        <v>5</v>
      </c>
      <c r="F623" s="50">
        <v>2010</v>
      </c>
      <c r="G623" s="50" t="s">
        <v>201</v>
      </c>
      <c r="H623" s="51" t="s">
        <v>194</v>
      </c>
      <c r="I623" s="64" t="s">
        <v>395</v>
      </c>
      <c r="J623" s="3"/>
      <c r="K623" s="3"/>
      <c r="L623" s="3"/>
      <c r="M623" s="3"/>
      <c r="N623" s="3"/>
      <c r="O623" s="3"/>
      <c r="P623" s="20"/>
      <c r="R623"/>
    </row>
    <row r="624" spans="1:18" x14ac:dyDescent="0.35">
      <c r="A624" s="54">
        <f xml:space="preserve"> ROW( data_scaledImpacts[[#This Row],[row_id]] ) - ROW( data_scaledImpacts[[#Headers],[row_id]] )</f>
        <v>623</v>
      </c>
      <c r="B624" s="61" t="str">
        <f xml:space="preserve"> _xlfn.TEXTJOIN( "", , data_scaledImpacts[[#This Row],[sector]:[impactType]] )</f>
        <v>SouthwestDustHadGEM2-ES52010N/AAllCardiovasc</v>
      </c>
      <c r="C624" s="49" t="s">
        <v>85</v>
      </c>
      <c r="D624" s="49" t="s">
        <v>3</v>
      </c>
      <c r="E624" s="50">
        <v>5</v>
      </c>
      <c r="F624" s="50">
        <v>2010</v>
      </c>
      <c r="G624" s="50" t="s">
        <v>201</v>
      </c>
      <c r="H624" s="51" t="s">
        <v>194</v>
      </c>
      <c r="I624" s="64" t="s">
        <v>396</v>
      </c>
      <c r="J624" s="3"/>
      <c r="K624" s="3"/>
      <c r="L624" s="3"/>
      <c r="M624" s="3"/>
      <c r="N624" s="3"/>
      <c r="O624" s="3"/>
      <c r="P624" s="20">
        <v>3.1954845398805433E-6</v>
      </c>
      <c r="R624"/>
    </row>
    <row r="625" spans="1:18" x14ac:dyDescent="0.35">
      <c r="A625" s="54">
        <f xml:space="preserve"> ROW( data_scaledImpacts[[#This Row],[row_id]] ) - ROW( data_scaledImpacts[[#Headers],[row_id]] )</f>
        <v>624</v>
      </c>
      <c r="B625" s="61" t="str">
        <f xml:space="preserve"> _xlfn.TEXTJOIN( "", , data_scaledImpacts[[#This Row],[sector]:[impactType]] )</f>
        <v>SouthwestDustMIROC552010N/AAllCardiovasc</v>
      </c>
      <c r="C625" s="49" t="s">
        <v>85</v>
      </c>
      <c r="D625" s="49" t="s">
        <v>4</v>
      </c>
      <c r="E625" s="50">
        <v>5</v>
      </c>
      <c r="F625" s="50">
        <v>2010</v>
      </c>
      <c r="G625" s="50" t="s">
        <v>201</v>
      </c>
      <c r="H625" s="51" t="s">
        <v>194</v>
      </c>
      <c r="I625" s="64" t="s">
        <v>397</v>
      </c>
      <c r="J625" s="3"/>
      <c r="K625" s="3"/>
      <c r="L625" s="3"/>
      <c r="M625" s="3"/>
      <c r="N625" s="3"/>
      <c r="O625" s="3"/>
      <c r="P625" s="20">
        <v>3.4466267698693872E-6</v>
      </c>
      <c r="R625"/>
    </row>
    <row r="626" spans="1:18" x14ac:dyDescent="0.35">
      <c r="A626" s="54">
        <f xml:space="preserve"> ROW( data_scaledImpacts[[#This Row],[row_id]] ) - ROW( data_scaledImpacts[[#Headers],[row_id]] )</f>
        <v>625</v>
      </c>
      <c r="B626" s="61" t="str">
        <f xml:space="preserve"> _xlfn.TEXTJOIN( "", , data_scaledImpacts[[#This Row],[sector]:[impactType]] )</f>
        <v>SouthwestDustGFDL-CM352010N/AAllCardiovasc</v>
      </c>
      <c r="C626" s="49" t="s">
        <v>85</v>
      </c>
      <c r="D626" s="49" t="s">
        <v>5</v>
      </c>
      <c r="E626" s="50">
        <v>5</v>
      </c>
      <c r="F626" s="50">
        <v>2010</v>
      </c>
      <c r="G626" s="50" t="s">
        <v>201</v>
      </c>
      <c r="H626" s="51" t="s">
        <v>194</v>
      </c>
      <c r="I626" s="64" t="s">
        <v>398</v>
      </c>
      <c r="J626" s="3"/>
      <c r="K626" s="3"/>
      <c r="L626" s="3"/>
      <c r="M626" s="3"/>
      <c r="N626" s="3"/>
      <c r="O626" s="3"/>
      <c r="P626" s="20">
        <v>4.3100457332452499E-6</v>
      </c>
      <c r="R626"/>
    </row>
    <row r="627" spans="1:18" x14ac:dyDescent="0.35">
      <c r="A627" s="54">
        <f xml:space="preserve"> ROW( data_scaledImpacts[[#This Row],[row_id]] ) - ROW( data_scaledImpacts[[#Headers],[row_id]] )</f>
        <v>626</v>
      </c>
      <c r="B627" s="61" t="str">
        <f xml:space="preserve"> _xlfn.TEXTJOIN( "", , data_scaledImpacts[[#This Row],[sector]:[impactType]] )</f>
        <v>SouthwestDustGCM Average52010N/AAllCardiovasc</v>
      </c>
      <c r="C627" s="49" t="s">
        <v>85</v>
      </c>
      <c r="D627" s="49" t="s">
        <v>15</v>
      </c>
      <c r="E627" s="50">
        <v>5</v>
      </c>
      <c r="F627" s="50">
        <v>2010</v>
      </c>
      <c r="G627" s="50" t="s">
        <v>201</v>
      </c>
      <c r="H627" s="51" t="s">
        <v>194</v>
      </c>
      <c r="I627" s="64" t="s">
        <v>399</v>
      </c>
      <c r="J627" s="3"/>
      <c r="K627" s="3"/>
      <c r="L627" s="3"/>
      <c r="M627" s="3"/>
      <c r="N627" s="3"/>
      <c r="O627" s="3"/>
      <c r="P627" s="20">
        <v>3.3112226989006634E-6</v>
      </c>
      <c r="R627"/>
    </row>
    <row r="628" spans="1:18" x14ac:dyDescent="0.35">
      <c r="A628" s="54">
        <f xml:space="preserve"> ROW( data_scaledImpacts[[#This Row],[row_id]] ) - ROW( data_scaledImpacts[[#Headers],[row_id]] )</f>
        <v>627</v>
      </c>
      <c r="B628" s="61" t="str">
        <f xml:space="preserve"> _xlfn.TEXTJOIN( "", , data_scaledImpacts[[#This Row],[sector]:[impactType]] )</f>
        <v>SouthwestDustCanESM262010N/AAllCardiovasc</v>
      </c>
      <c r="C628" s="49" t="s">
        <v>85</v>
      </c>
      <c r="D628" s="49" t="s">
        <v>0</v>
      </c>
      <c r="E628" s="50">
        <v>6</v>
      </c>
      <c r="F628" s="50">
        <v>2010</v>
      </c>
      <c r="G628" s="50" t="s">
        <v>201</v>
      </c>
      <c r="H628" s="51" t="s">
        <v>194</v>
      </c>
      <c r="I628" s="64" t="s">
        <v>400</v>
      </c>
      <c r="J628" s="3"/>
      <c r="K628" s="3"/>
      <c r="L628" s="3"/>
      <c r="M628" s="3"/>
      <c r="N628" s="3"/>
      <c r="O628" s="3"/>
      <c r="P628" s="20">
        <v>2.3180639908804953E-6</v>
      </c>
      <c r="R628"/>
    </row>
    <row r="629" spans="1:18" x14ac:dyDescent="0.35">
      <c r="A629" s="54">
        <f xml:space="preserve"> ROW( data_scaledImpacts[[#This Row],[row_id]] ) - ROW( data_scaledImpacts[[#Headers],[row_id]] )</f>
        <v>628</v>
      </c>
      <c r="B629" s="61" t="str">
        <f xml:space="preserve"> _xlfn.TEXTJOIN( "", , data_scaledImpacts[[#This Row],[sector]:[impactType]] )</f>
        <v>SouthwestDustCCSM462010N/AAllCardiovasc</v>
      </c>
      <c r="C629" s="49" t="s">
        <v>85</v>
      </c>
      <c r="D629" s="49" t="s">
        <v>1</v>
      </c>
      <c r="E629" s="50">
        <v>6</v>
      </c>
      <c r="F629" s="50">
        <v>2010</v>
      </c>
      <c r="G629" s="50" t="s">
        <v>201</v>
      </c>
      <c r="H629" s="51" t="s">
        <v>194</v>
      </c>
      <c r="I629" s="64" t="s">
        <v>401</v>
      </c>
      <c r="J629" s="3"/>
      <c r="K629" s="3"/>
      <c r="L629" s="3"/>
      <c r="M629" s="3"/>
      <c r="N629" s="3"/>
      <c r="O629" s="3"/>
      <c r="P629" s="20"/>
      <c r="R629"/>
    </row>
    <row r="630" spans="1:18" x14ac:dyDescent="0.35">
      <c r="A630" s="54">
        <f xml:space="preserve"> ROW( data_scaledImpacts[[#This Row],[row_id]] ) - ROW( data_scaledImpacts[[#Headers],[row_id]] )</f>
        <v>629</v>
      </c>
      <c r="B630" s="61" t="str">
        <f xml:space="preserve"> _xlfn.TEXTJOIN( "", , data_scaledImpacts[[#This Row],[sector]:[impactType]] )</f>
        <v>SouthwestDustGISS-E2-R62010N/AAllCardiovasc</v>
      </c>
      <c r="C630" s="49" t="s">
        <v>85</v>
      </c>
      <c r="D630" s="49" t="s">
        <v>2</v>
      </c>
      <c r="E630" s="50">
        <v>6</v>
      </c>
      <c r="F630" s="50">
        <v>2010</v>
      </c>
      <c r="G630" s="50" t="s">
        <v>201</v>
      </c>
      <c r="H630" s="51" t="s">
        <v>194</v>
      </c>
      <c r="I630" s="64" t="s">
        <v>402</v>
      </c>
      <c r="J630" s="3"/>
      <c r="K630" s="3"/>
      <c r="L630" s="3"/>
      <c r="M630" s="3"/>
      <c r="N630" s="3"/>
      <c r="O630" s="3"/>
      <c r="P630" s="20"/>
      <c r="R630"/>
    </row>
    <row r="631" spans="1:18" x14ac:dyDescent="0.35">
      <c r="A631" s="54">
        <f xml:space="preserve"> ROW( data_scaledImpacts[[#This Row],[row_id]] ) - ROW( data_scaledImpacts[[#Headers],[row_id]] )</f>
        <v>630</v>
      </c>
      <c r="B631" s="61" t="str">
        <f xml:space="preserve"> _xlfn.TEXTJOIN( "", , data_scaledImpacts[[#This Row],[sector]:[impactType]] )</f>
        <v>SouthwestDustHadGEM2-ES62010N/AAllCardiovasc</v>
      </c>
      <c r="C631" s="49" t="s">
        <v>85</v>
      </c>
      <c r="D631" s="49" t="s">
        <v>3</v>
      </c>
      <c r="E631" s="50">
        <v>6</v>
      </c>
      <c r="F631" s="50">
        <v>2010</v>
      </c>
      <c r="G631" s="50" t="s">
        <v>201</v>
      </c>
      <c r="H631" s="51" t="s">
        <v>194</v>
      </c>
      <c r="I631" s="64" t="s">
        <v>403</v>
      </c>
      <c r="J631" s="3"/>
      <c r="K631" s="3"/>
      <c r="L631" s="3"/>
      <c r="M631" s="3"/>
      <c r="N631" s="3"/>
      <c r="O631" s="3"/>
      <c r="P631" s="20">
        <v>3.0616053206304274E-6</v>
      </c>
      <c r="R631"/>
    </row>
    <row r="632" spans="1:18" x14ac:dyDescent="0.35">
      <c r="A632" s="54">
        <f xml:space="preserve"> ROW( data_scaledImpacts[[#This Row],[row_id]] ) - ROW( data_scaledImpacts[[#Headers],[row_id]] )</f>
        <v>631</v>
      </c>
      <c r="B632" s="61" t="str">
        <f xml:space="preserve"> _xlfn.TEXTJOIN( "", , data_scaledImpacts[[#This Row],[sector]:[impactType]] )</f>
        <v>SouthwestDustMIROC562010N/AAllCardiovasc</v>
      </c>
      <c r="C632" s="49" t="s">
        <v>85</v>
      </c>
      <c r="D632" s="49" t="s">
        <v>4</v>
      </c>
      <c r="E632" s="50">
        <v>6</v>
      </c>
      <c r="F632" s="50">
        <v>2010</v>
      </c>
      <c r="G632" s="50" t="s">
        <v>201</v>
      </c>
      <c r="H632" s="51" t="s">
        <v>194</v>
      </c>
      <c r="I632" s="64" t="s">
        <v>404</v>
      </c>
      <c r="J632" s="3"/>
      <c r="K632" s="3"/>
      <c r="L632" s="3"/>
      <c r="M632" s="3"/>
      <c r="N632" s="3"/>
      <c r="O632" s="3"/>
      <c r="P632" s="20"/>
      <c r="R632"/>
    </row>
    <row r="633" spans="1:18" x14ac:dyDescent="0.35">
      <c r="A633" s="54">
        <f xml:space="preserve"> ROW( data_scaledImpacts[[#This Row],[row_id]] ) - ROW( data_scaledImpacts[[#Headers],[row_id]] )</f>
        <v>632</v>
      </c>
      <c r="B633" s="61" t="str">
        <f xml:space="preserve"> _xlfn.TEXTJOIN( "", , data_scaledImpacts[[#This Row],[sector]:[impactType]] )</f>
        <v>SouthwestDustGFDL-CM362010N/AAllCardiovasc</v>
      </c>
      <c r="C633" s="49" t="s">
        <v>85</v>
      </c>
      <c r="D633" s="49" t="s">
        <v>5</v>
      </c>
      <c r="E633" s="50">
        <v>6</v>
      </c>
      <c r="F633" s="50">
        <v>2010</v>
      </c>
      <c r="G633" s="50" t="s">
        <v>201</v>
      </c>
      <c r="H633" s="51" t="s">
        <v>194</v>
      </c>
      <c r="I633" s="64" t="s">
        <v>405</v>
      </c>
      <c r="J633" s="3"/>
      <c r="K633" s="3"/>
      <c r="L633" s="3"/>
      <c r="M633" s="3"/>
      <c r="N633" s="3"/>
      <c r="O633" s="3"/>
      <c r="P633" s="20">
        <v>4.9402472452101437E-6</v>
      </c>
      <c r="R633"/>
    </row>
    <row r="634" spans="1:18" x14ac:dyDescent="0.35">
      <c r="A634" s="54">
        <f xml:space="preserve"> ROW( data_scaledImpacts[[#This Row],[row_id]] ) - ROW( data_scaledImpacts[[#Headers],[row_id]] )</f>
        <v>633</v>
      </c>
      <c r="B634" s="61" t="str">
        <f xml:space="preserve"> _xlfn.TEXTJOIN( "", , data_scaledImpacts[[#This Row],[sector]:[impactType]] )</f>
        <v>SouthwestDustGCM Average62010N/AAllCardiovasc</v>
      </c>
      <c r="C634" s="49" t="s">
        <v>85</v>
      </c>
      <c r="D634" s="49" t="s">
        <v>15</v>
      </c>
      <c r="E634" s="50">
        <v>6</v>
      </c>
      <c r="F634" s="50">
        <v>2010</v>
      </c>
      <c r="G634" s="50" t="s">
        <v>201</v>
      </c>
      <c r="H634" s="51" t="s">
        <v>194</v>
      </c>
      <c r="I634" s="64" t="s">
        <v>406</v>
      </c>
      <c r="J634" s="3"/>
      <c r="K634" s="3"/>
      <c r="L634" s="3"/>
      <c r="M634" s="3"/>
      <c r="N634" s="3"/>
      <c r="O634" s="3"/>
      <c r="P634" s="20">
        <v>3.4399721855736885E-6</v>
      </c>
      <c r="R634"/>
    </row>
    <row r="635" spans="1:18" x14ac:dyDescent="0.35">
      <c r="A635" s="54">
        <f xml:space="preserve"> ROW( data_scaledImpacts[[#This Row],[row_id]] ) - ROW( data_scaledImpacts[[#Headers],[row_id]] )</f>
        <v>634</v>
      </c>
      <c r="B635" s="61" t="str">
        <f xml:space="preserve"> _xlfn.TEXTJOIN( "", , data_scaledImpacts[[#This Row],[sector]:[impactType]] )</f>
        <v>SouthwestDustCanESM272010N/AAllCardiovasc</v>
      </c>
      <c r="C635" s="49" t="s">
        <v>85</v>
      </c>
      <c r="D635" s="49" t="s">
        <v>0</v>
      </c>
      <c r="E635" s="50">
        <v>7</v>
      </c>
      <c r="F635" s="50">
        <v>2010</v>
      </c>
      <c r="G635" s="50" t="s">
        <v>201</v>
      </c>
      <c r="H635" s="51" t="s">
        <v>194</v>
      </c>
      <c r="I635" s="64" t="s">
        <v>407</v>
      </c>
      <c r="J635" s="3"/>
      <c r="K635" s="3"/>
      <c r="L635" s="3"/>
      <c r="M635" s="3"/>
      <c r="N635" s="3"/>
      <c r="O635" s="3"/>
      <c r="P635" s="20"/>
      <c r="R635"/>
    </row>
    <row r="636" spans="1:18" x14ac:dyDescent="0.35">
      <c r="A636" s="54">
        <f xml:space="preserve"> ROW( data_scaledImpacts[[#This Row],[row_id]] ) - ROW( data_scaledImpacts[[#Headers],[row_id]] )</f>
        <v>635</v>
      </c>
      <c r="B636" s="61" t="str">
        <f xml:space="preserve"> _xlfn.TEXTJOIN( "", , data_scaledImpacts[[#This Row],[sector]:[impactType]] )</f>
        <v>SouthwestDustCCSM472010N/AAllCardiovasc</v>
      </c>
      <c r="C636" s="49" t="s">
        <v>85</v>
      </c>
      <c r="D636" s="49" t="s">
        <v>1</v>
      </c>
      <c r="E636" s="50">
        <v>7</v>
      </c>
      <c r="F636" s="50">
        <v>2010</v>
      </c>
      <c r="G636" s="50" t="s">
        <v>201</v>
      </c>
      <c r="H636" s="51" t="s">
        <v>194</v>
      </c>
      <c r="I636" s="64" t="s">
        <v>408</v>
      </c>
      <c r="J636" s="3"/>
      <c r="K636" s="3"/>
      <c r="L636" s="3"/>
      <c r="M636" s="3"/>
      <c r="N636" s="3"/>
      <c r="O636" s="3"/>
      <c r="P636" s="20"/>
      <c r="R636"/>
    </row>
    <row r="637" spans="1:18" x14ac:dyDescent="0.35">
      <c r="A637" s="54">
        <f xml:space="preserve"> ROW( data_scaledImpacts[[#This Row],[row_id]] ) - ROW( data_scaledImpacts[[#Headers],[row_id]] )</f>
        <v>636</v>
      </c>
      <c r="B637" s="61" t="str">
        <f xml:space="preserve"> _xlfn.TEXTJOIN( "", , data_scaledImpacts[[#This Row],[sector]:[impactType]] )</f>
        <v>SouthwestDustGISS-E2-R72010N/AAllCardiovasc</v>
      </c>
      <c r="C637" s="49" t="s">
        <v>85</v>
      </c>
      <c r="D637" s="49" t="s">
        <v>2</v>
      </c>
      <c r="E637" s="50">
        <v>7</v>
      </c>
      <c r="F637" s="50">
        <v>2010</v>
      </c>
      <c r="G637" s="50" t="s">
        <v>201</v>
      </c>
      <c r="H637" s="51" t="s">
        <v>194</v>
      </c>
      <c r="I637" s="64" t="s">
        <v>409</v>
      </c>
      <c r="J637" s="3"/>
      <c r="K637" s="3"/>
      <c r="L637" s="3"/>
      <c r="M637" s="3"/>
      <c r="N637" s="3"/>
      <c r="O637" s="3"/>
      <c r="P637" s="20"/>
      <c r="R637"/>
    </row>
    <row r="638" spans="1:18" x14ac:dyDescent="0.35">
      <c r="A638" s="54">
        <f xml:space="preserve"> ROW( data_scaledImpacts[[#This Row],[row_id]] ) - ROW( data_scaledImpacts[[#Headers],[row_id]] )</f>
        <v>637</v>
      </c>
      <c r="B638" s="61" t="str">
        <f xml:space="preserve"> _xlfn.TEXTJOIN( "", , data_scaledImpacts[[#This Row],[sector]:[impactType]] )</f>
        <v>SouthwestDustHadGEM2-ES72010N/AAllCardiovasc</v>
      </c>
      <c r="C638" s="49" t="s">
        <v>85</v>
      </c>
      <c r="D638" s="49" t="s">
        <v>3</v>
      </c>
      <c r="E638" s="50">
        <v>7</v>
      </c>
      <c r="F638" s="50">
        <v>2010</v>
      </c>
      <c r="G638" s="50" t="s">
        <v>201</v>
      </c>
      <c r="H638" s="51" t="s">
        <v>194</v>
      </c>
      <c r="I638" s="64" t="s">
        <v>410</v>
      </c>
      <c r="J638" s="3"/>
      <c r="K638" s="3"/>
      <c r="L638" s="3"/>
      <c r="M638" s="3"/>
      <c r="N638" s="3"/>
      <c r="O638" s="3"/>
      <c r="P638" s="20"/>
      <c r="R638"/>
    </row>
    <row r="639" spans="1:18" x14ac:dyDescent="0.35">
      <c r="A639" s="54">
        <f xml:space="preserve"> ROW( data_scaledImpacts[[#This Row],[row_id]] ) - ROW( data_scaledImpacts[[#Headers],[row_id]] )</f>
        <v>638</v>
      </c>
      <c r="B639" s="61" t="str">
        <f xml:space="preserve"> _xlfn.TEXTJOIN( "", , data_scaledImpacts[[#This Row],[sector]:[impactType]] )</f>
        <v>SouthwestDustMIROC572010N/AAllCardiovasc</v>
      </c>
      <c r="C639" s="49" t="s">
        <v>85</v>
      </c>
      <c r="D639" s="49" t="s">
        <v>4</v>
      </c>
      <c r="E639" s="50">
        <v>7</v>
      </c>
      <c r="F639" s="50">
        <v>2010</v>
      </c>
      <c r="G639" s="50" t="s">
        <v>201</v>
      </c>
      <c r="H639" s="51" t="s">
        <v>194</v>
      </c>
      <c r="I639" s="64" t="s">
        <v>411</v>
      </c>
      <c r="J639" s="3"/>
      <c r="K639" s="3"/>
      <c r="L639" s="3"/>
      <c r="M639" s="3"/>
      <c r="N639" s="3"/>
      <c r="O639" s="3"/>
      <c r="P639" s="20"/>
      <c r="R639"/>
    </row>
    <row r="640" spans="1:18" x14ac:dyDescent="0.35">
      <c r="A640" s="54">
        <f xml:space="preserve"> ROW( data_scaledImpacts[[#This Row],[row_id]] ) - ROW( data_scaledImpacts[[#Headers],[row_id]] )</f>
        <v>639</v>
      </c>
      <c r="B640" s="61" t="str">
        <f xml:space="preserve"> _xlfn.TEXTJOIN( "", , data_scaledImpacts[[#This Row],[sector]:[impactType]] )</f>
        <v>SouthwestDustGFDL-CM372010N/AAllCardiovasc</v>
      </c>
      <c r="C640" s="49" t="s">
        <v>85</v>
      </c>
      <c r="D640" s="49" t="s">
        <v>5</v>
      </c>
      <c r="E640" s="50">
        <v>7</v>
      </c>
      <c r="F640" s="50">
        <v>2010</v>
      </c>
      <c r="G640" s="50" t="s">
        <v>201</v>
      </c>
      <c r="H640" s="51" t="s">
        <v>194</v>
      </c>
      <c r="I640" s="64" t="s">
        <v>412</v>
      </c>
      <c r="J640" s="3"/>
      <c r="K640" s="3"/>
      <c r="L640" s="3"/>
      <c r="M640" s="3"/>
      <c r="N640" s="3"/>
      <c r="O640" s="3"/>
      <c r="P640" s="20"/>
      <c r="R640"/>
    </row>
    <row r="641" spans="1:18" x14ac:dyDescent="0.35">
      <c r="A641" s="54">
        <f xml:space="preserve"> ROW( data_scaledImpacts[[#This Row],[row_id]] ) - ROW( data_scaledImpacts[[#Headers],[row_id]] )</f>
        <v>640</v>
      </c>
      <c r="B641" s="61" t="str">
        <f xml:space="preserve"> _xlfn.TEXTJOIN( "", , data_scaledImpacts[[#This Row],[sector]:[impactType]] )</f>
        <v>SouthwestDustGCM Average72010N/AAllCardiovasc</v>
      </c>
      <c r="C641" s="49" t="s">
        <v>85</v>
      </c>
      <c r="D641" s="49" t="s">
        <v>15</v>
      </c>
      <c r="E641" s="50">
        <v>7</v>
      </c>
      <c r="F641" s="50">
        <v>2010</v>
      </c>
      <c r="G641" s="50" t="s">
        <v>201</v>
      </c>
      <c r="H641" s="51" t="s">
        <v>194</v>
      </c>
      <c r="I641" s="64" t="s">
        <v>413</v>
      </c>
      <c r="J641" s="3"/>
      <c r="K641" s="3"/>
      <c r="L641" s="3"/>
      <c r="M641" s="3"/>
      <c r="N641" s="3"/>
      <c r="O641" s="3"/>
      <c r="P641" s="20" t="s">
        <v>26</v>
      </c>
      <c r="R641"/>
    </row>
    <row r="642" spans="1:18" x14ac:dyDescent="0.35">
      <c r="A642" s="54">
        <f xml:space="preserve"> ROW( data_scaledImpacts[[#This Row],[row_id]] ) - ROW( data_scaledImpacts[[#Headers],[row_id]] )</f>
        <v>641</v>
      </c>
      <c r="B642" s="61" t="str">
        <f xml:space="preserve"> _xlfn.TEXTJOIN( "", , data_scaledImpacts[[#This Row],[sector]:[impactType]] )</f>
        <v>SouthwestDustCanESM212010N/AACMI</v>
      </c>
      <c r="C642" s="49" t="s">
        <v>85</v>
      </c>
      <c r="D642" s="49" t="s">
        <v>0</v>
      </c>
      <c r="E642" s="50">
        <v>1</v>
      </c>
      <c r="F642" s="50">
        <v>2010</v>
      </c>
      <c r="G642" s="50" t="s">
        <v>201</v>
      </c>
      <c r="H642" s="51" t="s">
        <v>195</v>
      </c>
      <c r="I642" s="64" t="s">
        <v>414</v>
      </c>
      <c r="J642" s="3"/>
      <c r="K642" s="3"/>
      <c r="L642" s="3"/>
      <c r="M642" s="3"/>
      <c r="N642" s="3"/>
      <c r="O642" s="3"/>
      <c r="P642" s="20">
        <v>9.7227728821495725E-7</v>
      </c>
      <c r="R642"/>
    </row>
    <row r="643" spans="1:18" x14ac:dyDescent="0.35">
      <c r="A643" s="54">
        <f xml:space="preserve"> ROW( data_scaledImpacts[[#This Row],[row_id]] ) - ROW( data_scaledImpacts[[#Headers],[row_id]] )</f>
        <v>642</v>
      </c>
      <c r="B643" s="61" t="str">
        <f xml:space="preserve"> _xlfn.TEXTJOIN( "", , data_scaledImpacts[[#This Row],[sector]:[impactType]] )</f>
        <v>SouthwestDustCCSM412010N/AACMI</v>
      </c>
      <c r="C643" s="49" t="s">
        <v>85</v>
      </c>
      <c r="D643" s="49" t="s">
        <v>1</v>
      </c>
      <c r="E643" s="50">
        <v>1</v>
      </c>
      <c r="F643" s="50">
        <v>2010</v>
      </c>
      <c r="G643" s="50" t="s">
        <v>201</v>
      </c>
      <c r="H643" s="51" t="s">
        <v>195</v>
      </c>
      <c r="I643" s="64" t="s">
        <v>415</v>
      </c>
      <c r="J643" s="3"/>
      <c r="K643" s="3"/>
      <c r="L643" s="3"/>
      <c r="M643" s="3"/>
      <c r="N643" s="3"/>
      <c r="O643" s="3"/>
      <c r="P643" s="20">
        <v>2.984726216594176E-6</v>
      </c>
      <c r="R643"/>
    </row>
    <row r="644" spans="1:18" x14ac:dyDescent="0.35">
      <c r="A644" s="54">
        <f xml:space="preserve"> ROW( data_scaledImpacts[[#This Row],[row_id]] ) - ROW( data_scaledImpacts[[#Headers],[row_id]] )</f>
        <v>643</v>
      </c>
      <c r="B644" s="61" t="str">
        <f xml:space="preserve"> _xlfn.TEXTJOIN( "", , data_scaledImpacts[[#This Row],[sector]:[impactType]] )</f>
        <v>SouthwestDustGISS-E2-R12010N/AACMI</v>
      </c>
      <c r="C644" s="49" t="s">
        <v>85</v>
      </c>
      <c r="D644" s="49" t="s">
        <v>2</v>
      </c>
      <c r="E644" s="50">
        <v>1</v>
      </c>
      <c r="F644" s="50">
        <v>2010</v>
      </c>
      <c r="G644" s="50" t="s">
        <v>201</v>
      </c>
      <c r="H644" s="51" t="s">
        <v>195</v>
      </c>
      <c r="I644" s="64" t="s">
        <v>416</v>
      </c>
      <c r="J644" s="3"/>
      <c r="K644" s="3"/>
      <c r="L644" s="3"/>
      <c r="M644" s="3"/>
      <c r="N644" s="3"/>
      <c r="O644" s="3"/>
      <c r="P644" s="20">
        <v>3.5091648208768423E-7</v>
      </c>
      <c r="R644"/>
    </row>
    <row r="645" spans="1:18" x14ac:dyDescent="0.35">
      <c r="A645" s="54">
        <f xml:space="preserve"> ROW( data_scaledImpacts[[#This Row],[row_id]] ) - ROW( data_scaledImpacts[[#Headers],[row_id]] )</f>
        <v>644</v>
      </c>
      <c r="B645" s="61" t="str">
        <f xml:space="preserve"> _xlfn.TEXTJOIN( "", , data_scaledImpacts[[#This Row],[sector]:[impactType]] )</f>
        <v>SouthwestDustHadGEM2-ES12010N/AACMI</v>
      </c>
      <c r="C645" s="49" t="s">
        <v>85</v>
      </c>
      <c r="D645" s="49" t="s">
        <v>3</v>
      </c>
      <c r="E645" s="50">
        <v>1</v>
      </c>
      <c r="F645" s="50">
        <v>2010</v>
      </c>
      <c r="G645" s="50" t="s">
        <v>201</v>
      </c>
      <c r="H645" s="51" t="s">
        <v>195</v>
      </c>
      <c r="I645" s="64" t="s">
        <v>417</v>
      </c>
      <c r="J645" s="3"/>
      <c r="K645" s="3"/>
      <c r="L645" s="3"/>
      <c r="M645" s="3"/>
      <c r="N645" s="3"/>
      <c r="O645" s="3"/>
      <c r="P645" s="20">
        <v>1.2949101878185772E-7</v>
      </c>
      <c r="R645"/>
    </row>
    <row r="646" spans="1:18" x14ac:dyDescent="0.35">
      <c r="A646" s="54">
        <f xml:space="preserve"> ROW( data_scaledImpacts[[#This Row],[row_id]] ) - ROW( data_scaledImpacts[[#Headers],[row_id]] )</f>
        <v>645</v>
      </c>
      <c r="B646" s="61" t="str">
        <f xml:space="preserve"> _xlfn.TEXTJOIN( "", , data_scaledImpacts[[#This Row],[sector]:[impactType]] )</f>
        <v>SouthwestDustMIROC512010N/AACMI</v>
      </c>
      <c r="C646" s="49" t="s">
        <v>85</v>
      </c>
      <c r="D646" s="49" t="s">
        <v>4</v>
      </c>
      <c r="E646" s="50">
        <v>1</v>
      </c>
      <c r="F646" s="50">
        <v>2010</v>
      </c>
      <c r="G646" s="50" t="s">
        <v>201</v>
      </c>
      <c r="H646" s="51" t="s">
        <v>195</v>
      </c>
      <c r="I646" s="64" t="s">
        <v>418</v>
      </c>
      <c r="J646" s="3"/>
      <c r="K646" s="3"/>
      <c r="L646" s="3"/>
      <c r="M646" s="3"/>
      <c r="N646" s="3"/>
      <c r="O646" s="3"/>
      <c r="P646" s="20">
        <v>1.3931204636054702E-6</v>
      </c>
      <c r="R646"/>
    </row>
    <row r="647" spans="1:18" x14ac:dyDescent="0.35">
      <c r="A647" s="54">
        <f xml:space="preserve"> ROW( data_scaledImpacts[[#This Row],[row_id]] ) - ROW( data_scaledImpacts[[#Headers],[row_id]] )</f>
        <v>646</v>
      </c>
      <c r="B647" s="61" t="str">
        <f xml:space="preserve"> _xlfn.TEXTJOIN( "", , data_scaledImpacts[[#This Row],[sector]:[impactType]] )</f>
        <v>SouthwestDustGFDL-CM312010N/AACMI</v>
      </c>
      <c r="C647" s="49" t="s">
        <v>85</v>
      </c>
      <c r="D647" s="49" t="s">
        <v>5</v>
      </c>
      <c r="E647" s="50">
        <v>1</v>
      </c>
      <c r="F647" s="50">
        <v>2010</v>
      </c>
      <c r="G647" s="50" t="s">
        <v>201</v>
      </c>
      <c r="H647" s="51" t="s">
        <v>195</v>
      </c>
      <c r="I647" s="64" t="s">
        <v>419</v>
      </c>
      <c r="J647" s="3"/>
      <c r="K647" s="3"/>
      <c r="L647" s="3"/>
      <c r="M647" s="3"/>
      <c r="N647" s="3"/>
      <c r="O647" s="3"/>
      <c r="P647" s="20">
        <v>3.0265162788307895E-6</v>
      </c>
      <c r="R647"/>
    </row>
    <row r="648" spans="1:18" x14ac:dyDescent="0.35">
      <c r="A648" s="54">
        <f xml:space="preserve"> ROW( data_scaledImpacts[[#This Row],[row_id]] ) - ROW( data_scaledImpacts[[#Headers],[row_id]] )</f>
        <v>647</v>
      </c>
      <c r="B648" s="61" t="str">
        <f xml:space="preserve"> _xlfn.TEXTJOIN( "", , data_scaledImpacts[[#This Row],[sector]:[impactType]] )</f>
        <v>SouthwestDustGCM Average12010N/AACMI</v>
      </c>
      <c r="C648" s="49" t="s">
        <v>85</v>
      </c>
      <c r="D648" s="49" t="s">
        <v>15</v>
      </c>
      <c r="E648" s="50">
        <v>1</v>
      </c>
      <c r="F648" s="50">
        <v>2010</v>
      </c>
      <c r="G648" s="50" t="s">
        <v>201</v>
      </c>
      <c r="H648" s="51" t="s">
        <v>195</v>
      </c>
      <c r="I648" s="64" t="s">
        <v>420</v>
      </c>
      <c r="J648" s="3"/>
      <c r="K648" s="3"/>
      <c r="L648" s="3"/>
      <c r="M648" s="3"/>
      <c r="N648" s="3"/>
      <c r="O648" s="3"/>
      <c r="P648" s="20">
        <v>1.4761746246858227E-6</v>
      </c>
      <c r="R648"/>
    </row>
    <row r="649" spans="1:18" x14ac:dyDescent="0.35">
      <c r="A649" s="54">
        <f xml:space="preserve"> ROW( data_scaledImpacts[[#This Row],[row_id]] ) - ROW( data_scaledImpacts[[#Headers],[row_id]] )</f>
        <v>648</v>
      </c>
      <c r="B649" s="61" t="str">
        <f xml:space="preserve"> _xlfn.TEXTJOIN( "", , data_scaledImpacts[[#This Row],[sector]:[impactType]] )</f>
        <v>SouthwestDustCanESM222010N/AACMI</v>
      </c>
      <c r="C649" s="49" t="s">
        <v>85</v>
      </c>
      <c r="D649" s="49" t="s">
        <v>0</v>
      </c>
      <c r="E649" s="50">
        <v>2</v>
      </c>
      <c r="F649" s="50">
        <v>2010</v>
      </c>
      <c r="G649" s="50" t="s">
        <v>201</v>
      </c>
      <c r="H649" s="51" t="s">
        <v>195</v>
      </c>
      <c r="I649" s="64" t="s">
        <v>421</v>
      </c>
      <c r="J649" s="3"/>
      <c r="K649" s="3"/>
      <c r="L649" s="3"/>
      <c r="M649" s="3"/>
      <c r="N649" s="3"/>
      <c r="O649" s="3"/>
      <c r="P649" s="20">
        <v>2.718053133942804E-6</v>
      </c>
      <c r="R649"/>
    </row>
    <row r="650" spans="1:18" x14ac:dyDescent="0.35">
      <c r="A650" s="54">
        <f xml:space="preserve"> ROW( data_scaledImpacts[[#This Row],[row_id]] ) - ROW( data_scaledImpacts[[#Headers],[row_id]] )</f>
        <v>649</v>
      </c>
      <c r="B650" s="61" t="str">
        <f xml:space="preserve"> _xlfn.TEXTJOIN( "", , data_scaledImpacts[[#This Row],[sector]:[impactType]] )</f>
        <v>SouthwestDustCCSM422010N/AACMI</v>
      </c>
      <c r="C650" s="49" t="s">
        <v>85</v>
      </c>
      <c r="D650" s="49" t="s">
        <v>1</v>
      </c>
      <c r="E650" s="50">
        <v>2</v>
      </c>
      <c r="F650" s="50">
        <v>2010</v>
      </c>
      <c r="G650" s="50" t="s">
        <v>201</v>
      </c>
      <c r="H650" s="51" t="s">
        <v>195</v>
      </c>
      <c r="I650" s="64" t="s">
        <v>422</v>
      </c>
      <c r="J650" s="3"/>
      <c r="K650" s="3"/>
      <c r="L650" s="3"/>
      <c r="M650" s="3"/>
      <c r="N650" s="3"/>
      <c r="O650" s="3"/>
      <c r="P650" s="20">
        <v>4.0928071404627808E-6</v>
      </c>
      <c r="R650"/>
    </row>
    <row r="651" spans="1:18" x14ac:dyDescent="0.35">
      <c r="A651" s="54">
        <f xml:space="preserve"> ROW( data_scaledImpacts[[#This Row],[row_id]] ) - ROW( data_scaledImpacts[[#Headers],[row_id]] )</f>
        <v>650</v>
      </c>
      <c r="B651" s="61" t="str">
        <f xml:space="preserve"> _xlfn.TEXTJOIN( "", , data_scaledImpacts[[#This Row],[sector]:[impactType]] )</f>
        <v>SouthwestDustGISS-E2-R22010N/AACMI</v>
      </c>
      <c r="C651" s="49" t="s">
        <v>85</v>
      </c>
      <c r="D651" s="49" t="s">
        <v>2</v>
      </c>
      <c r="E651" s="50">
        <v>2</v>
      </c>
      <c r="F651" s="50">
        <v>2010</v>
      </c>
      <c r="G651" s="50" t="s">
        <v>201</v>
      </c>
      <c r="H651" s="51" t="s">
        <v>195</v>
      </c>
      <c r="I651" s="64" t="s">
        <v>423</v>
      </c>
      <c r="J651" s="3"/>
      <c r="K651" s="3"/>
      <c r="L651" s="3"/>
      <c r="M651" s="3"/>
      <c r="N651" s="3"/>
      <c r="O651" s="3"/>
      <c r="P651" s="20">
        <v>1.9045433526086877E-6</v>
      </c>
      <c r="R651"/>
    </row>
    <row r="652" spans="1:18" x14ac:dyDescent="0.35">
      <c r="A652" s="54">
        <f xml:space="preserve"> ROW( data_scaledImpacts[[#This Row],[row_id]] ) - ROW( data_scaledImpacts[[#Headers],[row_id]] )</f>
        <v>651</v>
      </c>
      <c r="B652" s="61" t="str">
        <f xml:space="preserve"> _xlfn.TEXTJOIN( "", , data_scaledImpacts[[#This Row],[sector]:[impactType]] )</f>
        <v>SouthwestDustHadGEM2-ES22010N/AACMI</v>
      </c>
      <c r="C652" s="49" t="s">
        <v>85</v>
      </c>
      <c r="D652" s="49" t="s">
        <v>3</v>
      </c>
      <c r="E652" s="50">
        <v>2</v>
      </c>
      <c r="F652" s="50">
        <v>2010</v>
      </c>
      <c r="G652" s="50" t="s">
        <v>201</v>
      </c>
      <c r="H652" s="51" t="s">
        <v>195</v>
      </c>
      <c r="I652" s="64" t="s">
        <v>424</v>
      </c>
      <c r="J652" s="3"/>
      <c r="K652" s="3"/>
      <c r="L652" s="3"/>
      <c r="M652" s="3"/>
      <c r="N652" s="3"/>
      <c r="O652" s="3"/>
      <c r="P652" s="20">
        <v>3.9233278994546118E-6</v>
      </c>
      <c r="R652"/>
    </row>
    <row r="653" spans="1:18" x14ac:dyDescent="0.35">
      <c r="A653" s="54">
        <f xml:space="preserve"> ROW( data_scaledImpacts[[#This Row],[row_id]] ) - ROW( data_scaledImpacts[[#Headers],[row_id]] )</f>
        <v>652</v>
      </c>
      <c r="B653" s="61" t="str">
        <f xml:space="preserve"> _xlfn.TEXTJOIN( "", , data_scaledImpacts[[#This Row],[sector]:[impactType]] )</f>
        <v>SouthwestDustMIROC522010N/AACMI</v>
      </c>
      <c r="C653" s="49" t="s">
        <v>85</v>
      </c>
      <c r="D653" s="49" t="s">
        <v>4</v>
      </c>
      <c r="E653" s="50">
        <v>2</v>
      </c>
      <c r="F653" s="50">
        <v>2010</v>
      </c>
      <c r="G653" s="50" t="s">
        <v>201</v>
      </c>
      <c r="H653" s="51" t="s">
        <v>195</v>
      </c>
      <c r="I653" s="64" t="s">
        <v>425</v>
      </c>
      <c r="J653" s="3"/>
      <c r="K653" s="3"/>
      <c r="L653" s="3"/>
      <c r="M653" s="3"/>
      <c r="N653" s="3"/>
      <c r="O653" s="3"/>
      <c r="P653" s="20">
        <v>2.8418455138806829E-6</v>
      </c>
      <c r="R653"/>
    </row>
    <row r="654" spans="1:18" x14ac:dyDescent="0.35">
      <c r="A654" s="54">
        <f xml:space="preserve"> ROW( data_scaledImpacts[[#This Row],[row_id]] ) - ROW( data_scaledImpacts[[#Headers],[row_id]] )</f>
        <v>653</v>
      </c>
      <c r="B654" s="61" t="str">
        <f xml:space="preserve"> _xlfn.TEXTJOIN( "", , data_scaledImpacts[[#This Row],[sector]:[impactType]] )</f>
        <v>SouthwestDustGFDL-CM322010N/AACMI</v>
      </c>
      <c r="C654" s="49" t="s">
        <v>85</v>
      </c>
      <c r="D654" s="49" t="s">
        <v>5</v>
      </c>
      <c r="E654" s="50">
        <v>2</v>
      </c>
      <c r="F654" s="50">
        <v>2010</v>
      </c>
      <c r="G654" s="50" t="s">
        <v>201</v>
      </c>
      <c r="H654" s="51" t="s">
        <v>195</v>
      </c>
      <c r="I654" s="64" t="s">
        <v>426</v>
      </c>
      <c r="J654" s="3"/>
      <c r="K654" s="3"/>
      <c r="L654" s="3"/>
      <c r="M654" s="3"/>
      <c r="N654" s="3"/>
      <c r="O654" s="3"/>
      <c r="P654" s="20">
        <v>4.3163512834467017E-6</v>
      </c>
      <c r="R654"/>
    </row>
    <row r="655" spans="1:18" x14ac:dyDescent="0.35">
      <c r="A655" s="54">
        <f xml:space="preserve"> ROW( data_scaledImpacts[[#This Row],[row_id]] ) - ROW( data_scaledImpacts[[#Headers],[row_id]] )</f>
        <v>654</v>
      </c>
      <c r="B655" s="61" t="str">
        <f xml:space="preserve"> _xlfn.TEXTJOIN( "", , data_scaledImpacts[[#This Row],[sector]:[impactType]] )</f>
        <v>SouthwestDustGCM Average22010N/AACMI</v>
      </c>
      <c r="C655" s="49" t="s">
        <v>85</v>
      </c>
      <c r="D655" s="49" t="s">
        <v>15</v>
      </c>
      <c r="E655" s="50">
        <v>2</v>
      </c>
      <c r="F655" s="50">
        <v>2010</v>
      </c>
      <c r="G655" s="50" t="s">
        <v>201</v>
      </c>
      <c r="H655" s="51" t="s">
        <v>195</v>
      </c>
      <c r="I655" s="64" t="s">
        <v>427</v>
      </c>
      <c r="J655" s="3"/>
      <c r="K655" s="3"/>
      <c r="L655" s="3"/>
      <c r="M655" s="3"/>
      <c r="N655" s="3"/>
      <c r="O655" s="3"/>
      <c r="P655" s="20">
        <v>3.2994880539660446E-6</v>
      </c>
      <c r="R655"/>
    </row>
    <row r="656" spans="1:18" x14ac:dyDescent="0.35">
      <c r="A656" s="54">
        <f xml:space="preserve"> ROW( data_scaledImpacts[[#This Row],[row_id]] ) - ROW( data_scaledImpacts[[#Headers],[row_id]] )</f>
        <v>655</v>
      </c>
      <c r="B656" s="61" t="str">
        <f xml:space="preserve"> _xlfn.TEXTJOIN( "", , data_scaledImpacts[[#This Row],[sector]:[impactType]] )</f>
        <v>SouthwestDustCanESM232010N/AACMI</v>
      </c>
      <c r="C656" s="49" t="s">
        <v>85</v>
      </c>
      <c r="D656" s="49" t="s">
        <v>0</v>
      </c>
      <c r="E656" s="50">
        <v>3</v>
      </c>
      <c r="F656" s="50">
        <v>2010</v>
      </c>
      <c r="G656" s="50" t="s">
        <v>201</v>
      </c>
      <c r="H656" s="51" t="s">
        <v>195</v>
      </c>
      <c r="I656" s="64" t="s">
        <v>428</v>
      </c>
      <c r="J656" s="3"/>
      <c r="K656" s="3"/>
      <c r="L656" s="3"/>
      <c r="M656" s="3"/>
      <c r="N656" s="3"/>
      <c r="O656" s="3"/>
      <c r="P656" s="20">
        <v>3.7979228026410096E-6</v>
      </c>
      <c r="R656"/>
    </row>
    <row r="657" spans="1:18" x14ac:dyDescent="0.35">
      <c r="A657" s="54">
        <f xml:space="preserve"> ROW( data_scaledImpacts[[#This Row],[row_id]] ) - ROW( data_scaledImpacts[[#Headers],[row_id]] )</f>
        <v>656</v>
      </c>
      <c r="B657" s="61" t="str">
        <f xml:space="preserve"> _xlfn.TEXTJOIN( "", , data_scaledImpacts[[#This Row],[sector]:[impactType]] )</f>
        <v>SouthwestDustCCSM432010N/AACMI</v>
      </c>
      <c r="C657" s="49" t="s">
        <v>85</v>
      </c>
      <c r="D657" s="49" t="s">
        <v>1</v>
      </c>
      <c r="E657" s="50">
        <v>3</v>
      </c>
      <c r="F657" s="50">
        <v>2010</v>
      </c>
      <c r="G657" s="50" t="s">
        <v>201</v>
      </c>
      <c r="H657" s="51" t="s">
        <v>195</v>
      </c>
      <c r="I657" s="64" t="s">
        <v>429</v>
      </c>
      <c r="J657" s="3"/>
      <c r="K657" s="3"/>
      <c r="L657" s="3"/>
      <c r="M657" s="3"/>
      <c r="N657" s="3"/>
      <c r="O657" s="3"/>
      <c r="P657" s="20">
        <v>4.5099573436039387E-6</v>
      </c>
      <c r="R657"/>
    </row>
    <row r="658" spans="1:18" x14ac:dyDescent="0.35">
      <c r="A658" s="54">
        <f xml:space="preserve"> ROW( data_scaledImpacts[[#This Row],[row_id]] ) - ROW( data_scaledImpacts[[#Headers],[row_id]] )</f>
        <v>657</v>
      </c>
      <c r="B658" s="61" t="str">
        <f xml:space="preserve"> _xlfn.TEXTJOIN( "", , data_scaledImpacts[[#This Row],[sector]:[impactType]] )</f>
        <v>SouthwestDustGISS-E2-R32010N/AACMI</v>
      </c>
      <c r="C658" s="49" t="s">
        <v>85</v>
      </c>
      <c r="D658" s="49" t="s">
        <v>2</v>
      </c>
      <c r="E658" s="50">
        <v>3</v>
      </c>
      <c r="F658" s="50">
        <v>2010</v>
      </c>
      <c r="G658" s="50" t="s">
        <v>201</v>
      </c>
      <c r="H658" s="51" t="s">
        <v>195</v>
      </c>
      <c r="I658" s="64" t="s">
        <v>430</v>
      </c>
      <c r="J658" s="3"/>
      <c r="K658" s="3"/>
      <c r="L658" s="3"/>
      <c r="M658" s="3"/>
      <c r="N658" s="3"/>
      <c r="O658" s="3"/>
      <c r="P658" s="20">
        <v>5.0023056536140426E-6</v>
      </c>
      <c r="R658"/>
    </row>
    <row r="659" spans="1:18" x14ac:dyDescent="0.35">
      <c r="A659" s="54">
        <f xml:space="preserve"> ROW( data_scaledImpacts[[#This Row],[row_id]] ) - ROW( data_scaledImpacts[[#Headers],[row_id]] )</f>
        <v>658</v>
      </c>
      <c r="B659" s="61" t="str">
        <f xml:space="preserve"> _xlfn.TEXTJOIN( "", , data_scaledImpacts[[#This Row],[sector]:[impactType]] )</f>
        <v>SouthwestDustHadGEM2-ES32010N/AACMI</v>
      </c>
      <c r="C659" s="49" t="s">
        <v>85</v>
      </c>
      <c r="D659" s="49" t="s">
        <v>3</v>
      </c>
      <c r="E659" s="50">
        <v>3</v>
      </c>
      <c r="F659" s="50">
        <v>2010</v>
      </c>
      <c r="G659" s="50" t="s">
        <v>201</v>
      </c>
      <c r="H659" s="51" t="s">
        <v>195</v>
      </c>
      <c r="I659" s="64" t="s">
        <v>431</v>
      </c>
      <c r="J659" s="3"/>
      <c r="K659" s="3"/>
      <c r="L659" s="3"/>
      <c r="M659" s="3"/>
      <c r="N659" s="3"/>
      <c r="O659" s="3"/>
      <c r="P659" s="20">
        <v>4.8229819357183894E-6</v>
      </c>
      <c r="R659"/>
    </row>
    <row r="660" spans="1:18" x14ac:dyDescent="0.35">
      <c r="A660" s="54">
        <f xml:space="preserve"> ROW( data_scaledImpacts[[#This Row],[row_id]] ) - ROW( data_scaledImpacts[[#Headers],[row_id]] )</f>
        <v>659</v>
      </c>
      <c r="B660" s="61" t="str">
        <f xml:space="preserve"> _xlfn.TEXTJOIN( "", , data_scaledImpacts[[#This Row],[sector]:[impactType]] )</f>
        <v>SouthwestDustMIROC532010N/AACMI</v>
      </c>
      <c r="C660" s="49" t="s">
        <v>85</v>
      </c>
      <c r="D660" s="49" t="s">
        <v>4</v>
      </c>
      <c r="E660" s="50">
        <v>3</v>
      </c>
      <c r="F660" s="50">
        <v>2010</v>
      </c>
      <c r="G660" s="50" t="s">
        <v>201</v>
      </c>
      <c r="H660" s="51" t="s">
        <v>195</v>
      </c>
      <c r="I660" s="64" t="s">
        <v>432</v>
      </c>
      <c r="J660" s="3"/>
      <c r="K660" s="3"/>
      <c r="L660" s="3"/>
      <c r="M660" s="3"/>
      <c r="N660" s="3"/>
      <c r="O660" s="3"/>
      <c r="P660" s="20">
        <v>5.6090990825711891E-6</v>
      </c>
      <c r="R660"/>
    </row>
    <row r="661" spans="1:18" x14ac:dyDescent="0.35">
      <c r="A661" s="54">
        <f xml:space="preserve"> ROW( data_scaledImpacts[[#This Row],[row_id]] ) - ROW( data_scaledImpacts[[#Headers],[row_id]] )</f>
        <v>660</v>
      </c>
      <c r="B661" s="61" t="str">
        <f xml:space="preserve"> _xlfn.TEXTJOIN( "", , data_scaledImpacts[[#This Row],[sector]:[impactType]] )</f>
        <v>SouthwestDustGFDL-CM332010N/AACMI</v>
      </c>
      <c r="C661" s="49" t="s">
        <v>85</v>
      </c>
      <c r="D661" s="49" t="s">
        <v>5</v>
      </c>
      <c r="E661" s="50">
        <v>3</v>
      </c>
      <c r="F661" s="50">
        <v>2010</v>
      </c>
      <c r="G661" s="50" t="s">
        <v>201</v>
      </c>
      <c r="H661" s="51" t="s">
        <v>195</v>
      </c>
      <c r="I661" s="64" t="s">
        <v>433</v>
      </c>
      <c r="J661" s="3"/>
      <c r="K661" s="3"/>
      <c r="L661" s="3"/>
      <c r="M661" s="3"/>
      <c r="N661" s="3"/>
      <c r="O661" s="3"/>
      <c r="P661" s="20">
        <v>6.4219161202236797E-6</v>
      </c>
      <c r="R661"/>
    </row>
    <row r="662" spans="1:18" x14ac:dyDescent="0.35">
      <c r="A662" s="54">
        <f xml:space="preserve"> ROW( data_scaledImpacts[[#This Row],[row_id]] ) - ROW( data_scaledImpacts[[#Headers],[row_id]] )</f>
        <v>661</v>
      </c>
      <c r="B662" s="61" t="str">
        <f xml:space="preserve"> _xlfn.TEXTJOIN( "", , data_scaledImpacts[[#This Row],[sector]:[impactType]] )</f>
        <v>SouthwestDustGCM Average32010N/AACMI</v>
      </c>
      <c r="C662" s="49" t="s">
        <v>85</v>
      </c>
      <c r="D662" s="49" t="s">
        <v>15</v>
      </c>
      <c r="E662" s="50">
        <v>3</v>
      </c>
      <c r="F662" s="50">
        <v>2010</v>
      </c>
      <c r="G662" s="50" t="s">
        <v>201</v>
      </c>
      <c r="H662" s="51" t="s">
        <v>195</v>
      </c>
      <c r="I662" s="64" t="s">
        <v>434</v>
      </c>
      <c r="J662" s="3"/>
      <c r="K662" s="3"/>
      <c r="L662" s="3"/>
      <c r="M662" s="3"/>
      <c r="N662" s="3"/>
      <c r="O662" s="3"/>
      <c r="P662" s="20">
        <v>5.0273638230620419E-6</v>
      </c>
      <c r="R662"/>
    </row>
    <row r="663" spans="1:18" x14ac:dyDescent="0.35">
      <c r="A663" s="54">
        <f xml:space="preserve"> ROW( data_scaledImpacts[[#This Row],[row_id]] ) - ROW( data_scaledImpacts[[#Headers],[row_id]] )</f>
        <v>662</v>
      </c>
      <c r="B663" s="61" t="str">
        <f xml:space="preserve"> _xlfn.TEXTJOIN( "", , data_scaledImpacts[[#This Row],[sector]:[impactType]] )</f>
        <v>SouthwestDustCanESM242010N/AACMI</v>
      </c>
      <c r="C663" s="49" t="s">
        <v>85</v>
      </c>
      <c r="D663" s="49" t="s">
        <v>0</v>
      </c>
      <c r="E663" s="50">
        <v>4</v>
      </c>
      <c r="F663" s="50">
        <v>2010</v>
      </c>
      <c r="G663" s="50" t="s">
        <v>201</v>
      </c>
      <c r="H663" s="51" t="s">
        <v>195</v>
      </c>
      <c r="I663" s="64" t="s">
        <v>435</v>
      </c>
      <c r="J663" s="3"/>
      <c r="K663" s="3"/>
      <c r="L663" s="3"/>
      <c r="M663" s="3"/>
      <c r="N663" s="3"/>
      <c r="O663" s="3"/>
      <c r="P663" s="20">
        <v>3.652042110458886E-6</v>
      </c>
      <c r="R663"/>
    </row>
    <row r="664" spans="1:18" x14ac:dyDescent="0.35">
      <c r="A664" s="54">
        <f xml:space="preserve"> ROW( data_scaledImpacts[[#This Row],[row_id]] ) - ROW( data_scaledImpacts[[#Headers],[row_id]] )</f>
        <v>663</v>
      </c>
      <c r="B664" s="61" t="str">
        <f xml:space="preserve"> _xlfn.TEXTJOIN( "", , data_scaledImpacts[[#This Row],[sector]:[impactType]] )</f>
        <v>SouthwestDustCCSM442010N/AACMI</v>
      </c>
      <c r="C664" s="49" t="s">
        <v>85</v>
      </c>
      <c r="D664" s="49" t="s">
        <v>1</v>
      </c>
      <c r="E664" s="50">
        <v>4</v>
      </c>
      <c r="F664" s="50">
        <v>2010</v>
      </c>
      <c r="G664" s="50" t="s">
        <v>201</v>
      </c>
      <c r="H664" s="51" t="s">
        <v>195</v>
      </c>
      <c r="I664" s="64" t="s">
        <v>436</v>
      </c>
      <c r="J664" s="3"/>
      <c r="K664" s="3"/>
      <c r="L664" s="3"/>
      <c r="M664" s="3"/>
      <c r="N664" s="3"/>
      <c r="O664" s="3"/>
      <c r="P664" s="20">
        <v>6.1311956797867402E-6</v>
      </c>
      <c r="R664"/>
    </row>
    <row r="665" spans="1:18" x14ac:dyDescent="0.35">
      <c r="A665" s="54">
        <f xml:space="preserve"> ROW( data_scaledImpacts[[#This Row],[row_id]] ) - ROW( data_scaledImpacts[[#Headers],[row_id]] )</f>
        <v>664</v>
      </c>
      <c r="B665" s="61" t="str">
        <f xml:space="preserve"> _xlfn.TEXTJOIN( "", , data_scaledImpacts[[#This Row],[sector]:[impactType]] )</f>
        <v>SouthwestDustGISS-E2-R42010N/AACMI</v>
      </c>
      <c r="C665" s="49" t="s">
        <v>85</v>
      </c>
      <c r="D665" s="49" t="s">
        <v>2</v>
      </c>
      <c r="E665" s="50">
        <v>4</v>
      </c>
      <c r="F665" s="50">
        <v>2010</v>
      </c>
      <c r="G665" s="50" t="s">
        <v>201</v>
      </c>
      <c r="H665" s="51" t="s">
        <v>195</v>
      </c>
      <c r="I665" s="64" t="s">
        <v>437</v>
      </c>
      <c r="J665" s="3"/>
      <c r="K665" s="3"/>
      <c r="L665" s="3"/>
      <c r="M665" s="3"/>
      <c r="N665" s="3"/>
      <c r="O665" s="3"/>
      <c r="P665" s="20"/>
      <c r="R665"/>
    </row>
    <row r="666" spans="1:18" x14ac:dyDescent="0.35">
      <c r="A666" s="54">
        <f xml:space="preserve"> ROW( data_scaledImpacts[[#This Row],[row_id]] ) - ROW( data_scaledImpacts[[#Headers],[row_id]] )</f>
        <v>665</v>
      </c>
      <c r="B666" s="61" t="str">
        <f xml:space="preserve"> _xlfn.TEXTJOIN( "", , data_scaledImpacts[[#This Row],[sector]:[impactType]] )</f>
        <v>SouthwestDustHadGEM2-ES42010N/AACMI</v>
      </c>
      <c r="C666" s="49" t="s">
        <v>85</v>
      </c>
      <c r="D666" s="49" t="s">
        <v>3</v>
      </c>
      <c r="E666" s="50">
        <v>4</v>
      </c>
      <c r="F666" s="50">
        <v>2010</v>
      </c>
      <c r="G666" s="50" t="s">
        <v>201</v>
      </c>
      <c r="H666" s="51" t="s">
        <v>195</v>
      </c>
      <c r="I666" s="64" t="s">
        <v>438</v>
      </c>
      <c r="J666" s="3"/>
      <c r="K666" s="3"/>
      <c r="L666" s="3"/>
      <c r="M666" s="3"/>
      <c r="N666" s="3"/>
      <c r="O666" s="3"/>
      <c r="P666" s="20">
        <v>4.9095018277605671E-6</v>
      </c>
      <c r="R666"/>
    </row>
    <row r="667" spans="1:18" x14ac:dyDescent="0.35">
      <c r="A667" s="54">
        <f xml:space="preserve"> ROW( data_scaledImpacts[[#This Row],[row_id]] ) - ROW( data_scaledImpacts[[#Headers],[row_id]] )</f>
        <v>666</v>
      </c>
      <c r="B667" s="61" t="str">
        <f xml:space="preserve"> _xlfn.TEXTJOIN( "", , data_scaledImpacts[[#This Row],[sector]:[impactType]] )</f>
        <v>SouthwestDustMIROC542010N/AACMI</v>
      </c>
      <c r="C667" s="49" t="s">
        <v>85</v>
      </c>
      <c r="D667" s="49" t="s">
        <v>4</v>
      </c>
      <c r="E667" s="50">
        <v>4</v>
      </c>
      <c r="F667" s="50">
        <v>2010</v>
      </c>
      <c r="G667" s="50" t="s">
        <v>201</v>
      </c>
      <c r="H667" s="51" t="s">
        <v>195</v>
      </c>
      <c r="I667" s="64" t="s">
        <v>439</v>
      </c>
      <c r="J667" s="3"/>
      <c r="K667" s="3"/>
      <c r="L667" s="3"/>
      <c r="M667" s="3"/>
      <c r="N667" s="3"/>
      <c r="O667" s="3"/>
      <c r="P667" s="20">
        <v>6.9356189430935174E-6</v>
      </c>
      <c r="R667"/>
    </row>
    <row r="668" spans="1:18" x14ac:dyDescent="0.35">
      <c r="A668" s="54">
        <f xml:space="preserve"> ROW( data_scaledImpacts[[#This Row],[row_id]] ) - ROW( data_scaledImpacts[[#Headers],[row_id]] )</f>
        <v>667</v>
      </c>
      <c r="B668" s="61" t="str">
        <f xml:space="preserve"> _xlfn.TEXTJOIN( "", , data_scaledImpacts[[#This Row],[sector]:[impactType]] )</f>
        <v>SouthwestDustGFDL-CM342010N/AACMI</v>
      </c>
      <c r="C668" s="49" t="s">
        <v>85</v>
      </c>
      <c r="D668" s="49" t="s">
        <v>5</v>
      </c>
      <c r="E668" s="50">
        <v>4</v>
      </c>
      <c r="F668" s="50">
        <v>2010</v>
      </c>
      <c r="G668" s="50" t="s">
        <v>201</v>
      </c>
      <c r="H668" s="51" t="s">
        <v>195</v>
      </c>
      <c r="I668" s="64" t="s">
        <v>440</v>
      </c>
      <c r="J668" s="3"/>
      <c r="K668" s="3"/>
      <c r="L668" s="3"/>
      <c r="M668" s="3"/>
      <c r="N668" s="3"/>
      <c r="O668" s="3"/>
      <c r="P668" s="20">
        <v>8.7767691138023313E-6</v>
      </c>
      <c r="R668"/>
    </row>
    <row r="669" spans="1:18" x14ac:dyDescent="0.35">
      <c r="A669" s="54">
        <f xml:space="preserve"> ROW( data_scaledImpacts[[#This Row],[row_id]] ) - ROW( data_scaledImpacts[[#Headers],[row_id]] )</f>
        <v>668</v>
      </c>
      <c r="B669" s="61" t="str">
        <f xml:space="preserve"> _xlfn.TEXTJOIN( "", , data_scaledImpacts[[#This Row],[sector]:[impactType]] )</f>
        <v>SouthwestDustGCM Average42010N/AACMI</v>
      </c>
      <c r="C669" s="49" t="s">
        <v>85</v>
      </c>
      <c r="D669" s="49" t="s">
        <v>15</v>
      </c>
      <c r="E669" s="50">
        <v>4</v>
      </c>
      <c r="F669" s="50">
        <v>2010</v>
      </c>
      <c r="G669" s="50" t="s">
        <v>201</v>
      </c>
      <c r="H669" s="51" t="s">
        <v>195</v>
      </c>
      <c r="I669" s="64" t="s">
        <v>441</v>
      </c>
      <c r="J669" s="3"/>
      <c r="K669" s="3"/>
      <c r="L669" s="3"/>
      <c r="M669" s="3"/>
      <c r="N669" s="3"/>
      <c r="O669" s="3"/>
      <c r="P669" s="20">
        <v>6.0810255349804088E-6</v>
      </c>
      <c r="R669"/>
    </row>
    <row r="670" spans="1:18" x14ac:dyDescent="0.35">
      <c r="A670" s="54">
        <f xml:space="preserve"> ROW( data_scaledImpacts[[#This Row],[row_id]] ) - ROW( data_scaledImpacts[[#Headers],[row_id]] )</f>
        <v>669</v>
      </c>
      <c r="B670" s="61" t="str">
        <f xml:space="preserve"> _xlfn.TEXTJOIN( "", , data_scaledImpacts[[#This Row],[sector]:[impactType]] )</f>
        <v>SouthwestDustCanESM252010N/AACMI</v>
      </c>
      <c r="C670" s="49" t="s">
        <v>85</v>
      </c>
      <c r="D670" s="49" t="s">
        <v>0</v>
      </c>
      <c r="E670" s="50">
        <v>5</v>
      </c>
      <c r="F670" s="50">
        <v>2010</v>
      </c>
      <c r="G670" s="50" t="s">
        <v>201</v>
      </c>
      <c r="H670" s="51" t="s">
        <v>195</v>
      </c>
      <c r="I670" s="64" t="s">
        <v>442</v>
      </c>
      <c r="J670" s="3"/>
      <c r="K670" s="3"/>
      <c r="L670" s="3"/>
      <c r="M670" s="3"/>
      <c r="N670" s="3"/>
      <c r="O670" s="3"/>
      <c r="P670" s="20">
        <v>4.570066660642789E-6</v>
      </c>
      <c r="R670"/>
    </row>
    <row r="671" spans="1:18" x14ac:dyDescent="0.35">
      <c r="A671" s="54">
        <f xml:space="preserve"> ROW( data_scaledImpacts[[#This Row],[row_id]] ) - ROW( data_scaledImpacts[[#Headers],[row_id]] )</f>
        <v>670</v>
      </c>
      <c r="B671" s="61" t="str">
        <f xml:space="preserve"> _xlfn.TEXTJOIN( "", , data_scaledImpacts[[#This Row],[sector]:[impactType]] )</f>
        <v>SouthwestDustCCSM452010N/AACMI</v>
      </c>
      <c r="C671" s="49" t="s">
        <v>85</v>
      </c>
      <c r="D671" s="49" t="s">
        <v>1</v>
      </c>
      <c r="E671" s="50">
        <v>5</v>
      </c>
      <c r="F671" s="50">
        <v>2010</v>
      </c>
      <c r="G671" s="50" t="s">
        <v>201</v>
      </c>
      <c r="H671" s="51" t="s">
        <v>195</v>
      </c>
      <c r="I671" s="64" t="s">
        <v>443</v>
      </c>
      <c r="J671" s="3"/>
      <c r="K671" s="3"/>
      <c r="L671" s="3"/>
      <c r="M671" s="3"/>
      <c r="N671" s="3"/>
      <c r="O671" s="3"/>
      <c r="P671" s="20">
        <v>9.6132180443018905E-6</v>
      </c>
      <c r="R671"/>
    </row>
    <row r="672" spans="1:18" x14ac:dyDescent="0.35">
      <c r="A672" s="54">
        <f xml:space="preserve"> ROW( data_scaledImpacts[[#This Row],[row_id]] ) - ROW( data_scaledImpacts[[#Headers],[row_id]] )</f>
        <v>671</v>
      </c>
      <c r="B672" s="61" t="str">
        <f xml:space="preserve"> _xlfn.TEXTJOIN( "", , data_scaledImpacts[[#This Row],[sector]:[impactType]] )</f>
        <v>SouthwestDustGISS-E2-R52010N/AACMI</v>
      </c>
      <c r="C672" s="49" t="s">
        <v>85</v>
      </c>
      <c r="D672" s="49" t="s">
        <v>2</v>
      </c>
      <c r="E672" s="50">
        <v>5</v>
      </c>
      <c r="F672" s="50">
        <v>2010</v>
      </c>
      <c r="G672" s="50" t="s">
        <v>201</v>
      </c>
      <c r="H672" s="51" t="s">
        <v>195</v>
      </c>
      <c r="I672" s="64" t="s">
        <v>444</v>
      </c>
      <c r="J672" s="3"/>
      <c r="K672" s="3"/>
      <c r="L672" s="3"/>
      <c r="M672" s="3"/>
      <c r="N672" s="3"/>
      <c r="O672" s="3"/>
      <c r="P672" s="20"/>
      <c r="R672"/>
    </row>
    <row r="673" spans="1:18" x14ac:dyDescent="0.35">
      <c r="A673" s="54">
        <f xml:space="preserve"> ROW( data_scaledImpacts[[#This Row],[row_id]] ) - ROW( data_scaledImpacts[[#Headers],[row_id]] )</f>
        <v>672</v>
      </c>
      <c r="B673" s="61" t="str">
        <f xml:space="preserve"> _xlfn.TEXTJOIN( "", , data_scaledImpacts[[#This Row],[sector]:[impactType]] )</f>
        <v>SouthwestDustHadGEM2-ES52010N/AACMI</v>
      </c>
      <c r="C673" s="49" t="s">
        <v>85</v>
      </c>
      <c r="D673" s="49" t="s">
        <v>3</v>
      </c>
      <c r="E673" s="50">
        <v>5</v>
      </c>
      <c r="F673" s="50">
        <v>2010</v>
      </c>
      <c r="G673" s="50" t="s">
        <v>201</v>
      </c>
      <c r="H673" s="51" t="s">
        <v>195</v>
      </c>
      <c r="I673" s="64" t="s">
        <v>445</v>
      </c>
      <c r="J673" s="3"/>
      <c r="K673" s="3"/>
      <c r="L673" s="3"/>
      <c r="M673" s="3"/>
      <c r="N673" s="3"/>
      <c r="O673" s="3"/>
      <c r="P673" s="20">
        <v>8.0939125769683793E-6</v>
      </c>
      <c r="R673"/>
    </row>
    <row r="674" spans="1:18" x14ac:dyDescent="0.35">
      <c r="A674" s="54">
        <f xml:space="preserve"> ROW( data_scaledImpacts[[#This Row],[row_id]] ) - ROW( data_scaledImpacts[[#Headers],[row_id]] )</f>
        <v>673</v>
      </c>
      <c r="B674" s="61" t="str">
        <f xml:space="preserve"> _xlfn.TEXTJOIN( "", , data_scaledImpacts[[#This Row],[sector]:[impactType]] )</f>
        <v>SouthwestDustMIROC552010N/AACMI</v>
      </c>
      <c r="C674" s="49" t="s">
        <v>85</v>
      </c>
      <c r="D674" s="49" t="s">
        <v>4</v>
      </c>
      <c r="E674" s="50">
        <v>5</v>
      </c>
      <c r="F674" s="50">
        <v>2010</v>
      </c>
      <c r="G674" s="50" t="s">
        <v>201</v>
      </c>
      <c r="H674" s="51" t="s">
        <v>195</v>
      </c>
      <c r="I674" s="64" t="s">
        <v>446</v>
      </c>
      <c r="J674" s="3"/>
      <c r="K674" s="3"/>
      <c r="L674" s="3"/>
      <c r="M674" s="3"/>
      <c r="N674" s="3"/>
      <c r="O674" s="3"/>
      <c r="P674" s="20">
        <v>8.7335778444997844E-6</v>
      </c>
      <c r="R674"/>
    </row>
    <row r="675" spans="1:18" x14ac:dyDescent="0.35">
      <c r="A675" s="54">
        <f xml:space="preserve"> ROW( data_scaledImpacts[[#This Row],[row_id]] ) - ROW( data_scaledImpacts[[#Headers],[row_id]] )</f>
        <v>674</v>
      </c>
      <c r="B675" s="61" t="str">
        <f xml:space="preserve"> _xlfn.TEXTJOIN( "", , data_scaledImpacts[[#This Row],[sector]:[impactType]] )</f>
        <v>SouthwestDustGFDL-CM352010N/AACMI</v>
      </c>
      <c r="C675" s="49" t="s">
        <v>85</v>
      </c>
      <c r="D675" s="49" t="s">
        <v>5</v>
      </c>
      <c r="E675" s="50">
        <v>5</v>
      </c>
      <c r="F675" s="50">
        <v>2010</v>
      </c>
      <c r="G675" s="50" t="s">
        <v>201</v>
      </c>
      <c r="H675" s="51" t="s">
        <v>195</v>
      </c>
      <c r="I675" s="64" t="s">
        <v>447</v>
      </c>
      <c r="J675" s="3"/>
      <c r="K675" s="3"/>
      <c r="L675" s="3"/>
      <c r="M675" s="3"/>
      <c r="N675" s="3"/>
      <c r="O675" s="3"/>
      <c r="P675" s="20">
        <v>1.0932727171246335E-5</v>
      </c>
      <c r="R675"/>
    </row>
    <row r="676" spans="1:18" x14ac:dyDescent="0.35">
      <c r="A676" s="54">
        <f xml:space="preserve"> ROW( data_scaledImpacts[[#This Row],[row_id]] ) - ROW( data_scaledImpacts[[#Headers],[row_id]] )</f>
        <v>675</v>
      </c>
      <c r="B676" s="61" t="str">
        <f xml:space="preserve"> _xlfn.TEXTJOIN( "", , data_scaledImpacts[[#This Row],[sector]:[impactType]] )</f>
        <v>SouthwestDustGCM Average52010N/AACMI</v>
      </c>
      <c r="C676" s="49" t="s">
        <v>85</v>
      </c>
      <c r="D676" s="49" t="s">
        <v>15</v>
      </c>
      <c r="E676" s="50">
        <v>5</v>
      </c>
      <c r="F676" s="50">
        <v>2010</v>
      </c>
      <c r="G676" s="50" t="s">
        <v>201</v>
      </c>
      <c r="H676" s="51" t="s">
        <v>195</v>
      </c>
      <c r="I676" s="64" t="s">
        <v>448</v>
      </c>
      <c r="J676" s="3"/>
      <c r="K676" s="3"/>
      <c r="L676" s="3"/>
      <c r="M676" s="3"/>
      <c r="N676" s="3"/>
      <c r="O676" s="3"/>
      <c r="P676" s="20">
        <v>8.3887004595318366E-6</v>
      </c>
      <c r="R676"/>
    </row>
    <row r="677" spans="1:18" x14ac:dyDescent="0.35">
      <c r="A677" s="54">
        <f xml:space="preserve"> ROW( data_scaledImpacts[[#This Row],[row_id]] ) - ROW( data_scaledImpacts[[#Headers],[row_id]] )</f>
        <v>676</v>
      </c>
      <c r="B677" s="61" t="str">
        <f xml:space="preserve"> _xlfn.TEXTJOIN( "", , data_scaledImpacts[[#This Row],[sector]:[impactType]] )</f>
        <v>SouthwestDustCanESM262010N/AACMI</v>
      </c>
      <c r="C677" s="49" t="s">
        <v>85</v>
      </c>
      <c r="D677" s="49" t="s">
        <v>0</v>
      </c>
      <c r="E677" s="50">
        <v>6</v>
      </c>
      <c r="F677" s="50">
        <v>2010</v>
      </c>
      <c r="G677" s="50" t="s">
        <v>201</v>
      </c>
      <c r="H677" s="51" t="s">
        <v>195</v>
      </c>
      <c r="I677" s="64" t="s">
        <v>449</v>
      </c>
      <c r="J677" s="3"/>
      <c r="K677" s="3"/>
      <c r="L677" s="3"/>
      <c r="M677" s="3"/>
      <c r="N677" s="3"/>
      <c r="O677" s="3"/>
      <c r="P677" s="20">
        <v>5.8591009635915015E-6</v>
      </c>
      <c r="R677"/>
    </row>
    <row r="678" spans="1:18" x14ac:dyDescent="0.35">
      <c r="A678" s="54">
        <f xml:space="preserve"> ROW( data_scaledImpacts[[#This Row],[row_id]] ) - ROW( data_scaledImpacts[[#Headers],[row_id]] )</f>
        <v>677</v>
      </c>
      <c r="B678" s="61" t="str">
        <f xml:space="preserve"> _xlfn.TEXTJOIN( "", , data_scaledImpacts[[#This Row],[sector]:[impactType]] )</f>
        <v>SouthwestDustCCSM462010N/AACMI</v>
      </c>
      <c r="C678" s="49" t="s">
        <v>85</v>
      </c>
      <c r="D678" s="49" t="s">
        <v>1</v>
      </c>
      <c r="E678" s="50">
        <v>6</v>
      </c>
      <c r="F678" s="50">
        <v>2010</v>
      </c>
      <c r="G678" s="50" t="s">
        <v>201</v>
      </c>
      <c r="H678" s="51" t="s">
        <v>195</v>
      </c>
      <c r="I678" s="64" t="s">
        <v>450</v>
      </c>
      <c r="J678" s="3"/>
      <c r="K678" s="3"/>
      <c r="L678" s="3"/>
      <c r="M678" s="3"/>
      <c r="N678" s="3"/>
      <c r="O678" s="3"/>
      <c r="P678" s="20"/>
      <c r="R678"/>
    </row>
    <row r="679" spans="1:18" x14ac:dyDescent="0.35">
      <c r="A679" s="54">
        <f xml:space="preserve"> ROW( data_scaledImpacts[[#This Row],[row_id]] ) - ROW( data_scaledImpacts[[#Headers],[row_id]] )</f>
        <v>678</v>
      </c>
      <c r="B679" s="61" t="str">
        <f xml:space="preserve"> _xlfn.TEXTJOIN( "", , data_scaledImpacts[[#This Row],[sector]:[impactType]] )</f>
        <v>SouthwestDustGISS-E2-R62010N/AACMI</v>
      </c>
      <c r="C679" s="49" t="s">
        <v>85</v>
      </c>
      <c r="D679" s="49" t="s">
        <v>2</v>
      </c>
      <c r="E679" s="50">
        <v>6</v>
      </c>
      <c r="F679" s="50">
        <v>2010</v>
      </c>
      <c r="G679" s="50" t="s">
        <v>201</v>
      </c>
      <c r="H679" s="51" t="s">
        <v>195</v>
      </c>
      <c r="I679" s="64" t="s">
        <v>451</v>
      </c>
      <c r="J679" s="3"/>
      <c r="K679" s="3"/>
      <c r="L679" s="3"/>
      <c r="M679" s="3"/>
      <c r="N679" s="3"/>
      <c r="O679" s="3"/>
      <c r="P679" s="20"/>
      <c r="R679"/>
    </row>
    <row r="680" spans="1:18" x14ac:dyDescent="0.35">
      <c r="A680" s="54">
        <f xml:space="preserve"> ROW( data_scaledImpacts[[#This Row],[row_id]] ) - ROW( data_scaledImpacts[[#Headers],[row_id]] )</f>
        <v>679</v>
      </c>
      <c r="B680" s="61" t="str">
        <f xml:space="preserve"> _xlfn.TEXTJOIN( "", , data_scaledImpacts[[#This Row],[sector]:[impactType]] )</f>
        <v>SouthwestDustHadGEM2-ES62010N/AACMI</v>
      </c>
      <c r="C680" s="49" t="s">
        <v>85</v>
      </c>
      <c r="D680" s="49" t="s">
        <v>3</v>
      </c>
      <c r="E680" s="50">
        <v>6</v>
      </c>
      <c r="F680" s="50">
        <v>2010</v>
      </c>
      <c r="G680" s="50" t="s">
        <v>201</v>
      </c>
      <c r="H680" s="51" t="s">
        <v>195</v>
      </c>
      <c r="I680" s="64" t="s">
        <v>452</v>
      </c>
      <c r="J680" s="3"/>
      <c r="K680" s="3"/>
      <c r="L680" s="3"/>
      <c r="M680" s="3"/>
      <c r="N680" s="3"/>
      <c r="O680" s="3"/>
      <c r="P680" s="20">
        <v>7.7529188657654968E-6</v>
      </c>
      <c r="R680"/>
    </row>
    <row r="681" spans="1:18" x14ac:dyDescent="0.35">
      <c r="A681" s="54">
        <f xml:space="preserve"> ROW( data_scaledImpacts[[#This Row],[row_id]] ) - ROW( data_scaledImpacts[[#Headers],[row_id]] )</f>
        <v>680</v>
      </c>
      <c r="B681" s="61" t="str">
        <f xml:space="preserve"> _xlfn.TEXTJOIN( "", , data_scaledImpacts[[#This Row],[sector]:[impactType]] )</f>
        <v>SouthwestDustMIROC562010N/AACMI</v>
      </c>
      <c r="C681" s="49" t="s">
        <v>85</v>
      </c>
      <c r="D681" s="49" t="s">
        <v>4</v>
      </c>
      <c r="E681" s="50">
        <v>6</v>
      </c>
      <c r="F681" s="50">
        <v>2010</v>
      </c>
      <c r="G681" s="50" t="s">
        <v>201</v>
      </c>
      <c r="H681" s="51" t="s">
        <v>195</v>
      </c>
      <c r="I681" s="64" t="s">
        <v>453</v>
      </c>
      <c r="J681" s="3"/>
      <c r="K681" s="3"/>
      <c r="L681" s="3"/>
      <c r="M681" s="3"/>
      <c r="N681" s="3"/>
      <c r="O681" s="3"/>
      <c r="P681" s="20"/>
      <c r="R681"/>
    </row>
    <row r="682" spans="1:18" x14ac:dyDescent="0.35">
      <c r="A682" s="54">
        <f xml:space="preserve"> ROW( data_scaledImpacts[[#This Row],[row_id]] ) - ROW( data_scaledImpacts[[#Headers],[row_id]] )</f>
        <v>681</v>
      </c>
      <c r="B682" s="61" t="str">
        <f xml:space="preserve"> _xlfn.TEXTJOIN( "", , data_scaledImpacts[[#This Row],[sector]:[impactType]] )</f>
        <v>SouthwestDustGFDL-CM362010N/AACMI</v>
      </c>
      <c r="C682" s="49" t="s">
        <v>85</v>
      </c>
      <c r="D682" s="49" t="s">
        <v>5</v>
      </c>
      <c r="E682" s="50">
        <v>6</v>
      </c>
      <c r="F682" s="50">
        <v>2010</v>
      </c>
      <c r="G682" s="50" t="s">
        <v>201</v>
      </c>
      <c r="H682" s="51" t="s">
        <v>195</v>
      </c>
      <c r="I682" s="64" t="s">
        <v>454</v>
      </c>
      <c r="J682" s="3"/>
      <c r="K682" s="3"/>
      <c r="L682" s="3"/>
      <c r="M682" s="3"/>
      <c r="N682" s="3"/>
      <c r="O682" s="3"/>
      <c r="P682" s="20">
        <v>1.2537865590735748E-5</v>
      </c>
      <c r="R682"/>
    </row>
    <row r="683" spans="1:18" x14ac:dyDescent="0.35">
      <c r="A683" s="54">
        <f xml:space="preserve"> ROW( data_scaledImpacts[[#This Row],[row_id]] ) - ROW( data_scaledImpacts[[#Headers],[row_id]] )</f>
        <v>682</v>
      </c>
      <c r="B683" s="61" t="str">
        <f xml:space="preserve"> _xlfn.TEXTJOIN( "", , data_scaledImpacts[[#This Row],[sector]:[impactType]] )</f>
        <v>SouthwestDustGCM Average62010N/AACMI</v>
      </c>
      <c r="C683" s="49" t="s">
        <v>85</v>
      </c>
      <c r="D683" s="49" t="s">
        <v>15</v>
      </c>
      <c r="E683" s="50">
        <v>6</v>
      </c>
      <c r="F683" s="50">
        <v>2010</v>
      </c>
      <c r="G683" s="50" t="s">
        <v>201</v>
      </c>
      <c r="H683" s="51" t="s">
        <v>195</v>
      </c>
      <c r="I683" s="64" t="s">
        <v>455</v>
      </c>
      <c r="J683" s="3"/>
      <c r="K683" s="3"/>
      <c r="L683" s="3"/>
      <c r="M683" s="3"/>
      <c r="N683" s="3"/>
      <c r="O683" s="3"/>
      <c r="P683" s="20">
        <v>8.7166284733642495E-6</v>
      </c>
      <c r="R683"/>
    </row>
    <row r="684" spans="1:18" x14ac:dyDescent="0.35">
      <c r="A684" s="54">
        <f xml:space="preserve"> ROW( data_scaledImpacts[[#This Row],[row_id]] ) - ROW( data_scaledImpacts[[#Headers],[row_id]] )</f>
        <v>683</v>
      </c>
      <c r="B684" s="61" t="str">
        <f xml:space="preserve"> _xlfn.TEXTJOIN( "", , data_scaledImpacts[[#This Row],[sector]:[impactType]] )</f>
        <v>SouthwestDustCanESM272010N/AACMI</v>
      </c>
      <c r="C684" s="49" t="s">
        <v>85</v>
      </c>
      <c r="D684" s="49" t="s">
        <v>0</v>
      </c>
      <c r="E684" s="50">
        <v>7</v>
      </c>
      <c r="F684" s="50">
        <v>2010</v>
      </c>
      <c r="G684" s="50" t="s">
        <v>201</v>
      </c>
      <c r="H684" s="51" t="s">
        <v>195</v>
      </c>
      <c r="I684" s="64" t="s">
        <v>456</v>
      </c>
      <c r="J684" s="3"/>
      <c r="K684" s="3"/>
      <c r="L684" s="3"/>
      <c r="M684" s="3"/>
      <c r="N684" s="3"/>
      <c r="O684" s="3"/>
      <c r="P684" s="20"/>
      <c r="R684"/>
    </row>
    <row r="685" spans="1:18" x14ac:dyDescent="0.35">
      <c r="A685" s="54">
        <f xml:space="preserve"> ROW( data_scaledImpacts[[#This Row],[row_id]] ) - ROW( data_scaledImpacts[[#Headers],[row_id]] )</f>
        <v>684</v>
      </c>
      <c r="B685" s="61" t="str">
        <f xml:space="preserve"> _xlfn.TEXTJOIN( "", , data_scaledImpacts[[#This Row],[sector]:[impactType]] )</f>
        <v>SouthwestDustCCSM472010N/AACMI</v>
      </c>
      <c r="C685" s="49" t="s">
        <v>85</v>
      </c>
      <c r="D685" s="49" t="s">
        <v>1</v>
      </c>
      <c r="E685" s="50">
        <v>7</v>
      </c>
      <c r="F685" s="50">
        <v>2010</v>
      </c>
      <c r="G685" s="50" t="s">
        <v>201</v>
      </c>
      <c r="H685" s="51" t="s">
        <v>195</v>
      </c>
      <c r="I685" s="64" t="s">
        <v>457</v>
      </c>
      <c r="J685" s="3"/>
      <c r="K685" s="3"/>
      <c r="L685" s="3"/>
      <c r="M685" s="3"/>
      <c r="N685" s="3"/>
      <c r="O685" s="3"/>
      <c r="P685" s="20"/>
      <c r="R685"/>
    </row>
    <row r="686" spans="1:18" x14ac:dyDescent="0.35">
      <c r="A686" s="54">
        <f xml:space="preserve"> ROW( data_scaledImpacts[[#This Row],[row_id]] ) - ROW( data_scaledImpacts[[#Headers],[row_id]] )</f>
        <v>685</v>
      </c>
      <c r="B686" s="61" t="str">
        <f xml:space="preserve"> _xlfn.TEXTJOIN( "", , data_scaledImpacts[[#This Row],[sector]:[impactType]] )</f>
        <v>SouthwestDustGISS-E2-R72010N/AACMI</v>
      </c>
      <c r="C686" s="49" t="s">
        <v>85</v>
      </c>
      <c r="D686" s="49" t="s">
        <v>2</v>
      </c>
      <c r="E686" s="50">
        <v>7</v>
      </c>
      <c r="F686" s="50">
        <v>2010</v>
      </c>
      <c r="G686" s="50" t="s">
        <v>201</v>
      </c>
      <c r="H686" s="51" t="s">
        <v>195</v>
      </c>
      <c r="I686" s="64" t="s">
        <v>458</v>
      </c>
      <c r="J686" s="3"/>
      <c r="K686" s="3"/>
      <c r="L686" s="3"/>
      <c r="M686" s="3"/>
      <c r="N686" s="3"/>
      <c r="O686" s="3"/>
      <c r="P686" s="20"/>
      <c r="R686"/>
    </row>
    <row r="687" spans="1:18" x14ac:dyDescent="0.35">
      <c r="A687" s="54">
        <f xml:space="preserve"> ROW( data_scaledImpacts[[#This Row],[row_id]] ) - ROW( data_scaledImpacts[[#Headers],[row_id]] )</f>
        <v>686</v>
      </c>
      <c r="B687" s="61" t="str">
        <f xml:space="preserve"> _xlfn.TEXTJOIN( "", , data_scaledImpacts[[#This Row],[sector]:[impactType]] )</f>
        <v>SouthwestDustHadGEM2-ES72010N/AACMI</v>
      </c>
      <c r="C687" s="49" t="s">
        <v>85</v>
      </c>
      <c r="D687" s="49" t="s">
        <v>3</v>
      </c>
      <c r="E687" s="50">
        <v>7</v>
      </c>
      <c r="F687" s="50">
        <v>2010</v>
      </c>
      <c r="G687" s="50" t="s">
        <v>201</v>
      </c>
      <c r="H687" s="51" t="s">
        <v>195</v>
      </c>
      <c r="I687" s="64" t="s">
        <v>459</v>
      </c>
      <c r="J687" s="3"/>
      <c r="K687" s="3"/>
      <c r="L687" s="3"/>
      <c r="M687" s="3"/>
      <c r="N687" s="3"/>
      <c r="O687" s="3"/>
      <c r="P687" s="20"/>
      <c r="R687"/>
    </row>
    <row r="688" spans="1:18" x14ac:dyDescent="0.35">
      <c r="A688" s="54">
        <f xml:space="preserve"> ROW( data_scaledImpacts[[#This Row],[row_id]] ) - ROW( data_scaledImpacts[[#Headers],[row_id]] )</f>
        <v>687</v>
      </c>
      <c r="B688" s="61" t="str">
        <f xml:space="preserve"> _xlfn.TEXTJOIN( "", , data_scaledImpacts[[#This Row],[sector]:[impactType]] )</f>
        <v>SouthwestDustMIROC572010N/AACMI</v>
      </c>
      <c r="C688" s="49" t="s">
        <v>85</v>
      </c>
      <c r="D688" s="49" t="s">
        <v>4</v>
      </c>
      <c r="E688" s="50">
        <v>7</v>
      </c>
      <c r="F688" s="50">
        <v>2010</v>
      </c>
      <c r="G688" s="50" t="s">
        <v>201</v>
      </c>
      <c r="H688" s="51" t="s">
        <v>195</v>
      </c>
      <c r="I688" s="64" t="s">
        <v>460</v>
      </c>
      <c r="J688" s="3"/>
      <c r="K688" s="3"/>
      <c r="L688" s="3"/>
      <c r="M688" s="3"/>
      <c r="N688" s="3"/>
      <c r="O688" s="3"/>
      <c r="P688" s="20"/>
      <c r="R688"/>
    </row>
    <row r="689" spans="1:18" x14ac:dyDescent="0.35">
      <c r="A689" s="54">
        <f xml:space="preserve"> ROW( data_scaledImpacts[[#This Row],[row_id]] ) - ROW( data_scaledImpacts[[#Headers],[row_id]] )</f>
        <v>688</v>
      </c>
      <c r="B689" s="61" t="str">
        <f xml:space="preserve"> _xlfn.TEXTJOIN( "", , data_scaledImpacts[[#This Row],[sector]:[impactType]] )</f>
        <v>SouthwestDustGFDL-CM372010N/AACMI</v>
      </c>
      <c r="C689" s="49" t="s">
        <v>85</v>
      </c>
      <c r="D689" s="49" t="s">
        <v>5</v>
      </c>
      <c r="E689" s="50">
        <v>7</v>
      </c>
      <c r="F689" s="50">
        <v>2010</v>
      </c>
      <c r="G689" s="50" t="s">
        <v>201</v>
      </c>
      <c r="H689" s="51" t="s">
        <v>195</v>
      </c>
      <c r="I689" s="64" t="s">
        <v>461</v>
      </c>
      <c r="J689" s="3"/>
      <c r="K689" s="3"/>
      <c r="L689" s="3"/>
      <c r="M689" s="3"/>
      <c r="N689" s="3"/>
      <c r="O689" s="3"/>
      <c r="P689" s="20"/>
      <c r="R689"/>
    </row>
    <row r="690" spans="1:18" x14ac:dyDescent="0.35">
      <c r="A690" s="54">
        <f xml:space="preserve"> ROW( data_scaledImpacts[[#This Row],[row_id]] ) - ROW( data_scaledImpacts[[#Headers],[row_id]] )</f>
        <v>689</v>
      </c>
      <c r="B690" s="61" t="str">
        <f xml:space="preserve"> _xlfn.TEXTJOIN( "", , data_scaledImpacts[[#This Row],[sector]:[impactType]] )</f>
        <v>SouthwestDustGCM Average72010N/AACMI</v>
      </c>
      <c r="C690" s="49" t="s">
        <v>85</v>
      </c>
      <c r="D690" s="49" t="s">
        <v>15</v>
      </c>
      <c r="E690" s="50">
        <v>7</v>
      </c>
      <c r="F690" s="50">
        <v>2010</v>
      </c>
      <c r="G690" s="50" t="s">
        <v>201</v>
      </c>
      <c r="H690" s="51" t="s">
        <v>195</v>
      </c>
      <c r="I690" s="64" t="s">
        <v>462</v>
      </c>
      <c r="J690" s="3"/>
      <c r="K690" s="3"/>
      <c r="L690" s="3"/>
      <c r="M690" s="3"/>
      <c r="N690" s="3"/>
      <c r="O690" s="3"/>
      <c r="P690" s="20" t="s">
        <v>26</v>
      </c>
      <c r="R690"/>
    </row>
    <row r="691" spans="1:18" x14ac:dyDescent="0.35">
      <c r="A691" s="54">
        <f xml:space="preserve"> ROW( data_scaledImpacts[[#This Row],[row_id]] ) - ROW( data_scaledImpacts[[#Headers],[row_id]] )</f>
        <v>690</v>
      </c>
      <c r="B691" s="61" t="str">
        <f xml:space="preserve"> _xlfn.TEXTJOIN( "", , data_scaledImpacts[[#This Row],[sector]:[impactType]] )</f>
        <v>SouthwestDustCanESM212090N/AAllMort</v>
      </c>
      <c r="C691" s="49" t="s">
        <v>85</v>
      </c>
      <c r="D691" s="49" t="s">
        <v>0</v>
      </c>
      <c r="E691" s="50">
        <v>1</v>
      </c>
      <c r="F691" s="50">
        <v>2090</v>
      </c>
      <c r="G691" s="50" t="s">
        <v>201</v>
      </c>
      <c r="H691" s="51" t="s">
        <v>191</v>
      </c>
      <c r="I691" s="64" t="s">
        <v>267</v>
      </c>
      <c r="J691" s="3"/>
      <c r="K691" s="3"/>
      <c r="L691" s="3"/>
      <c r="M691" s="3"/>
      <c r="N691" s="3"/>
      <c r="O691" s="3"/>
      <c r="P691" s="20">
        <v>4.6517313733318887E-6</v>
      </c>
      <c r="R691"/>
    </row>
    <row r="692" spans="1:18" x14ac:dyDescent="0.35">
      <c r="A692" s="54">
        <f xml:space="preserve"> ROW( data_scaledImpacts[[#This Row],[row_id]] ) - ROW( data_scaledImpacts[[#Headers],[row_id]] )</f>
        <v>691</v>
      </c>
      <c r="B692" s="61" t="str">
        <f xml:space="preserve"> _xlfn.TEXTJOIN( "", , data_scaledImpacts[[#This Row],[sector]:[impactType]] )</f>
        <v>SouthwestDustCCSM412090N/AAllMort</v>
      </c>
      <c r="C692" s="49" t="s">
        <v>85</v>
      </c>
      <c r="D692" s="49" t="s">
        <v>1</v>
      </c>
      <c r="E692" s="50">
        <v>1</v>
      </c>
      <c r="F692" s="50">
        <v>2090</v>
      </c>
      <c r="G692" s="50" t="s">
        <v>201</v>
      </c>
      <c r="H692" s="51" t="s">
        <v>191</v>
      </c>
      <c r="I692" s="64" t="s">
        <v>268</v>
      </c>
      <c r="J692" s="3"/>
      <c r="K692" s="3"/>
      <c r="L692" s="3"/>
      <c r="M692" s="3"/>
      <c r="N692" s="3"/>
      <c r="O692" s="3"/>
      <c r="P692" s="20">
        <v>1.2395065128183997E-5</v>
      </c>
      <c r="R692"/>
    </row>
    <row r="693" spans="1:18" x14ac:dyDescent="0.35">
      <c r="A693" s="54">
        <f xml:space="preserve"> ROW( data_scaledImpacts[[#This Row],[row_id]] ) - ROW( data_scaledImpacts[[#Headers],[row_id]] )</f>
        <v>692</v>
      </c>
      <c r="B693" s="61" t="str">
        <f xml:space="preserve"> _xlfn.TEXTJOIN( "", , data_scaledImpacts[[#This Row],[sector]:[impactType]] )</f>
        <v>SouthwestDustGISS-E2-R12090N/AAllMort</v>
      </c>
      <c r="C693" s="49" t="s">
        <v>85</v>
      </c>
      <c r="D693" s="49" t="s">
        <v>2</v>
      </c>
      <c r="E693" s="50">
        <v>1</v>
      </c>
      <c r="F693" s="50">
        <v>2090</v>
      </c>
      <c r="G693" s="50" t="s">
        <v>201</v>
      </c>
      <c r="H693" s="51" t="s">
        <v>191</v>
      </c>
      <c r="I693" s="64" t="s">
        <v>269</v>
      </c>
      <c r="J693" s="3"/>
      <c r="K693" s="3"/>
      <c r="L693" s="3"/>
      <c r="M693" s="3"/>
      <c r="N693" s="3"/>
      <c r="O693" s="3"/>
      <c r="P693" s="20">
        <v>2.2609105880290559E-6</v>
      </c>
      <c r="R693"/>
    </row>
    <row r="694" spans="1:18" x14ac:dyDescent="0.35">
      <c r="A694" s="54">
        <f xml:space="preserve"> ROW( data_scaledImpacts[[#This Row],[row_id]] ) - ROW( data_scaledImpacts[[#Headers],[row_id]] )</f>
        <v>693</v>
      </c>
      <c r="B694" s="61" t="str">
        <f xml:space="preserve"> _xlfn.TEXTJOIN( "", , data_scaledImpacts[[#This Row],[sector]:[impactType]] )</f>
        <v>SouthwestDustHadGEM2-ES12090N/AAllMort</v>
      </c>
      <c r="C694" s="49" t="s">
        <v>85</v>
      </c>
      <c r="D694" s="49" t="s">
        <v>3</v>
      </c>
      <c r="E694" s="50">
        <v>1</v>
      </c>
      <c r="F694" s="50">
        <v>2090</v>
      </c>
      <c r="G694" s="50" t="s">
        <v>201</v>
      </c>
      <c r="H694" s="51" t="s">
        <v>191</v>
      </c>
      <c r="I694" s="64" t="s">
        <v>270</v>
      </c>
      <c r="J694" s="3"/>
      <c r="K694" s="3"/>
      <c r="L694" s="3"/>
      <c r="M694" s="3"/>
      <c r="N694" s="3"/>
      <c r="O694" s="3"/>
      <c r="P694" s="20">
        <v>1.4089281592523139E-6</v>
      </c>
      <c r="R694"/>
    </row>
    <row r="695" spans="1:18" x14ac:dyDescent="0.35">
      <c r="A695" s="54">
        <f xml:space="preserve"> ROW( data_scaledImpacts[[#This Row],[row_id]] ) - ROW( data_scaledImpacts[[#Headers],[row_id]] )</f>
        <v>694</v>
      </c>
      <c r="B695" s="61" t="str">
        <f xml:space="preserve"> _xlfn.TEXTJOIN( "", , data_scaledImpacts[[#This Row],[sector]:[impactType]] )</f>
        <v>SouthwestDustMIROC512090N/AAllMort</v>
      </c>
      <c r="C695" s="49" t="s">
        <v>85</v>
      </c>
      <c r="D695" s="49" t="s">
        <v>4</v>
      </c>
      <c r="E695" s="50">
        <v>1</v>
      </c>
      <c r="F695" s="50">
        <v>2090</v>
      </c>
      <c r="G695" s="50" t="s">
        <v>201</v>
      </c>
      <c r="H695" s="51" t="s">
        <v>191</v>
      </c>
      <c r="I695" s="64" t="s">
        <v>271</v>
      </c>
      <c r="J695" s="3"/>
      <c r="K695" s="3"/>
      <c r="L695" s="3"/>
      <c r="M695" s="3"/>
      <c r="N695" s="3"/>
      <c r="O695" s="3"/>
      <c r="P695" s="20">
        <v>6.2710166103698583E-6</v>
      </c>
      <c r="R695"/>
    </row>
    <row r="696" spans="1:18" x14ac:dyDescent="0.35">
      <c r="A696" s="54">
        <f xml:space="preserve"> ROW( data_scaledImpacts[[#This Row],[row_id]] ) - ROW( data_scaledImpacts[[#Headers],[row_id]] )</f>
        <v>695</v>
      </c>
      <c r="B696" s="61" t="str">
        <f xml:space="preserve"> _xlfn.TEXTJOIN( "", , data_scaledImpacts[[#This Row],[sector]:[impactType]] )</f>
        <v>SouthwestDustGFDL-CM312090N/AAllMort</v>
      </c>
      <c r="C696" s="49" t="s">
        <v>85</v>
      </c>
      <c r="D696" s="49" t="s">
        <v>5</v>
      </c>
      <c r="E696" s="50">
        <v>1</v>
      </c>
      <c r="F696" s="50">
        <v>2090</v>
      </c>
      <c r="G696" s="50" t="s">
        <v>201</v>
      </c>
      <c r="H696" s="51" t="s">
        <v>191</v>
      </c>
      <c r="I696" s="64" t="s">
        <v>272</v>
      </c>
      <c r="J696" s="3"/>
      <c r="K696" s="3"/>
      <c r="L696" s="3"/>
      <c r="M696" s="3"/>
      <c r="N696" s="3"/>
      <c r="O696" s="3"/>
      <c r="P696" s="20">
        <v>1.2555861658278478E-5</v>
      </c>
      <c r="R696"/>
    </row>
    <row r="697" spans="1:18" x14ac:dyDescent="0.35">
      <c r="A697" s="54">
        <f xml:space="preserve"> ROW( data_scaledImpacts[[#This Row],[row_id]] ) - ROW( data_scaledImpacts[[#Headers],[row_id]] )</f>
        <v>696</v>
      </c>
      <c r="B697" s="61" t="str">
        <f xml:space="preserve"> _xlfn.TEXTJOIN( "", , data_scaledImpacts[[#This Row],[sector]:[impactType]] )</f>
        <v>SouthwestDustGCM Average12090N/AAllMort</v>
      </c>
      <c r="C697" s="49" t="s">
        <v>85</v>
      </c>
      <c r="D697" s="49" t="s">
        <v>15</v>
      </c>
      <c r="E697" s="50">
        <v>1</v>
      </c>
      <c r="F697" s="50">
        <v>2090</v>
      </c>
      <c r="G697" s="50" t="s">
        <v>201</v>
      </c>
      <c r="H697" s="51" t="s">
        <v>191</v>
      </c>
      <c r="I697" s="64" t="s">
        <v>273</v>
      </c>
      <c r="J697" s="3"/>
      <c r="K697" s="3"/>
      <c r="L697" s="3"/>
      <c r="M697" s="3"/>
      <c r="N697" s="3"/>
      <c r="O697" s="3"/>
      <c r="P697" s="20">
        <v>6.5905855862409318E-6</v>
      </c>
      <c r="R697"/>
    </row>
    <row r="698" spans="1:18" x14ac:dyDescent="0.35">
      <c r="A698" s="54">
        <f xml:space="preserve"> ROW( data_scaledImpacts[[#This Row],[row_id]] ) - ROW( data_scaledImpacts[[#Headers],[row_id]] )</f>
        <v>697</v>
      </c>
      <c r="B698" s="61" t="str">
        <f xml:space="preserve"> _xlfn.TEXTJOIN( "", , data_scaledImpacts[[#This Row],[sector]:[impactType]] )</f>
        <v>SouthwestDustCanESM222090N/AAllMort</v>
      </c>
      <c r="C698" s="49" t="s">
        <v>85</v>
      </c>
      <c r="D698" s="49" t="s">
        <v>0</v>
      </c>
      <c r="E698" s="50">
        <v>2</v>
      </c>
      <c r="F698" s="50">
        <v>2090</v>
      </c>
      <c r="G698" s="50" t="s">
        <v>201</v>
      </c>
      <c r="H698" s="51" t="s">
        <v>191</v>
      </c>
      <c r="I698" s="64" t="s">
        <v>274</v>
      </c>
      <c r="J698" s="3"/>
      <c r="K698" s="3"/>
      <c r="L698" s="3"/>
      <c r="M698" s="3"/>
      <c r="N698" s="3"/>
      <c r="O698" s="3"/>
      <c r="P698" s="20">
        <v>1.1368982502388578E-5</v>
      </c>
      <c r="R698"/>
    </row>
    <row r="699" spans="1:18" x14ac:dyDescent="0.35">
      <c r="A699" s="54">
        <f xml:space="preserve"> ROW( data_scaledImpacts[[#This Row],[row_id]] ) - ROW( data_scaledImpacts[[#Headers],[row_id]] )</f>
        <v>698</v>
      </c>
      <c r="B699" s="61" t="str">
        <f xml:space="preserve"> _xlfn.TEXTJOIN( "", , data_scaledImpacts[[#This Row],[sector]:[impactType]] )</f>
        <v>SouthwestDustCCSM422090N/AAllMort</v>
      </c>
      <c r="C699" s="49" t="s">
        <v>85</v>
      </c>
      <c r="D699" s="49" t="s">
        <v>1</v>
      </c>
      <c r="E699" s="50">
        <v>2</v>
      </c>
      <c r="F699" s="50">
        <v>2090</v>
      </c>
      <c r="G699" s="50" t="s">
        <v>201</v>
      </c>
      <c r="H699" s="51" t="s">
        <v>191</v>
      </c>
      <c r="I699" s="64" t="s">
        <v>275</v>
      </c>
      <c r="J699" s="3"/>
      <c r="K699" s="3"/>
      <c r="L699" s="3"/>
      <c r="M699" s="3"/>
      <c r="N699" s="3"/>
      <c r="O699" s="3"/>
      <c r="P699" s="20">
        <v>1.6658646707653695E-5</v>
      </c>
      <c r="R699"/>
    </row>
    <row r="700" spans="1:18" x14ac:dyDescent="0.35">
      <c r="A700" s="54">
        <f xml:space="preserve"> ROW( data_scaledImpacts[[#This Row],[row_id]] ) - ROW( data_scaledImpacts[[#Headers],[row_id]] )</f>
        <v>699</v>
      </c>
      <c r="B700" s="61" t="str">
        <f xml:space="preserve"> _xlfn.TEXTJOIN( "", , data_scaledImpacts[[#This Row],[sector]:[impactType]] )</f>
        <v>SouthwestDustGISS-E2-R22090N/AAllMort</v>
      </c>
      <c r="C700" s="49" t="s">
        <v>85</v>
      </c>
      <c r="D700" s="49" t="s">
        <v>2</v>
      </c>
      <c r="E700" s="50">
        <v>2</v>
      </c>
      <c r="F700" s="50">
        <v>2090</v>
      </c>
      <c r="G700" s="50" t="s">
        <v>201</v>
      </c>
      <c r="H700" s="51" t="s">
        <v>191</v>
      </c>
      <c r="I700" s="64" t="s">
        <v>276</v>
      </c>
      <c r="J700" s="3"/>
      <c r="K700" s="3"/>
      <c r="L700" s="3"/>
      <c r="M700" s="3"/>
      <c r="N700" s="3"/>
      <c r="O700" s="3"/>
      <c r="P700" s="20">
        <v>8.238827280129705E-6</v>
      </c>
      <c r="R700"/>
    </row>
    <row r="701" spans="1:18" x14ac:dyDescent="0.35">
      <c r="A701" s="54">
        <f xml:space="preserve"> ROW( data_scaledImpacts[[#This Row],[row_id]] ) - ROW( data_scaledImpacts[[#Headers],[row_id]] )</f>
        <v>700</v>
      </c>
      <c r="B701" s="61" t="str">
        <f xml:space="preserve"> _xlfn.TEXTJOIN( "", , data_scaledImpacts[[#This Row],[sector]:[impactType]] )</f>
        <v>SouthwestDustHadGEM2-ES22090N/AAllMort</v>
      </c>
      <c r="C701" s="49" t="s">
        <v>85</v>
      </c>
      <c r="D701" s="49" t="s">
        <v>3</v>
      </c>
      <c r="E701" s="50">
        <v>2</v>
      </c>
      <c r="F701" s="50">
        <v>2090</v>
      </c>
      <c r="G701" s="50" t="s">
        <v>201</v>
      </c>
      <c r="H701" s="51" t="s">
        <v>191</v>
      </c>
      <c r="I701" s="64" t="s">
        <v>277</v>
      </c>
      <c r="J701" s="3"/>
      <c r="K701" s="3"/>
      <c r="L701" s="3"/>
      <c r="M701" s="3"/>
      <c r="N701" s="3"/>
      <c r="O701" s="3"/>
      <c r="P701" s="20">
        <v>1.6006539149951025E-5</v>
      </c>
      <c r="R701"/>
    </row>
    <row r="702" spans="1:18" x14ac:dyDescent="0.35">
      <c r="A702" s="54">
        <f xml:space="preserve"> ROW( data_scaledImpacts[[#This Row],[row_id]] ) - ROW( data_scaledImpacts[[#Headers],[row_id]] )</f>
        <v>701</v>
      </c>
      <c r="B702" s="61" t="str">
        <f xml:space="preserve"> _xlfn.TEXTJOIN( "", , data_scaledImpacts[[#This Row],[sector]:[impactType]] )</f>
        <v>SouthwestDustMIROC522090N/AAllMort</v>
      </c>
      <c r="C702" s="49" t="s">
        <v>85</v>
      </c>
      <c r="D702" s="49" t="s">
        <v>4</v>
      </c>
      <c r="E702" s="50">
        <v>2</v>
      </c>
      <c r="F702" s="50">
        <v>2090</v>
      </c>
      <c r="G702" s="50" t="s">
        <v>201</v>
      </c>
      <c r="H702" s="51" t="s">
        <v>191</v>
      </c>
      <c r="I702" s="64" t="s">
        <v>278</v>
      </c>
      <c r="J702" s="3"/>
      <c r="K702" s="3"/>
      <c r="L702" s="3"/>
      <c r="M702" s="3"/>
      <c r="N702" s="3"/>
      <c r="O702" s="3"/>
      <c r="P702" s="20">
        <v>1.1845300833916437E-5</v>
      </c>
      <c r="R702"/>
    </row>
    <row r="703" spans="1:18" x14ac:dyDescent="0.35">
      <c r="A703" s="54">
        <f xml:space="preserve"> ROW( data_scaledImpacts[[#This Row],[row_id]] ) - ROW( data_scaledImpacts[[#Headers],[row_id]] )</f>
        <v>702</v>
      </c>
      <c r="B703" s="61" t="str">
        <f xml:space="preserve"> _xlfn.TEXTJOIN( "", , data_scaledImpacts[[#This Row],[sector]:[impactType]] )</f>
        <v>SouthwestDustGFDL-CM322090N/AAllMort</v>
      </c>
      <c r="C703" s="49" t="s">
        <v>85</v>
      </c>
      <c r="D703" s="49" t="s">
        <v>5</v>
      </c>
      <c r="E703" s="50">
        <v>2</v>
      </c>
      <c r="F703" s="50">
        <v>2090</v>
      </c>
      <c r="G703" s="50" t="s">
        <v>201</v>
      </c>
      <c r="H703" s="51" t="s">
        <v>191</v>
      </c>
      <c r="I703" s="64" t="s">
        <v>279</v>
      </c>
      <c r="J703" s="3"/>
      <c r="K703" s="3"/>
      <c r="L703" s="3"/>
      <c r="M703" s="3"/>
      <c r="N703" s="3"/>
      <c r="O703" s="3"/>
      <c r="P703" s="20">
        <v>1.7518781863083555E-5</v>
      </c>
      <c r="R703"/>
    </row>
    <row r="704" spans="1:18" x14ac:dyDescent="0.35">
      <c r="A704" s="54">
        <f xml:space="preserve"> ROW( data_scaledImpacts[[#This Row],[row_id]] ) - ROW( data_scaledImpacts[[#Headers],[row_id]] )</f>
        <v>703</v>
      </c>
      <c r="B704" s="61" t="str">
        <f xml:space="preserve"> _xlfn.TEXTJOIN( "", , data_scaledImpacts[[#This Row],[sector]:[impactType]] )</f>
        <v>SouthwestDustGCM Average22090N/AAllMort</v>
      </c>
      <c r="C704" s="49" t="s">
        <v>85</v>
      </c>
      <c r="D704" s="49" t="s">
        <v>15</v>
      </c>
      <c r="E704" s="50">
        <v>2</v>
      </c>
      <c r="F704" s="50">
        <v>2090</v>
      </c>
      <c r="G704" s="50" t="s">
        <v>201</v>
      </c>
      <c r="H704" s="51" t="s">
        <v>191</v>
      </c>
      <c r="I704" s="64" t="s">
        <v>280</v>
      </c>
      <c r="J704" s="3"/>
      <c r="K704" s="3"/>
      <c r="L704" s="3"/>
      <c r="M704" s="3"/>
      <c r="N704" s="3"/>
      <c r="O704" s="3"/>
      <c r="P704" s="20">
        <v>1.3606179722853832E-5</v>
      </c>
      <c r="R704"/>
    </row>
    <row r="705" spans="1:18" x14ac:dyDescent="0.35">
      <c r="A705" s="54">
        <f xml:space="preserve"> ROW( data_scaledImpacts[[#This Row],[row_id]] ) - ROW( data_scaledImpacts[[#Headers],[row_id]] )</f>
        <v>704</v>
      </c>
      <c r="B705" s="61" t="str">
        <f xml:space="preserve"> _xlfn.TEXTJOIN( "", , data_scaledImpacts[[#This Row],[sector]:[impactType]] )</f>
        <v>SouthwestDustCanESM232090N/AAllMort</v>
      </c>
      <c r="C705" s="49" t="s">
        <v>85</v>
      </c>
      <c r="D705" s="49" t="s">
        <v>0</v>
      </c>
      <c r="E705" s="50">
        <v>3</v>
      </c>
      <c r="F705" s="50">
        <v>2090</v>
      </c>
      <c r="G705" s="50" t="s">
        <v>201</v>
      </c>
      <c r="H705" s="51" t="s">
        <v>191</v>
      </c>
      <c r="I705" s="64" t="s">
        <v>281</v>
      </c>
      <c r="J705" s="3"/>
      <c r="K705" s="3"/>
      <c r="L705" s="3"/>
      <c r="M705" s="3"/>
      <c r="N705" s="3"/>
      <c r="O705" s="3"/>
      <c r="P705" s="20">
        <v>1.552401551054316E-5</v>
      </c>
      <c r="R705"/>
    </row>
    <row r="706" spans="1:18" x14ac:dyDescent="0.35">
      <c r="A706" s="54">
        <f xml:space="preserve"> ROW( data_scaledImpacts[[#This Row],[row_id]] ) - ROW( data_scaledImpacts[[#Headers],[row_id]] )</f>
        <v>705</v>
      </c>
      <c r="B706" s="61" t="str">
        <f xml:space="preserve"> _xlfn.TEXTJOIN( "", , data_scaledImpacts[[#This Row],[sector]:[impactType]] )</f>
        <v>SouthwestDustCCSM432090N/AAllMort</v>
      </c>
      <c r="C706" s="49" t="s">
        <v>85</v>
      </c>
      <c r="D706" s="49" t="s">
        <v>1</v>
      </c>
      <c r="E706" s="50">
        <v>3</v>
      </c>
      <c r="F706" s="50">
        <v>2090</v>
      </c>
      <c r="G706" s="50" t="s">
        <v>201</v>
      </c>
      <c r="H706" s="51" t="s">
        <v>191</v>
      </c>
      <c r="I706" s="64" t="s">
        <v>282</v>
      </c>
      <c r="J706" s="3"/>
      <c r="K706" s="3"/>
      <c r="L706" s="3"/>
      <c r="M706" s="3"/>
      <c r="N706" s="3"/>
      <c r="O706" s="3"/>
      <c r="P706" s="20">
        <v>1.8263723082596953E-5</v>
      </c>
      <c r="R706"/>
    </row>
    <row r="707" spans="1:18" x14ac:dyDescent="0.35">
      <c r="A707" s="54">
        <f xml:space="preserve"> ROW( data_scaledImpacts[[#This Row],[row_id]] ) - ROW( data_scaledImpacts[[#Headers],[row_id]] )</f>
        <v>706</v>
      </c>
      <c r="B707" s="61" t="str">
        <f xml:space="preserve"> _xlfn.TEXTJOIN( "", , data_scaledImpacts[[#This Row],[sector]:[impactType]] )</f>
        <v>SouthwestDustGISS-E2-R32090N/AAllMort</v>
      </c>
      <c r="C707" s="49" t="s">
        <v>85</v>
      </c>
      <c r="D707" s="49" t="s">
        <v>2</v>
      </c>
      <c r="E707" s="50">
        <v>3</v>
      </c>
      <c r="F707" s="50">
        <v>2090</v>
      </c>
      <c r="G707" s="50" t="s">
        <v>201</v>
      </c>
      <c r="H707" s="51" t="s">
        <v>191</v>
      </c>
      <c r="I707" s="64" t="s">
        <v>283</v>
      </c>
      <c r="J707" s="3"/>
      <c r="K707" s="3"/>
      <c r="L707" s="3"/>
      <c r="M707" s="3"/>
      <c r="N707" s="3"/>
      <c r="O707" s="3"/>
      <c r="P707" s="20">
        <v>2.0158140035137212E-5</v>
      </c>
      <c r="R707"/>
    </row>
    <row r="708" spans="1:18" x14ac:dyDescent="0.35">
      <c r="A708" s="54">
        <f xml:space="preserve"> ROW( data_scaledImpacts[[#This Row],[row_id]] ) - ROW( data_scaledImpacts[[#Headers],[row_id]] )</f>
        <v>707</v>
      </c>
      <c r="B708" s="61" t="str">
        <f xml:space="preserve"> _xlfn.TEXTJOIN( "", , data_scaledImpacts[[#This Row],[sector]:[impactType]] )</f>
        <v>SouthwestDustHadGEM2-ES32090N/AAllMort</v>
      </c>
      <c r="C708" s="49" t="s">
        <v>85</v>
      </c>
      <c r="D708" s="49" t="s">
        <v>3</v>
      </c>
      <c r="E708" s="50">
        <v>3</v>
      </c>
      <c r="F708" s="50">
        <v>2090</v>
      </c>
      <c r="G708" s="50" t="s">
        <v>201</v>
      </c>
      <c r="H708" s="51" t="s">
        <v>191</v>
      </c>
      <c r="I708" s="64" t="s">
        <v>284</v>
      </c>
      <c r="J708" s="3"/>
      <c r="K708" s="3"/>
      <c r="L708" s="3"/>
      <c r="M708" s="3"/>
      <c r="N708" s="3"/>
      <c r="O708" s="3"/>
      <c r="P708" s="20">
        <v>1.9468152600135098E-5</v>
      </c>
      <c r="R708"/>
    </row>
    <row r="709" spans="1:18" x14ac:dyDescent="0.35">
      <c r="A709" s="54">
        <f xml:space="preserve"> ROW( data_scaledImpacts[[#This Row],[row_id]] ) - ROW( data_scaledImpacts[[#Headers],[row_id]] )</f>
        <v>708</v>
      </c>
      <c r="B709" s="61" t="str">
        <f xml:space="preserve"> _xlfn.TEXTJOIN( "", , data_scaledImpacts[[#This Row],[sector]:[impactType]] )</f>
        <v>SouthwestDustMIROC532090N/AAllMort</v>
      </c>
      <c r="C709" s="49" t="s">
        <v>85</v>
      </c>
      <c r="D709" s="49" t="s">
        <v>4</v>
      </c>
      <c r="E709" s="50">
        <v>3</v>
      </c>
      <c r="F709" s="50">
        <v>2090</v>
      </c>
      <c r="G709" s="50" t="s">
        <v>201</v>
      </c>
      <c r="H709" s="51" t="s">
        <v>191</v>
      </c>
      <c r="I709" s="64" t="s">
        <v>285</v>
      </c>
      <c r="J709" s="3"/>
      <c r="K709" s="3"/>
      <c r="L709" s="3"/>
      <c r="M709" s="3"/>
      <c r="N709" s="3"/>
      <c r="O709" s="3"/>
      <c r="P709" s="20">
        <v>2.2492909082799111E-5</v>
      </c>
      <c r="R709"/>
    </row>
    <row r="710" spans="1:18" x14ac:dyDescent="0.35">
      <c r="A710" s="54">
        <f xml:space="preserve"> ROW( data_scaledImpacts[[#This Row],[row_id]] ) - ROW( data_scaledImpacts[[#Headers],[row_id]] )</f>
        <v>709</v>
      </c>
      <c r="B710" s="61" t="str">
        <f xml:space="preserve"> _xlfn.TEXTJOIN( "", , data_scaledImpacts[[#This Row],[sector]:[impactType]] )</f>
        <v>SouthwestDustGFDL-CM332090N/AAllMort</v>
      </c>
      <c r="C710" s="49" t="s">
        <v>85</v>
      </c>
      <c r="D710" s="49" t="s">
        <v>5</v>
      </c>
      <c r="E710" s="50">
        <v>3</v>
      </c>
      <c r="F710" s="50">
        <v>2090</v>
      </c>
      <c r="G710" s="50" t="s">
        <v>201</v>
      </c>
      <c r="H710" s="51" t="s">
        <v>191</v>
      </c>
      <c r="I710" s="64" t="s">
        <v>286</v>
      </c>
      <c r="J710" s="3"/>
      <c r="K710" s="3"/>
      <c r="L710" s="3"/>
      <c r="M710" s="3"/>
      <c r="N710" s="3"/>
      <c r="O710" s="3"/>
      <c r="P710" s="20">
        <v>2.562039955675619E-5</v>
      </c>
      <c r="R710"/>
    </row>
    <row r="711" spans="1:18" x14ac:dyDescent="0.35">
      <c r="A711" s="54">
        <f xml:space="preserve"> ROW( data_scaledImpacts[[#This Row],[row_id]] ) - ROW( data_scaledImpacts[[#Headers],[row_id]] )</f>
        <v>710</v>
      </c>
      <c r="B711" s="61" t="str">
        <f xml:space="preserve"> _xlfn.TEXTJOIN( "", , data_scaledImpacts[[#This Row],[sector]:[impactType]] )</f>
        <v>SouthwestDustGCM Average32090N/AAllMort</v>
      </c>
      <c r="C711" s="49" t="s">
        <v>85</v>
      </c>
      <c r="D711" s="49" t="s">
        <v>15</v>
      </c>
      <c r="E711" s="50">
        <v>3</v>
      </c>
      <c r="F711" s="50">
        <v>2090</v>
      </c>
      <c r="G711" s="50" t="s">
        <v>201</v>
      </c>
      <c r="H711" s="51" t="s">
        <v>191</v>
      </c>
      <c r="I711" s="64" t="s">
        <v>287</v>
      </c>
      <c r="J711" s="3"/>
      <c r="K711" s="3"/>
      <c r="L711" s="3"/>
      <c r="M711" s="3"/>
      <c r="N711" s="3"/>
      <c r="O711" s="3"/>
      <c r="P711" s="20">
        <v>2.0254556644661286E-5</v>
      </c>
      <c r="R711"/>
    </row>
    <row r="712" spans="1:18" x14ac:dyDescent="0.35">
      <c r="A712" s="54">
        <f xml:space="preserve"> ROW( data_scaledImpacts[[#This Row],[row_id]] ) - ROW( data_scaledImpacts[[#Headers],[row_id]] )</f>
        <v>711</v>
      </c>
      <c r="B712" s="61" t="str">
        <f xml:space="preserve"> _xlfn.TEXTJOIN( "", , data_scaledImpacts[[#This Row],[sector]:[impactType]] )</f>
        <v>SouthwestDustCanESM242090N/AAllMort</v>
      </c>
      <c r="C712" s="49" t="s">
        <v>85</v>
      </c>
      <c r="D712" s="49" t="s">
        <v>0</v>
      </c>
      <c r="E712" s="50">
        <v>4</v>
      </c>
      <c r="F712" s="50">
        <v>2090</v>
      </c>
      <c r="G712" s="50" t="s">
        <v>201</v>
      </c>
      <c r="H712" s="51" t="s">
        <v>191</v>
      </c>
      <c r="I712" s="64" t="s">
        <v>288</v>
      </c>
      <c r="J712" s="3"/>
      <c r="K712" s="3"/>
      <c r="L712" s="3"/>
      <c r="M712" s="3"/>
      <c r="N712" s="3"/>
      <c r="O712" s="3"/>
      <c r="P712" s="20">
        <v>1.4962708265940936E-5</v>
      </c>
      <c r="R712"/>
    </row>
    <row r="713" spans="1:18" x14ac:dyDescent="0.35">
      <c r="A713" s="54">
        <f xml:space="preserve"> ROW( data_scaledImpacts[[#This Row],[row_id]] ) - ROW( data_scaledImpacts[[#Headers],[row_id]] )</f>
        <v>712</v>
      </c>
      <c r="B713" s="61" t="str">
        <f xml:space="preserve"> _xlfn.TEXTJOIN( "", , data_scaledImpacts[[#This Row],[sector]:[impactType]] )</f>
        <v>SouthwestDustCCSM442090N/AAllMort</v>
      </c>
      <c r="C713" s="49" t="s">
        <v>85</v>
      </c>
      <c r="D713" s="49" t="s">
        <v>1</v>
      </c>
      <c r="E713" s="50">
        <v>4</v>
      </c>
      <c r="F713" s="50">
        <v>2090</v>
      </c>
      <c r="G713" s="50" t="s">
        <v>201</v>
      </c>
      <c r="H713" s="51" t="s">
        <v>191</v>
      </c>
      <c r="I713" s="64" t="s">
        <v>289</v>
      </c>
      <c r="J713" s="3"/>
      <c r="K713" s="3"/>
      <c r="L713" s="3"/>
      <c r="M713" s="3"/>
      <c r="N713" s="3"/>
      <c r="O713" s="3"/>
      <c r="P713" s="20">
        <v>2.4501789266887156E-5</v>
      </c>
      <c r="R713"/>
    </row>
    <row r="714" spans="1:18" x14ac:dyDescent="0.35">
      <c r="A714" s="54">
        <f xml:space="preserve"> ROW( data_scaledImpacts[[#This Row],[row_id]] ) - ROW( data_scaledImpacts[[#Headers],[row_id]] )</f>
        <v>713</v>
      </c>
      <c r="B714" s="61" t="str">
        <f xml:space="preserve"> _xlfn.TEXTJOIN( "", , data_scaledImpacts[[#This Row],[sector]:[impactType]] )</f>
        <v>SouthwestDustGISS-E2-R42090N/AAllMort</v>
      </c>
      <c r="C714" s="49" t="s">
        <v>85</v>
      </c>
      <c r="D714" s="49" t="s">
        <v>2</v>
      </c>
      <c r="E714" s="50">
        <v>4</v>
      </c>
      <c r="F714" s="50">
        <v>2090</v>
      </c>
      <c r="G714" s="50" t="s">
        <v>201</v>
      </c>
      <c r="H714" s="51" t="s">
        <v>191</v>
      </c>
      <c r="I714" s="64" t="s">
        <v>290</v>
      </c>
      <c r="J714" s="3"/>
      <c r="K714" s="3"/>
      <c r="L714" s="3"/>
      <c r="M714" s="3"/>
      <c r="N714" s="3"/>
      <c r="O714" s="3"/>
      <c r="P714" s="20"/>
      <c r="R714"/>
    </row>
    <row r="715" spans="1:18" x14ac:dyDescent="0.35">
      <c r="A715" s="54">
        <f xml:space="preserve"> ROW( data_scaledImpacts[[#This Row],[row_id]] ) - ROW( data_scaledImpacts[[#Headers],[row_id]] )</f>
        <v>714</v>
      </c>
      <c r="B715" s="61" t="str">
        <f xml:space="preserve"> _xlfn.TEXTJOIN( "", , data_scaledImpacts[[#This Row],[sector]:[impactType]] )</f>
        <v>SouthwestDustHadGEM2-ES42090N/AAllMort</v>
      </c>
      <c r="C715" s="49" t="s">
        <v>85</v>
      </c>
      <c r="D715" s="49" t="s">
        <v>3</v>
      </c>
      <c r="E715" s="50">
        <v>4</v>
      </c>
      <c r="F715" s="50">
        <v>2090</v>
      </c>
      <c r="G715" s="50" t="s">
        <v>201</v>
      </c>
      <c r="H715" s="51" t="s">
        <v>191</v>
      </c>
      <c r="I715" s="64" t="s">
        <v>291</v>
      </c>
      <c r="J715" s="3"/>
      <c r="K715" s="3"/>
      <c r="L715" s="3"/>
      <c r="M715" s="3"/>
      <c r="N715" s="3"/>
      <c r="O715" s="3"/>
      <c r="P715" s="20">
        <v>1.9801056870685718E-5</v>
      </c>
      <c r="R715"/>
    </row>
    <row r="716" spans="1:18" x14ac:dyDescent="0.35">
      <c r="A716" s="54">
        <f xml:space="preserve"> ROW( data_scaledImpacts[[#This Row],[row_id]] ) - ROW( data_scaledImpacts[[#Headers],[row_id]] )</f>
        <v>715</v>
      </c>
      <c r="B716" s="61" t="str">
        <f xml:space="preserve"> _xlfn.TEXTJOIN( "", , data_scaledImpacts[[#This Row],[sector]:[impactType]] )</f>
        <v>SouthwestDustMIROC542090N/AAllMort</v>
      </c>
      <c r="C716" s="49" t="s">
        <v>85</v>
      </c>
      <c r="D716" s="49" t="s">
        <v>4</v>
      </c>
      <c r="E716" s="50">
        <v>4</v>
      </c>
      <c r="F716" s="50">
        <v>2090</v>
      </c>
      <c r="G716" s="50" t="s">
        <v>201</v>
      </c>
      <c r="H716" s="51" t="s">
        <v>191</v>
      </c>
      <c r="I716" s="64" t="s">
        <v>292</v>
      </c>
      <c r="J716" s="3"/>
      <c r="K716" s="3"/>
      <c r="L716" s="3"/>
      <c r="M716" s="3"/>
      <c r="N716" s="3"/>
      <c r="O716" s="3"/>
      <c r="P716" s="20">
        <v>2.7596981981978565E-5</v>
      </c>
      <c r="R716"/>
    </row>
    <row r="717" spans="1:18" x14ac:dyDescent="0.35">
      <c r="A717" s="54">
        <f xml:space="preserve"> ROW( data_scaledImpacts[[#This Row],[row_id]] ) - ROW( data_scaledImpacts[[#Headers],[row_id]] )</f>
        <v>716</v>
      </c>
      <c r="B717" s="61" t="str">
        <f xml:space="preserve"> _xlfn.TEXTJOIN( "", , data_scaledImpacts[[#This Row],[sector]:[impactType]] )</f>
        <v>SouthwestDustGFDL-CM342090N/AAllMort</v>
      </c>
      <c r="C717" s="49" t="s">
        <v>85</v>
      </c>
      <c r="D717" s="49" t="s">
        <v>5</v>
      </c>
      <c r="E717" s="50">
        <v>4</v>
      </c>
      <c r="F717" s="50">
        <v>2090</v>
      </c>
      <c r="G717" s="50" t="s">
        <v>201</v>
      </c>
      <c r="H717" s="51" t="s">
        <v>191</v>
      </c>
      <c r="I717" s="64" t="s">
        <v>293</v>
      </c>
      <c r="J717" s="3"/>
      <c r="K717" s="3"/>
      <c r="L717" s="3"/>
      <c r="M717" s="3"/>
      <c r="N717" s="3"/>
      <c r="O717" s="3"/>
      <c r="P717" s="20">
        <v>3.4681206875179709E-5</v>
      </c>
      <c r="R717"/>
    </row>
    <row r="718" spans="1:18" x14ac:dyDescent="0.35">
      <c r="A718" s="54">
        <f xml:space="preserve"> ROW( data_scaledImpacts[[#This Row],[row_id]] ) - ROW( data_scaledImpacts[[#Headers],[row_id]] )</f>
        <v>717</v>
      </c>
      <c r="B718" s="61" t="str">
        <f xml:space="preserve"> _xlfn.TEXTJOIN( "", , data_scaledImpacts[[#This Row],[sector]:[impactType]] )</f>
        <v>SouthwestDustGCM Average42090N/AAllMort</v>
      </c>
      <c r="C718" s="49" t="s">
        <v>85</v>
      </c>
      <c r="D718" s="49" t="s">
        <v>15</v>
      </c>
      <c r="E718" s="50">
        <v>4</v>
      </c>
      <c r="F718" s="50">
        <v>2090</v>
      </c>
      <c r="G718" s="50" t="s">
        <v>201</v>
      </c>
      <c r="H718" s="51" t="s">
        <v>191</v>
      </c>
      <c r="I718" s="64" t="s">
        <v>294</v>
      </c>
      <c r="J718" s="3"/>
      <c r="K718" s="3"/>
      <c r="L718" s="3"/>
      <c r="M718" s="3"/>
      <c r="N718" s="3"/>
      <c r="O718" s="3"/>
      <c r="P718" s="20">
        <v>2.4308748652134415E-5</v>
      </c>
      <c r="R718"/>
    </row>
    <row r="719" spans="1:18" x14ac:dyDescent="0.35">
      <c r="A719" s="54">
        <f xml:space="preserve"> ROW( data_scaledImpacts[[#This Row],[row_id]] ) - ROW( data_scaledImpacts[[#Headers],[row_id]] )</f>
        <v>718</v>
      </c>
      <c r="B719" s="61" t="str">
        <f xml:space="preserve"> _xlfn.TEXTJOIN( "", , data_scaledImpacts[[#This Row],[sector]:[impactType]] )</f>
        <v>SouthwestDustCanESM252090N/AAllMort</v>
      </c>
      <c r="C719" s="49" t="s">
        <v>85</v>
      </c>
      <c r="D719" s="49" t="s">
        <v>0</v>
      </c>
      <c r="E719" s="50">
        <v>5</v>
      </c>
      <c r="F719" s="50">
        <v>2090</v>
      </c>
      <c r="G719" s="50" t="s">
        <v>201</v>
      </c>
      <c r="H719" s="51" t="s">
        <v>191</v>
      </c>
      <c r="I719" s="64" t="s">
        <v>295</v>
      </c>
      <c r="J719" s="3"/>
      <c r="K719" s="3"/>
      <c r="L719" s="3"/>
      <c r="M719" s="3"/>
      <c r="N719" s="3"/>
      <c r="O719" s="3"/>
      <c r="P719" s="20">
        <v>1.8495006830431249E-5</v>
      </c>
      <c r="R719"/>
    </row>
    <row r="720" spans="1:18" x14ac:dyDescent="0.35">
      <c r="A720" s="54">
        <f xml:space="preserve"> ROW( data_scaledImpacts[[#This Row],[row_id]] ) - ROW( data_scaledImpacts[[#Headers],[row_id]] )</f>
        <v>719</v>
      </c>
      <c r="B720" s="61" t="str">
        <f xml:space="preserve"> _xlfn.TEXTJOIN( "", , data_scaledImpacts[[#This Row],[sector]:[impactType]] )</f>
        <v>SouthwestDustCCSM452090N/AAllMort</v>
      </c>
      <c r="C720" s="49" t="s">
        <v>85</v>
      </c>
      <c r="D720" s="49" t="s">
        <v>1</v>
      </c>
      <c r="E720" s="50">
        <v>5</v>
      </c>
      <c r="F720" s="50">
        <v>2090</v>
      </c>
      <c r="G720" s="50" t="s">
        <v>201</v>
      </c>
      <c r="H720" s="51" t="s">
        <v>191</v>
      </c>
      <c r="I720" s="64" t="s">
        <v>296</v>
      </c>
      <c r="J720" s="3"/>
      <c r="K720" s="3"/>
      <c r="L720" s="3"/>
      <c r="M720" s="3"/>
      <c r="N720" s="3"/>
      <c r="O720" s="3"/>
      <c r="P720" s="20">
        <v>3.7899626357481721E-5</v>
      </c>
      <c r="R720"/>
    </row>
    <row r="721" spans="1:18" x14ac:dyDescent="0.35">
      <c r="A721" s="54">
        <f xml:space="preserve"> ROW( data_scaledImpacts[[#This Row],[row_id]] ) - ROW( data_scaledImpacts[[#Headers],[row_id]] )</f>
        <v>720</v>
      </c>
      <c r="B721" s="61" t="str">
        <f xml:space="preserve"> _xlfn.TEXTJOIN( "", , data_scaledImpacts[[#This Row],[sector]:[impactType]] )</f>
        <v>SouthwestDustGISS-E2-R52090N/AAllMort</v>
      </c>
      <c r="C721" s="49" t="s">
        <v>85</v>
      </c>
      <c r="D721" s="49" t="s">
        <v>2</v>
      </c>
      <c r="E721" s="50">
        <v>5</v>
      </c>
      <c r="F721" s="50">
        <v>2090</v>
      </c>
      <c r="G721" s="50" t="s">
        <v>201</v>
      </c>
      <c r="H721" s="51" t="s">
        <v>191</v>
      </c>
      <c r="I721" s="64" t="s">
        <v>297</v>
      </c>
      <c r="J721" s="3"/>
      <c r="K721" s="3"/>
      <c r="L721" s="3"/>
      <c r="M721" s="3"/>
      <c r="N721" s="3"/>
      <c r="O721" s="3"/>
      <c r="P721" s="20"/>
      <c r="R721"/>
    </row>
    <row r="722" spans="1:18" x14ac:dyDescent="0.35">
      <c r="A722" s="54">
        <f xml:space="preserve"> ROW( data_scaledImpacts[[#This Row],[row_id]] ) - ROW( data_scaledImpacts[[#Headers],[row_id]] )</f>
        <v>721</v>
      </c>
      <c r="B722" s="61" t="str">
        <f xml:space="preserve"> _xlfn.TEXTJOIN( "", , data_scaledImpacts[[#This Row],[sector]:[impactType]] )</f>
        <v>SouthwestDustHadGEM2-ES52090N/AAllMort</v>
      </c>
      <c r="C722" s="49" t="s">
        <v>85</v>
      </c>
      <c r="D722" s="49" t="s">
        <v>3</v>
      </c>
      <c r="E722" s="50">
        <v>5</v>
      </c>
      <c r="F722" s="50">
        <v>2090</v>
      </c>
      <c r="G722" s="50" t="s">
        <v>201</v>
      </c>
      <c r="H722" s="51" t="s">
        <v>191</v>
      </c>
      <c r="I722" s="64" t="s">
        <v>298</v>
      </c>
      <c r="J722" s="3"/>
      <c r="K722" s="3"/>
      <c r="L722" s="3"/>
      <c r="M722" s="3"/>
      <c r="N722" s="3"/>
      <c r="O722" s="3"/>
      <c r="P722" s="20">
        <v>3.2053767813646369E-5</v>
      </c>
      <c r="R722"/>
    </row>
    <row r="723" spans="1:18" x14ac:dyDescent="0.35">
      <c r="A723" s="54">
        <f xml:space="preserve"> ROW( data_scaledImpacts[[#This Row],[row_id]] ) - ROW( data_scaledImpacts[[#Headers],[row_id]] )</f>
        <v>722</v>
      </c>
      <c r="B723" s="61" t="str">
        <f xml:space="preserve"> _xlfn.TEXTJOIN( "", , data_scaledImpacts[[#This Row],[sector]:[impactType]] )</f>
        <v>SouthwestDustMIROC552090N/AAllMort</v>
      </c>
      <c r="C723" s="49" t="s">
        <v>85</v>
      </c>
      <c r="D723" s="49" t="s">
        <v>4</v>
      </c>
      <c r="E723" s="50">
        <v>5</v>
      </c>
      <c r="F723" s="50">
        <v>2090</v>
      </c>
      <c r="G723" s="50" t="s">
        <v>201</v>
      </c>
      <c r="H723" s="51" t="s">
        <v>191</v>
      </c>
      <c r="I723" s="64" t="s">
        <v>299</v>
      </c>
      <c r="J723" s="3"/>
      <c r="K723" s="3"/>
      <c r="L723" s="3"/>
      <c r="M723" s="3"/>
      <c r="N723" s="3"/>
      <c r="O723" s="3"/>
      <c r="P723" s="20">
        <v>3.4515019287078977E-5</v>
      </c>
      <c r="R723"/>
    </row>
    <row r="724" spans="1:18" x14ac:dyDescent="0.35">
      <c r="A724" s="54">
        <f xml:space="preserve"> ROW( data_scaledImpacts[[#This Row],[row_id]] ) - ROW( data_scaledImpacts[[#Headers],[row_id]] )</f>
        <v>723</v>
      </c>
      <c r="B724" s="61" t="str">
        <f xml:space="preserve"> _xlfn.TEXTJOIN( "", , data_scaledImpacts[[#This Row],[sector]:[impactType]] )</f>
        <v>SouthwestDustGFDL-CM352090N/AAllMort</v>
      </c>
      <c r="C724" s="49" t="s">
        <v>85</v>
      </c>
      <c r="D724" s="49" t="s">
        <v>5</v>
      </c>
      <c r="E724" s="50">
        <v>5</v>
      </c>
      <c r="F724" s="50">
        <v>2090</v>
      </c>
      <c r="G724" s="50" t="s">
        <v>201</v>
      </c>
      <c r="H724" s="51" t="s">
        <v>191</v>
      </c>
      <c r="I724" s="64" t="s">
        <v>300</v>
      </c>
      <c r="J724" s="3"/>
      <c r="K724" s="3"/>
      <c r="L724" s="3"/>
      <c r="M724" s="3"/>
      <c r="N724" s="3"/>
      <c r="O724" s="3"/>
      <c r="P724" s="20">
        <v>4.2976723326749073E-5</v>
      </c>
      <c r="R724"/>
    </row>
    <row r="725" spans="1:18" x14ac:dyDescent="0.35">
      <c r="A725" s="54">
        <f xml:space="preserve"> ROW( data_scaledImpacts[[#This Row],[row_id]] ) - ROW( data_scaledImpacts[[#Headers],[row_id]] )</f>
        <v>724</v>
      </c>
      <c r="B725" s="61" t="str">
        <f xml:space="preserve"> _xlfn.TEXTJOIN( "", , data_scaledImpacts[[#This Row],[sector]:[impactType]] )</f>
        <v>SouthwestDustGCM Average52090N/AAllMort</v>
      </c>
      <c r="C725" s="49" t="s">
        <v>85</v>
      </c>
      <c r="D725" s="49" t="s">
        <v>15</v>
      </c>
      <c r="E725" s="50">
        <v>5</v>
      </c>
      <c r="F725" s="50">
        <v>2090</v>
      </c>
      <c r="G725" s="50" t="s">
        <v>201</v>
      </c>
      <c r="H725" s="51" t="s">
        <v>191</v>
      </c>
      <c r="I725" s="64" t="s">
        <v>301</v>
      </c>
      <c r="J725" s="3"/>
      <c r="K725" s="3"/>
      <c r="L725" s="3"/>
      <c r="M725" s="3"/>
      <c r="N725" s="3"/>
      <c r="O725" s="3"/>
      <c r="P725" s="20">
        <v>3.3188028723077473E-5</v>
      </c>
      <c r="R725"/>
    </row>
    <row r="726" spans="1:18" x14ac:dyDescent="0.35">
      <c r="A726" s="54">
        <f xml:space="preserve"> ROW( data_scaledImpacts[[#This Row],[row_id]] ) - ROW( data_scaledImpacts[[#Headers],[row_id]] )</f>
        <v>725</v>
      </c>
      <c r="B726" s="61" t="str">
        <f xml:space="preserve"> _xlfn.TEXTJOIN( "", , data_scaledImpacts[[#This Row],[sector]:[impactType]] )</f>
        <v>SouthwestDustCanESM262090N/AAllMort</v>
      </c>
      <c r="C726" s="49" t="s">
        <v>85</v>
      </c>
      <c r="D726" s="49" t="s">
        <v>0</v>
      </c>
      <c r="E726" s="50">
        <v>6</v>
      </c>
      <c r="F726" s="50">
        <v>2090</v>
      </c>
      <c r="G726" s="50" t="s">
        <v>201</v>
      </c>
      <c r="H726" s="51" t="s">
        <v>191</v>
      </c>
      <c r="I726" s="64" t="s">
        <v>302</v>
      </c>
      <c r="J726" s="3"/>
      <c r="K726" s="3"/>
      <c r="L726" s="3"/>
      <c r="M726" s="3"/>
      <c r="N726" s="3"/>
      <c r="O726" s="3"/>
      <c r="P726" s="20">
        <v>2.3454845901987409E-5</v>
      </c>
      <c r="R726"/>
    </row>
    <row r="727" spans="1:18" x14ac:dyDescent="0.35">
      <c r="A727" s="54">
        <f xml:space="preserve"> ROW( data_scaledImpacts[[#This Row],[row_id]] ) - ROW( data_scaledImpacts[[#Headers],[row_id]] )</f>
        <v>726</v>
      </c>
      <c r="B727" s="61" t="str">
        <f xml:space="preserve"> _xlfn.TEXTJOIN( "", , data_scaledImpacts[[#This Row],[sector]:[impactType]] )</f>
        <v>SouthwestDustCCSM462090N/AAllMort</v>
      </c>
      <c r="C727" s="49" t="s">
        <v>85</v>
      </c>
      <c r="D727" s="49" t="s">
        <v>1</v>
      </c>
      <c r="E727" s="50">
        <v>6</v>
      </c>
      <c r="F727" s="50">
        <v>2090</v>
      </c>
      <c r="G727" s="50" t="s">
        <v>201</v>
      </c>
      <c r="H727" s="51" t="s">
        <v>191</v>
      </c>
      <c r="I727" s="64" t="s">
        <v>303</v>
      </c>
      <c r="J727" s="3"/>
      <c r="K727" s="3"/>
      <c r="L727" s="3"/>
      <c r="M727" s="3"/>
      <c r="N727" s="3"/>
      <c r="O727" s="3"/>
      <c r="P727" s="20"/>
      <c r="R727"/>
    </row>
    <row r="728" spans="1:18" x14ac:dyDescent="0.35">
      <c r="A728" s="54">
        <f xml:space="preserve"> ROW( data_scaledImpacts[[#This Row],[row_id]] ) - ROW( data_scaledImpacts[[#Headers],[row_id]] )</f>
        <v>727</v>
      </c>
      <c r="B728" s="61" t="str">
        <f xml:space="preserve"> _xlfn.TEXTJOIN( "", , data_scaledImpacts[[#This Row],[sector]:[impactType]] )</f>
        <v>SouthwestDustGISS-E2-R62090N/AAllMort</v>
      </c>
      <c r="C728" s="49" t="s">
        <v>85</v>
      </c>
      <c r="D728" s="49" t="s">
        <v>2</v>
      </c>
      <c r="E728" s="50">
        <v>6</v>
      </c>
      <c r="F728" s="50">
        <v>2090</v>
      </c>
      <c r="G728" s="50" t="s">
        <v>201</v>
      </c>
      <c r="H728" s="51" t="s">
        <v>191</v>
      </c>
      <c r="I728" s="64" t="s">
        <v>304</v>
      </c>
      <c r="J728" s="3"/>
      <c r="K728" s="3"/>
      <c r="L728" s="3"/>
      <c r="M728" s="3"/>
      <c r="N728" s="3"/>
      <c r="O728" s="3"/>
      <c r="P728" s="20"/>
      <c r="R728"/>
    </row>
    <row r="729" spans="1:18" x14ac:dyDescent="0.35">
      <c r="A729" s="54">
        <f xml:space="preserve"> ROW( data_scaledImpacts[[#This Row],[row_id]] ) - ROW( data_scaledImpacts[[#Headers],[row_id]] )</f>
        <v>728</v>
      </c>
      <c r="B729" s="61" t="str">
        <f xml:space="preserve"> _xlfn.TEXTJOIN( "", , data_scaledImpacts[[#This Row],[sector]:[impactType]] )</f>
        <v>SouthwestDustHadGEM2-ES62090N/AAllMort</v>
      </c>
      <c r="C729" s="49" t="s">
        <v>85</v>
      </c>
      <c r="D729" s="49" t="s">
        <v>3</v>
      </c>
      <c r="E729" s="50">
        <v>6</v>
      </c>
      <c r="F729" s="50">
        <v>2090</v>
      </c>
      <c r="G729" s="50" t="s">
        <v>201</v>
      </c>
      <c r="H729" s="51" t="s">
        <v>191</v>
      </c>
      <c r="I729" s="64" t="s">
        <v>305</v>
      </c>
      <c r="J729" s="3"/>
      <c r="K729" s="3"/>
      <c r="L729" s="3"/>
      <c r="M729" s="3"/>
      <c r="N729" s="3"/>
      <c r="O729" s="3"/>
      <c r="P729" s="20">
        <v>3.074172124382284E-5</v>
      </c>
      <c r="R729"/>
    </row>
    <row r="730" spans="1:18" x14ac:dyDescent="0.35">
      <c r="A730" s="54">
        <f xml:space="preserve"> ROW( data_scaledImpacts[[#This Row],[row_id]] ) - ROW( data_scaledImpacts[[#Headers],[row_id]] )</f>
        <v>729</v>
      </c>
      <c r="B730" s="61" t="str">
        <f xml:space="preserve"> _xlfn.TEXTJOIN( "", , data_scaledImpacts[[#This Row],[sector]:[impactType]] )</f>
        <v>SouthwestDustMIROC562090N/AAllMort</v>
      </c>
      <c r="C730" s="49" t="s">
        <v>85</v>
      </c>
      <c r="D730" s="49" t="s">
        <v>4</v>
      </c>
      <c r="E730" s="50">
        <v>6</v>
      </c>
      <c r="F730" s="50">
        <v>2090</v>
      </c>
      <c r="G730" s="50" t="s">
        <v>201</v>
      </c>
      <c r="H730" s="51" t="s">
        <v>191</v>
      </c>
      <c r="I730" s="64" t="s">
        <v>306</v>
      </c>
      <c r="J730" s="3"/>
      <c r="K730" s="3"/>
      <c r="L730" s="3"/>
      <c r="M730" s="3"/>
      <c r="N730" s="3"/>
      <c r="O730" s="3"/>
      <c r="P730" s="20"/>
      <c r="R730"/>
    </row>
    <row r="731" spans="1:18" x14ac:dyDescent="0.35">
      <c r="A731" s="54">
        <f xml:space="preserve"> ROW( data_scaledImpacts[[#This Row],[row_id]] ) - ROW( data_scaledImpacts[[#Headers],[row_id]] )</f>
        <v>730</v>
      </c>
      <c r="B731" s="61" t="str">
        <f xml:space="preserve"> _xlfn.TEXTJOIN( "", , data_scaledImpacts[[#This Row],[sector]:[impactType]] )</f>
        <v>SouthwestDustGFDL-CM362090N/AAllMort</v>
      </c>
      <c r="C731" s="49" t="s">
        <v>85</v>
      </c>
      <c r="D731" s="49" t="s">
        <v>5</v>
      </c>
      <c r="E731" s="50">
        <v>6</v>
      </c>
      <c r="F731" s="50">
        <v>2090</v>
      </c>
      <c r="G731" s="50" t="s">
        <v>201</v>
      </c>
      <c r="H731" s="51" t="s">
        <v>191</v>
      </c>
      <c r="I731" s="64" t="s">
        <v>307</v>
      </c>
      <c r="J731" s="3"/>
      <c r="K731" s="3"/>
      <c r="L731" s="3"/>
      <c r="M731" s="3"/>
      <c r="N731" s="3"/>
      <c r="O731" s="3"/>
      <c r="P731" s="20">
        <v>4.9152841945413669E-5</v>
      </c>
      <c r="R731"/>
    </row>
    <row r="732" spans="1:18" x14ac:dyDescent="0.35">
      <c r="A732" s="54">
        <f xml:space="preserve"> ROW( data_scaledImpacts[[#This Row],[row_id]] ) - ROW( data_scaledImpacts[[#Headers],[row_id]] )</f>
        <v>731</v>
      </c>
      <c r="B732" s="61" t="str">
        <f xml:space="preserve"> _xlfn.TEXTJOIN( "", , data_scaledImpacts[[#This Row],[sector]:[impactType]] )</f>
        <v>SouthwestDustGCM Average62090N/AAllMort</v>
      </c>
      <c r="C732" s="49" t="s">
        <v>85</v>
      </c>
      <c r="D732" s="49" t="s">
        <v>15</v>
      </c>
      <c r="E732" s="50">
        <v>6</v>
      </c>
      <c r="F732" s="50">
        <v>2090</v>
      </c>
      <c r="G732" s="50" t="s">
        <v>201</v>
      </c>
      <c r="H732" s="51" t="s">
        <v>191</v>
      </c>
      <c r="I732" s="64" t="s">
        <v>308</v>
      </c>
      <c r="J732" s="3"/>
      <c r="K732" s="3"/>
      <c r="L732" s="3"/>
      <c r="M732" s="3"/>
      <c r="N732" s="3"/>
      <c r="O732" s="3"/>
      <c r="P732" s="20">
        <v>3.4449803030407973E-5</v>
      </c>
      <c r="R732"/>
    </row>
    <row r="733" spans="1:18" x14ac:dyDescent="0.35">
      <c r="A733" s="54">
        <f xml:space="preserve"> ROW( data_scaledImpacts[[#This Row],[row_id]] ) - ROW( data_scaledImpacts[[#Headers],[row_id]] )</f>
        <v>732</v>
      </c>
      <c r="B733" s="61" t="str">
        <f xml:space="preserve"> _xlfn.TEXTJOIN( "", , data_scaledImpacts[[#This Row],[sector]:[impactType]] )</f>
        <v>SouthwestDustCanESM272090N/AAllMort</v>
      </c>
      <c r="C733" s="49" t="s">
        <v>85</v>
      </c>
      <c r="D733" s="49" t="s">
        <v>0</v>
      </c>
      <c r="E733" s="50">
        <v>7</v>
      </c>
      <c r="F733" s="50">
        <v>2090</v>
      </c>
      <c r="G733" s="50" t="s">
        <v>201</v>
      </c>
      <c r="H733" s="51" t="s">
        <v>191</v>
      </c>
      <c r="I733" s="64" t="s">
        <v>309</v>
      </c>
      <c r="J733" s="3"/>
      <c r="K733" s="3"/>
      <c r="L733" s="3"/>
      <c r="M733" s="3"/>
      <c r="N733" s="3"/>
      <c r="O733" s="3"/>
      <c r="P733" s="20"/>
      <c r="R733"/>
    </row>
    <row r="734" spans="1:18" x14ac:dyDescent="0.35">
      <c r="A734" s="54">
        <f xml:space="preserve"> ROW( data_scaledImpacts[[#This Row],[row_id]] ) - ROW( data_scaledImpacts[[#Headers],[row_id]] )</f>
        <v>733</v>
      </c>
      <c r="B734" s="61" t="str">
        <f xml:space="preserve"> _xlfn.TEXTJOIN( "", , data_scaledImpacts[[#This Row],[sector]:[impactType]] )</f>
        <v>SouthwestDustCCSM472090N/AAllMort</v>
      </c>
      <c r="C734" s="49" t="s">
        <v>85</v>
      </c>
      <c r="D734" s="49" t="s">
        <v>1</v>
      </c>
      <c r="E734" s="50">
        <v>7</v>
      </c>
      <c r="F734" s="50">
        <v>2090</v>
      </c>
      <c r="G734" s="50" t="s">
        <v>201</v>
      </c>
      <c r="H734" s="51" t="s">
        <v>191</v>
      </c>
      <c r="I734" s="64" t="s">
        <v>310</v>
      </c>
      <c r="J734" s="3"/>
      <c r="K734" s="3"/>
      <c r="L734" s="3"/>
      <c r="M734" s="3"/>
      <c r="N734" s="3"/>
      <c r="O734" s="3"/>
      <c r="P734" s="20"/>
      <c r="R734"/>
    </row>
    <row r="735" spans="1:18" x14ac:dyDescent="0.35">
      <c r="A735" s="54">
        <f xml:space="preserve"> ROW( data_scaledImpacts[[#This Row],[row_id]] ) - ROW( data_scaledImpacts[[#Headers],[row_id]] )</f>
        <v>734</v>
      </c>
      <c r="B735" s="61" t="str">
        <f xml:space="preserve"> _xlfn.TEXTJOIN( "", , data_scaledImpacts[[#This Row],[sector]:[impactType]] )</f>
        <v>SouthwestDustGISS-E2-R72090N/AAllMort</v>
      </c>
      <c r="C735" s="49" t="s">
        <v>85</v>
      </c>
      <c r="D735" s="49" t="s">
        <v>2</v>
      </c>
      <c r="E735" s="50">
        <v>7</v>
      </c>
      <c r="F735" s="50">
        <v>2090</v>
      </c>
      <c r="G735" s="50" t="s">
        <v>201</v>
      </c>
      <c r="H735" s="51" t="s">
        <v>191</v>
      </c>
      <c r="I735" s="64" t="s">
        <v>311</v>
      </c>
      <c r="J735" s="3"/>
      <c r="K735" s="3"/>
      <c r="L735" s="3"/>
      <c r="M735" s="3"/>
      <c r="N735" s="3"/>
      <c r="O735" s="3"/>
      <c r="P735" s="20"/>
      <c r="R735"/>
    </row>
    <row r="736" spans="1:18" x14ac:dyDescent="0.35">
      <c r="A736" s="54">
        <f xml:space="preserve"> ROW( data_scaledImpacts[[#This Row],[row_id]] ) - ROW( data_scaledImpacts[[#Headers],[row_id]] )</f>
        <v>735</v>
      </c>
      <c r="B736" s="61" t="str">
        <f xml:space="preserve"> _xlfn.TEXTJOIN( "", , data_scaledImpacts[[#This Row],[sector]:[impactType]] )</f>
        <v>SouthwestDustHadGEM2-ES72090N/AAllMort</v>
      </c>
      <c r="C736" s="49" t="s">
        <v>85</v>
      </c>
      <c r="D736" s="49" t="s">
        <v>3</v>
      </c>
      <c r="E736" s="50">
        <v>7</v>
      </c>
      <c r="F736" s="50">
        <v>2090</v>
      </c>
      <c r="G736" s="50" t="s">
        <v>201</v>
      </c>
      <c r="H736" s="51" t="s">
        <v>191</v>
      </c>
      <c r="I736" s="64" t="s">
        <v>312</v>
      </c>
      <c r="J736" s="3"/>
      <c r="K736" s="3"/>
      <c r="L736" s="3"/>
      <c r="M736" s="3"/>
      <c r="N736" s="3"/>
      <c r="O736" s="3"/>
      <c r="P736" s="20"/>
      <c r="R736"/>
    </row>
    <row r="737" spans="1:18" x14ac:dyDescent="0.35">
      <c r="A737" s="54">
        <f xml:space="preserve"> ROW( data_scaledImpacts[[#This Row],[row_id]] ) - ROW( data_scaledImpacts[[#Headers],[row_id]] )</f>
        <v>736</v>
      </c>
      <c r="B737" s="61" t="str">
        <f xml:space="preserve"> _xlfn.TEXTJOIN( "", , data_scaledImpacts[[#This Row],[sector]:[impactType]] )</f>
        <v>SouthwestDustMIROC572090N/AAllMort</v>
      </c>
      <c r="C737" s="49" t="s">
        <v>85</v>
      </c>
      <c r="D737" s="49" t="s">
        <v>4</v>
      </c>
      <c r="E737" s="50">
        <v>7</v>
      </c>
      <c r="F737" s="50">
        <v>2090</v>
      </c>
      <c r="G737" s="50" t="s">
        <v>201</v>
      </c>
      <c r="H737" s="51" t="s">
        <v>191</v>
      </c>
      <c r="I737" s="64" t="s">
        <v>313</v>
      </c>
      <c r="J737" s="3"/>
      <c r="K737" s="3"/>
      <c r="L737" s="3"/>
      <c r="M737" s="3"/>
      <c r="N737" s="3"/>
      <c r="O737" s="3"/>
      <c r="P737" s="20"/>
      <c r="R737"/>
    </row>
    <row r="738" spans="1:18" x14ac:dyDescent="0.35">
      <c r="A738" s="54">
        <f xml:space="preserve"> ROW( data_scaledImpacts[[#This Row],[row_id]] ) - ROW( data_scaledImpacts[[#Headers],[row_id]] )</f>
        <v>737</v>
      </c>
      <c r="B738" s="61" t="str">
        <f xml:space="preserve"> _xlfn.TEXTJOIN( "", , data_scaledImpacts[[#This Row],[sector]:[impactType]] )</f>
        <v>SouthwestDustGFDL-CM372090N/AAllMort</v>
      </c>
      <c r="C738" s="49" t="s">
        <v>85</v>
      </c>
      <c r="D738" s="49" t="s">
        <v>5</v>
      </c>
      <c r="E738" s="50">
        <v>7</v>
      </c>
      <c r="F738" s="50">
        <v>2090</v>
      </c>
      <c r="G738" s="50" t="s">
        <v>201</v>
      </c>
      <c r="H738" s="51" t="s">
        <v>191</v>
      </c>
      <c r="I738" s="64" t="s">
        <v>314</v>
      </c>
      <c r="J738" s="3"/>
      <c r="K738" s="3"/>
      <c r="L738" s="3"/>
      <c r="M738" s="3"/>
      <c r="N738" s="3"/>
      <c r="O738" s="3"/>
      <c r="P738" s="20"/>
      <c r="R738"/>
    </row>
    <row r="739" spans="1:18" x14ac:dyDescent="0.35">
      <c r="A739" s="54">
        <f xml:space="preserve"> ROW( data_scaledImpacts[[#This Row],[row_id]] ) - ROW( data_scaledImpacts[[#Headers],[row_id]] )</f>
        <v>738</v>
      </c>
      <c r="B739" s="61" t="str">
        <f xml:space="preserve"> _xlfn.TEXTJOIN( "", , data_scaledImpacts[[#This Row],[sector]:[impactType]] )</f>
        <v>SouthwestDustGCM Average72090N/AAllMort</v>
      </c>
      <c r="C739" s="49" t="s">
        <v>85</v>
      </c>
      <c r="D739" s="49" t="s">
        <v>15</v>
      </c>
      <c r="E739" s="50">
        <v>7</v>
      </c>
      <c r="F739" s="50">
        <v>2090</v>
      </c>
      <c r="G739" s="50" t="s">
        <v>201</v>
      </c>
      <c r="H739" s="51" t="s">
        <v>191</v>
      </c>
      <c r="I739" s="64" t="s">
        <v>315</v>
      </c>
      <c r="J739" s="3"/>
      <c r="K739" s="3"/>
      <c r="L739" s="3"/>
      <c r="M739" s="3"/>
      <c r="N739" s="3"/>
      <c r="O739" s="3"/>
      <c r="P739" s="20" t="s">
        <v>26</v>
      </c>
      <c r="R739"/>
    </row>
    <row r="740" spans="1:18" x14ac:dyDescent="0.35">
      <c r="A740" s="54">
        <f xml:space="preserve"> ROW( data_scaledImpacts[[#This Row],[row_id]] ) - ROW( data_scaledImpacts[[#Headers],[row_id]] )</f>
        <v>739</v>
      </c>
      <c r="B740" s="61" t="str">
        <f xml:space="preserve"> _xlfn.TEXTJOIN( "", , data_scaledImpacts[[#This Row],[sector]:[impactType]] )</f>
        <v>SouthwestDustCanESM212090N/AAsthamaER</v>
      </c>
      <c r="C740" s="49" t="s">
        <v>85</v>
      </c>
      <c r="D740" s="49" t="s">
        <v>0</v>
      </c>
      <c r="E740" s="50">
        <v>1</v>
      </c>
      <c r="F740" s="50">
        <v>2090</v>
      </c>
      <c r="G740" s="50" t="s">
        <v>201</v>
      </c>
      <c r="H740" s="51" t="s">
        <v>814</v>
      </c>
      <c r="I740" s="64" t="s">
        <v>897</v>
      </c>
      <c r="J740" s="3"/>
      <c r="K740" s="3"/>
      <c r="L740" s="3"/>
      <c r="M740" s="3"/>
      <c r="N740" s="3"/>
      <c r="O740" s="3"/>
      <c r="P740" s="20">
        <v>2.9903296349816215E-6</v>
      </c>
      <c r="R740"/>
    </row>
    <row r="741" spans="1:18" x14ac:dyDescent="0.35">
      <c r="A741" s="54">
        <f xml:space="preserve"> ROW( data_scaledImpacts[[#This Row],[row_id]] ) - ROW( data_scaledImpacts[[#Headers],[row_id]] )</f>
        <v>740</v>
      </c>
      <c r="B741" s="61" t="str">
        <f xml:space="preserve"> _xlfn.TEXTJOIN( "", , data_scaledImpacts[[#This Row],[sector]:[impactType]] )</f>
        <v>SouthwestDustCCSM412090N/AAsthamaER</v>
      </c>
      <c r="C741" s="49" t="s">
        <v>85</v>
      </c>
      <c r="D741" s="49" t="s">
        <v>1</v>
      </c>
      <c r="E741" s="50">
        <v>1</v>
      </c>
      <c r="F741" s="50">
        <v>2090</v>
      </c>
      <c r="G741" s="50" t="s">
        <v>201</v>
      </c>
      <c r="H741" s="51" t="s">
        <v>814</v>
      </c>
      <c r="I741" s="64" t="s">
        <v>898</v>
      </c>
      <c r="J741" s="3"/>
      <c r="K741" s="3"/>
      <c r="L741" s="3"/>
      <c r="M741" s="3"/>
      <c r="N741" s="3"/>
      <c r="O741" s="3"/>
      <c r="P741" s="20">
        <v>9.8727439721683776E-6</v>
      </c>
      <c r="R741"/>
    </row>
    <row r="742" spans="1:18" x14ac:dyDescent="0.35">
      <c r="A742" s="54">
        <f xml:space="preserve"> ROW( data_scaledImpacts[[#This Row],[row_id]] ) - ROW( data_scaledImpacts[[#Headers],[row_id]] )</f>
        <v>741</v>
      </c>
      <c r="B742" s="61" t="str">
        <f xml:space="preserve"> _xlfn.TEXTJOIN( "", , data_scaledImpacts[[#This Row],[sector]:[impactType]] )</f>
        <v>SouthwestDustGISS-E2-R12090N/AAsthamaER</v>
      </c>
      <c r="C742" s="49" t="s">
        <v>85</v>
      </c>
      <c r="D742" s="49" t="s">
        <v>2</v>
      </c>
      <c r="E742" s="50">
        <v>1</v>
      </c>
      <c r="F742" s="50">
        <v>2090</v>
      </c>
      <c r="G742" s="50" t="s">
        <v>201</v>
      </c>
      <c r="H742" s="51" t="s">
        <v>814</v>
      </c>
      <c r="I742" s="64" t="s">
        <v>899</v>
      </c>
      <c r="J742" s="3"/>
      <c r="K742" s="3"/>
      <c r="L742" s="3"/>
      <c r="M742" s="3"/>
      <c r="N742" s="3"/>
      <c r="O742" s="3"/>
      <c r="P742" s="20">
        <v>6.7124383142733923E-7</v>
      </c>
      <c r="R742"/>
    </row>
    <row r="743" spans="1:18" x14ac:dyDescent="0.35">
      <c r="A743" s="54">
        <f xml:space="preserve"> ROW( data_scaledImpacts[[#This Row],[row_id]] ) - ROW( data_scaledImpacts[[#Headers],[row_id]] )</f>
        <v>742</v>
      </c>
      <c r="B743" s="61" t="str">
        <f xml:space="preserve"> _xlfn.TEXTJOIN( "", , data_scaledImpacts[[#This Row],[sector]:[impactType]] )</f>
        <v>SouthwestDustHadGEM2-ES12090N/AAsthamaER</v>
      </c>
      <c r="C743" s="49" t="s">
        <v>85</v>
      </c>
      <c r="D743" s="49" t="s">
        <v>3</v>
      </c>
      <c r="E743" s="50">
        <v>1</v>
      </c>
      <c r="F743" s="50">
        <v>2090</v>
      </c>
      <c r="G743" s="50" t="s">
        <v>201</v>
      </c>
      <c r="H743" s="51" t="s">
        <v>814</v>
      </c>
      <c r="I743" s="64" t="s">
        <v>900</v>
      </c>
      <c r="J743" s="3"/>
      <c r="K743" s="3"/>
      <c r="L743" s="3"/>
      <c r="M743" s="3"/>
      <c r="N743" s="3"/>
      <c r="O743" s="3"/>
      <c r="P743" s="20">
        <v>-7.3731102516334923E-7</v>
      </c>
      <c r="R743"/>
    </row>
    <row r="744" spans="1:18" x14ac:dyDescent="0.35">
      <c r="A744" s="54">
        <f xml:space="preserve"> ROW( data_scaledImpacts[[#This Row],[row_id]] ) - ROW( data_scaledImpacts[[#Headers],[row_id]] )</f>
        <v>743</v>
      </c>
      <c r="B744" s="61" t="str">
        <f xml:space="preserve"> _xlfn.TEXTJOIN( "", , data_scaledImpacts[[#This Row],[sector]:[impactType]] )</f>
        <v>SouthwestDustMIROC512090N/AAsthamaER</v>
      </c>
      <c r="C744" s="49" t="s">
        <v>85</v>
      </c>
      <c r="D744" s="49" t="s">
        <v>4</v>
      </c>
      <c r="E744" s="50">
        <v>1</v>
      </c>
      <c r="F744" s="50">
        <v>2090</v>
      </c>
      <c r="G744" s="50" t="s">
        <v>201</v>
      </c>
      <c r="H744" s="51" t="s">
        <v>814</v>
      </c>
      <c r="I744" s="64" t="s">
        <v>901</v>
      </c>
      <c r="J744" s="3"/>
      <c r="K744" s="3"/>
      <c r="L744" s="3"/>
      <c r="M744" s="3"/>
      <c r="N744" s="3"/>
      <c r="O744" s="3"/>
      <c r="P744" s="20">
        <v>4.4393332865927899E-6</v>
      </c>
      <c r="R744"/>
    </row>
    <row r="745" spans="1:18" x14ac:dyDescent="0.35">
      <c r="A745" s="54">
        <f xml:space="preserve"> ROW( data_scaledImpacts[[#This Row],[row_id]] ) - ROW( data_scaledImpacts[[#Headers],[row_id]] )</f>
        <v>744</v>
      </c>
      <c r="B745" s="61" t="str">
        <f xml:space="preserve"> _xlfn.TEXTJOIN( "", , data_scaledImpacts[[#This Row],[sector]:[impactType]] )</f>
        <v>SouthwestDustGFDL-CM312090N/AAsthamaER</v>
      </c>
      <c r="C745" s="49" t="s">
        <v>85</v>
      </c>
      <c r="D745" s="49" t="s">
        <v>5</v>
      </c>
      <c r="E745" s="50">
        <v>1</v>
      </c>
      <c r="F745" s="50">
        <v>2090</v>
      </c>
      <c r="G745" s="50" t="s">
        <v>201</v>
      </c>
      <c r="H745" s="51" t="s">
        <v>814</v>
      </c>
      <c r="I745" s="64" t="s">
        <v>902</v>
      </c>
      <c r="J745" s="3"/>
      <c r="K745" s="3"/>
      <c r="L745" s="3"/>
      <c r="M745" s="3"/>
      <c r="N745" s="3"/>
      <c r="O745" s="3"/>
      <c r="P745" s="20">
        <v>9.393806600790164E-6</v>
      </c>
      <c r="R745"/>
    </row>
    <row r="746" spans="1:18" x14ac:dyDescent="0.35">
      <c r="A746" s="54">
        <f xml:space="preserve"> ROW( data_scaledImpacts[[#This Row],[row_id]] ) - ROW( data_scaledImpacts[[#Headers],[row_id]] )</f>
        <v>745</v>
      </c>
      <c r="B746" s="61" t="str">
        <f xml:space="preserve"> _xlfn.TEXTJOIN( "", , data_scaledImpacts[[#This Row],[sector]:[impactType]] )</f>
        <v>SouthwestDustGCM Average12090N/AAsthamaER</v>
      </c>
      <c r="C746" s="49" t="s">
        <v>85</v>
      </c>
      <c r="D746" s="49" t="s">
        <v>15</v>
      </c>
      <c r="E746" s="50">
        <v>1</v>
      </c>
      <c r="F746" s="50">
        <v>2090</v>
      </c>
      <c r="G746" s="50" t="s">
        <v>201</v>
      </c>
      <c r="H746" s="51" t="s">
        <v>814</v>
      </c>
      <c r="I746" s="64" t="s">
        <v>903</v>
      </c>
      <c r="J746" s="3"/>
      <c r="K746" s="3"/>
      <c r="L746" s="3"/>
      <c r="M746" s="3"/>
      <c r="N746" s="3"/>
      <c r="O746" s="3"/>
      <c r="P746" s="20">
        <v>4.4383577167994908E-6</v>
      </c>
      <c r="R746"/>
    </row>
    <row r="747" spans="1:18" x14ac:dyDescent="0.35">
      <c r="A747" s="54">
        <f xml:space="preserve"> ROW( data_scaledImpacts[[#This Row],[row_id]] ) - ROW( data_scaledImpacts[[#Headers],[row_id]] )</f>
        <v>746</v>
      </c>
      <c r="B747" s="61" t="str">
        <f xml:space="preserve"> _xlfn.TEXTJOIN( "", , data_scaledImpacts[[#This Row],[sector]:[impactType]] )</f>
        <v>SouthwestDustCanESM222090N/AAsthamaER</v>
      </c>
      <c r="C747" s="49" t="s">
        <v>85</v>
      </c>
      <c r="D747" s="49" t="s">
        <v>0</v>
      </c>
      <c r="E747" s="50">
        <v>2</v>
      </c>
      <c r="F747" s="50">
        <v>2090</v>
      </c>
      <c r="G747" s="50" t="s">
        <v>201</v>
      </c>
      <c r="H747" s="51" t="s">
        <v>814</v>
      </c>
      <c r="I747" s="64" t="s">
        <v>904</v>
      </c>
      <c r="J747" s="3"/>
      <c r="K747" s="3"/>
      <c r="L747" s="3"/>
      <c r="M747" s="3"/>
      <c r="N747" s="3"/>
      <c r="O747" s="3"/>
      <c r="P747" s="20">
        <v>8.5694982746273051E-6</v>
      </c>
      <c r="R747"/>
    </row>
    <row r="748" spans="1:18" x14ac:dyDescent="0.35">
      <c r="A748" s="54">
        <f xml:space="preserve"> ROW( data_scaledImpacts[[#This Row],[row_id]] ) - ROW( data_scaledImpacts[[#Headers],[row_id]] )</f>
        <v>747</v>
      </c>
      <c r="B748" s="61" t="str">
        <f xml:space="preserve"> _xlfn.TEXTJOIN( "", , data_scaledImpacts[[#This Row],[sector]:[impactType]] )</f>
        <v>SouthwestDustCCSM422090N/AAsthamaER</v>
      </c>
      <c r="C748" s="49" t="s">
        <v>85</v>
      </c>
      <c r="D748" s="49" t="s">
        <v>1</v>
      </c>
      <c r="E748" s="50">
        <v>2</v>
      </c>
      <c r="F748" s="50">
        <v>2090</v>
      </c>
      <c r="G748" s="50" t="s">
        <v>201</v>
      </c>
      <c r="H748" s="51" t="s">
        <v>814</v>
      </c>
      <c r="I748" s="64" t="s">
        <v>905</v>
      </c>
      <c r="J748" s="3"/>
      <c r="K748" s="3"/>
      <c r="L748" s="3"/>
      <c r="M748" s="3"/>
      <c r="N748" s="3"/>
      <c r="O748" s="3"/>
      <c r="P748" s="20">
        <v>1.4756593827769393E-5</v>
      </c>
      <c r="R748"/>
    </row>
    <row r="749" spans="1:18" x14ac:dyDescent="0.35">
      <c r="A749" s="54">
        <f xml:space="preserve"> ROW( data_scaledImpacts[[#This Row],[row_id]] ) - ROW( data_scaledImpacts[[#Headers],[row_id]] )</f>
        <v>748</v>
      </c>
      <c r="B749" s="61" t="str">
        <f xml:space="preserve"> _xlfn.TEXTJOIN( "", , data_scaledImpacts[[#This Row],[sector]:[impactType]] )</f>
        <v>SouthwestDustGISS-E2-R22090N/AAsthamaER</v>
      </c>
      <c r="C749" s="49" t="s">
        <v>85</v>
      </c>
      <c r="D749" s="49" t="s">
        <v>2</v>
      </c>
      <c r="E749" s="50">
        <v>2</v>
      </c>
      <c r="F749" s="50">
        <v>2090</v>
      </c>
      <c r="G749" s="50" t="s">
        <v>201</v>
      </c>
      <c r="H749" s="51" t="s">
        <v>814</v>
      </c>
      <c r="I749" s="64" t="s">
        <v>906</v>
      </c>
      <c r="J749" s="3"/>
      <c r="K749" s="3"/>
      <c r="L749" s="3"/>
      <c r="M749" s="3"/>
      <c r="N749" s="3"/>
      <c r="O749" s="3"/>
      <c r="P749" s="20">
        <v>5.6982830872439907E-6</v>
      </c>
      <c r="R749"/>
    </row>
    <row r="750" spans="1:18" x14ac:dyDescent="0.35">
      <c r="A750" s="54">
        <f xml:space="preserve"> ROW( data_scaledImpacts[[#This Row],[row_id]] ) - ROW( data_scaledImpacts[[#Headers],[row_id]] )</f>
        <v>749</v>
      </c>
      <c r="B750" s="61" t="str">
        <f xml:space="preserve"> _xlfn.TEXTJOIN( "", , data_scaledImpacts[[#This Row],[sector]:[impactType]] )</f>
        <v>SouthwestDustHadGEM2-ES22090N/AAsthamaER</v>
      </c>
      <c r="C750" s="49" t="s">
        <v>85</v>
      </c>
      <c r="D750" s="49" t="s">
        <v>3</v>
      </c>
      <c r="E750" s="50">
        <v>2</v>
      </c>
      <c r="F750" s="50">
        <v>2090</v>
      </c>
      <c r="G750" s="50" t="s">
        <v>201</v>
      </c>
      <c r="H750" s="51" t="s">
        <v>814</v>
      </c>
      <c r="I750" s="64" t="s">
        <v>907</v>
      </c>
      <c r="J750" s="3"/>
      <c r="K750" s="3"/>
      <c r="L750" s="3"/>
      <c r="M750" s="3"/>
      <c r="N750" s="3"/>
      <c r="O750" s="3"/>
      <c r="P750" s="20">
        <v>1.2437362722101335E-5</v>
      </c>
      <c r="R750"/>
    </row>
    <row r="751" spans="1:18" x14ac:dyDescent="0.35">
      <c r="A751" s="54">
        <f xml:space="preserve"> ROW( data_scaledImpacts[[#This Row],[row_id]] ) - ROW( data_scaledImpacts[[#Headers],[row_id]] )</f>
        <v>750</v>
      </c>
      <c r="B751" s="61" t="str">
        <f xml:space="preserve"> _xlfn.TEXTJOIN( "", , data_scaledImpacts[[#This Row],[sector]:[impactType]] )</f>
        <v>SouthwestDustMIROC522090N/AAsthamaER</v>
      </c>
      <c r="C751" s="49" t="s">
        <v>85</v>
      </c>
      <c r="D751" s="49" t="s">
        <v>4</v>
      </c>
      <c r="E751" s="50">
        <v>2</v>
      </c>
      <c r="F751" s="50">
        <v>2090</v>
      </c>
      <c r="G751" s="50" t="s">
        <v>201</v>
      </c>
      <c r="H751" s="51" t="s">
        <v>814</v>
      </c>
      <c r="I751" s="64" t="s">
        <v>908</v>
      </c>
      <c r="J751" s="3"/>
      <c r="K751" s="3"/>
      <c r="L751" s="3"/>
      <c r="M751" s="3"/>
      <c r="N751" s="3"/>
      <c r="O751" s="3"/>
      <c r="P751" s="20">
        <v>9.5888321321912038E-6</v>
      </c>
      <c r="R751"/>
    </row>
    <row r="752" spans="1:18" x14ac:dyDescent="0.35">
      <c r="A752" s="54">
        <f xml:space="preserve"> ROW( data_scaledImpacts[[#This Row],[row_id]] ) - ROW( data_scaledImpacts[[#Headers],[row_id]] )</f>
        <v>751</v>
      </c>
      <c r="B752" s="61" t="str">
        <f xml:space="preserve"> _xlfn.TEXTJOIN( "", , data_scaledImpacts[[#This Row],[sector]:[impactType]] )</f>
        <v>SouthwestDustGFDL-CM322090N/AAsthamaER</v>
      </c>
      <c r="C752" s="49" t="s">
        <v>85</v>
      </c>
      <c r="D752" s="49" t="s">
        <v>5</v>
      </c>
      <c r="E752" s="50">
        <v>2</v>
      </c>
      <c r="F752" s="50">
        <v>2090</v>
      </c>
      <c r="G752" s="50" t="s">
        <v>201</v>
      </c>
      <c r="H752" s="51" t="s">
        <v>814</v>
      </c>
      <c r="I752" s="64" t="s">
        <v>909</v>
      </c>
      <c r="J752" s="3"/>
      <c r="K752" s="3"/>
      <c r="L752" s="3"/>
      <c r="M752" s="3"/>
      <c r="N752" s="3"/>
      <c r="O752" s="3"/>
      <c r="P752" s="20">
        <v>1.3837559208695893E-5</v>
      </c>
      <c r="R752"/>
    </row>
    <row r="753" spans="1:18" x14ac:dyDescent="0.35">
      <c r="A753" s="54">
        <f xml:space="preserve"> ROW( data_scaledImpacts[[#This Row],[row_id]] ) - ROW( data_scaledImpacts[[#Headers],[row_id]] )</f>
        <v>752</v>
      </c>
      <c r="B753" s="61" t="str">
        <f xml:space="preserve"> _xlfn.TEXTJOIN( "", , data_scaledImpacts[[#This Row],[sector]:[impactType]] )</f>
        <v>SouthwestDustGCM Average22090N/AAsthamaER</v>
      </c>
      <c r="C753" s="49" t="s">
        <v>85</v>
      </c>
      <c r="D753" s="49" t="s">
        <v>15</v>
      </c>
      <c r="E753" s="50">
        <v>2</v>
      </c>
      <c r="F753" s="50">
        <v>2090</v>
      </c>
      <c r="G753" s="50" t="s">
        <v>201</v>
      </c>
      <c r="H753" s="51" t="s">
        <v>814</v>
      </c>
      <c r="I753" s="64" t="s">
        <v>910</v>
      </c>
      <c r="J753" s="3"/>
      <c r="K753" s="3"/>
      <c r="L753" s="3"/>
      <c r="M753" s="3"/>
      <c r="N753" s="3"/>
      <c r="O753" s="3"/>
      <c r="P753" s="20">
        <v>1.0814688208771521E-5</v>
      </c>
      <c r="R753"/>
    </row>
    <row r="754" spans="1:18" x14ac:dyDescent="0.35">
      <c r="A754" s="54">
        <f xml:space="preserve"> ROW( data_scaledImpacts[[#This Row],[row_id]] ) - ROW( data_scaledImpacts[[#Headers],[row_id]] )</f>
        <v>753</v>
      </c>
      <c r="B754" s="61" t="str">
        <f xml:space="preserve"> _xlfn.TEXTJOIN( "", , data_scaledImpacts[[#This Row],[sector]:[impactType]] )</f>
        <v>SouthwestDustCanESM232090N/AAsthamaER</v>
      </c>
      <c r="C754" s="49" t="s">
        <v>85</v>
      </c>
      <c r="D754" s="49" t="s">
        <v>0</v>
      </c>
      <c r="E754" s="50">
        <v>3</v>
      </c>
      <c r="F754" s="50">
        <v>2090</v>
      </c>
      <c r="G754" s="50" t="s">
        <v>201</v>
      </c>
      <c r="H754" s="51" t="s">
        <v>814</v>
      </c>
      <c r="I754" s="64" t="s">
        <v>911</v>
      </c>
      <c r="J754" s="3"/>
      <c r="K754" s="3"/>
      <c r="L754" s="3"/>
      <c r="M754" s="3"/>
      <c r="N754" s="3"/>
      <c r="O754" s="3"/>
      <c r="P754" s="20">
        <v>1.2333985688945342E-5</v>
      </c>
      <c r="R754"/>
    </row>
    <row r="755" spans="1:18" x14ac:dyDescent="0.35">
      <c r="A755" s="54">
        <f xml:space="preserve"> ROW( data_scaledImpacts[[#This Row],[row_id]] ) - ROW( data_scaledImpacts[[#Headers],[row_id]] )</f>
        <v>754</v>
      </c>
      <c r="B755" s="61" t="str">
        <f xml:space="preserve"> _xlfn.TEXTJOIN( "", , data_scaledImpacts[[#This Row],[sector]:[impactType]] )</f>
        <v>SouthwestDustCCSM432090N/AAsthamaER</v>
      </c>
      <c r="C755" s="49" t="s">
        <v>85</v>
      </c>
      <c r="D755" s="49" t="s">
        <v>1</v>
      </c>
      <c r="E755" s="50">
        <v>3</v>
      </c>
      <c r="F755" s="50">
        <v>2090</v>
      </c>
      <c r="G755" s="50" t="s">
        <v>201</v>
      </c>
      <c r="H755" s="51" t="s">
        <v>814</v>
      </c>
      <c r="I755" s="64" t="s">
        <v>912</v>
      </c>
      <c r="J755" s="3"/>
      <c r="K755" s="3"/>
      <c r="L755" s="3"/>
      <c r="M755" s="3"/>
      <c r="N755" s="3"/>
      <c r="O755" s="3"/>
      <c r="P755" s="20">
        <v>1.594779918047028E-5</v>
      </c>
      <c r="R755"/>
    </row>
    <row r="756" spans="1:18" x14ac:dyDescent="0.35">
      <c r="A756" s="54">
        <f xml:space="preserve"> ROW( data_scaledImpacts[[#This Row],[row_id]] ) - ROW( data_scaledImpacts[[#Headers],[row_id]] )</f>
        <v>755</v>
      </c>
      <c r="B756" s="61" t="str">
        <f xml:space="preserve"> _xlfn.TEXTJOIN( "", , data_scaledImpacts[[#This Row],[sector]:[impactType]] )</f>
        <v>SouthwestDustGISS-E2-R32090N/AAsthamaER</v>
      </c>
      <c r="C756" s="49" t="s">
        <v>85</v>
      </c>
      <c r="D756" s="49" t="s">
        <v>2</v>
      </c>
      <c r="E756" s="50">
        <v>3</v>
      </c>
      <c r="F756" s="50">
        <v>2090</v>
      </c>
      <c r="G756" s="50" t="s">
        <v>201</v>
      </c>
      <c r="H756" s="51" t="s">
        <v>814</v>
      </c>
      <c r="I756" s="64" t="s">
        <v>913</v>
      </c>
      <c r="J756" s="3"/>
      <c r="K756" s="3"/>
      <c r="L756" s="3"/>
      <c r="M756" s="3"/>
      <c r="N756" s="3"/>
      <c r="O756" s="3"/>
      <c r="P756" s="20">
        <v>1.6703387845237476E-5</v>
      </c>
      <c r="R756"/>
    </row>
    <row r="757" spans="1:18" x14ac:dyDescent="0.35">
      <c r="A757" s="54">
        <f xml:space="preserve"> ROW( data_scaledImpacts[[#This Row],[row_id]] ) - ROW( data_scaledImpacts[[#Headers],[row_id]] )</f>
        <v>756</v>
      </c>
      <c r="B757" s="61" t="str">
        <f xml:space="preserve"> _xlfn.TEXTJOIN( "", , data_scaledImpacts[[#This Row],[sector]:[impactType]] )</f>
        <v>SouthwestDustHadGEM2-ES32090N/AAsthamaER</v>
      </c>
      <c r="C757" s="49" t="s">
        <v>85</v>
      </c>
      <c r="D757" s="49" t="s">
        <v>3</v>
      </c>
      <c r="E757" s="50">
        <v>3</v>
      </c>
      <c r="F757" s="50">
        <v>2090</v>
      </c>
      <c r="G757" s="50" t="s">
        <v>201</v>
      </c>
      <c r="H757" s="51" t="s">
        <v>814</v>
      </c>
      <c r="I757" s="64" t="s">
        <v>914</v>
      </c>
      <c r="J757" s="3"/>
      <c r="K757" s="3"/>
      <c r="L757" s="3"/>
      <c r="M757" s="3"/>
      <c r="N757" s="3"/>
      <c r="O757" s="3"/>
      <c r="P757" s="20">
        <v>1.6216814143180354E-5</v>
      </c>
      <c r="R757"/>
    </row>
    <row r="758" spans="1:18" x14ac:dyDescent="0.35">
      <c r="A758" s="54">
        <f xml:space="preserve"> ROW( data_scaledImpacts[[#This Row],[row_id]] ) - ROW( data_scaledImpacts[[#Headers],[row_id]] )</f>
        <v>757</v>
      </c>
      <c r="B758" s="61" t="str">
        <f xml:space="preserve"> _xlfn.TEXTJOIN( "", , data_scaledImpacts[[#This Row],[sector]:[impactType]] )</f>
        <v>SouthwestDustMIROC532090N/AAsthamaER</v>
      </c>
      <c r="C758" s="49" t="s">
        <v>85</v>
      </c>
      <c r="D758" s="49" t="s">
        <v>4</v>
      </c>
      <c r="E758" s="50">
        <v>3</v>
      </c>
      <c r="F758" s="50">
        <v>2090</v>
      </c>
      <c r="G758" s="50" t="s">
        <v>201</v>
      </c>
      <c r="H758" s="51" t="s">
        <v>814</v>
      </c>
      <c r="I758" s="64" t="s">
        <v>915</v>
      </c>
      <c r="J758" s="3"/>
      <c r="K758" s="3"/>
      <c r="L758" s="3"/>
      <c r="M758" s="3"/>
      <c r="N758" s="3"/>
      <c r="O758" s="3"/>
      <c r="P758" s="20">
        <v>1.8911038296209881E-5</v>
      </c>
      <c r="R758"/>
    </row>
    <row r="759" spans="1:18" x14ac:dyDescent="0.35">
      <c r="A759" s="54">
        <f xml:space="preserve"> ROW( data_scaledImpacts[[#This Row],[row_id]] ) - ROW( data_scaledImpacts[[#Headers],[row_id]] )</f>
        <v>758</v>
      </c>
      <c r="B759" s="61" t="str">
        <f xml:space="preserve"> _xlfn.TEXTJOIN( "", , data_scaledImpacts[[#This Row],[sector]:[impactType]] )</f>
        <v>SouthwestDustGFDL-CM332090N/AAsthamaER</v>
      </c>
      <c r="C759" s="49" t="s">
        <v>85</v>
      </c>
      <c r="D759" s="49" t="s">
        <v>5</v>
      </c>
      <c r="E759" s="50">
        <v>3</v>
      </c>
      <c r="F759" s="50">
        <v>2090</v>
      </c>
      <c r="G759" s="50" t="s">
        <v>201</v>
      </c>
      <c r="H759" s="51" t="s">
        <v>814</v>
      </c>
      <c r="I759" s="64" t="s">
        <v>916</v>
      </c>
      <c r="J759" s="3"/>
      <c r="K759" s="3"/>
      <c r="L759" s="3"/>
      <c r="M759" s="3"/>
      <c r="N759" s="3"/>
      <c r="O759" s="3"/>
      <c r="P759" s="20">
        <v>2.0957200831617229E-5</v>
      </c>
      <c r="R759"/>
    </row>
    <row r="760" spans="1:18" x14ac:dyDescent="0.35">
      <c r="A760" s="54">
        <f xml:space="preserve"> ROW( data_scaledImpacts[[#This Row],[row_id]] ) - ROW( data_scaledImpacts[[#Headers],[row_id]] )</f>
        <v>759</v>
      </c>
      <c r="B760" s="61" t="str">
        <f xml:space="preserve"> _xlfn.TEXTJOIN( "", , data_scaledImpacts[[#This Row],[sector]:[impactType]] )</f>
        <v>SouthwestDustGCM Average32090N/AAsthamaER</v>
      </c>
      <c r="C760" s="49" t="s">
        <v>85</v>
      </c>
      <c r="D760" s="49" t="s">
        <v>15</v>
      </c>
      <c r="E760" s="50">
        <v>3</v>
      </c>
      <c r="F760" s="50">
        <v>2090</v>
      </c>
      <c r="G760" s="50" t="s">
        <v>201</v>
      </c>
      <c r="H760" s="51" t="s">
        <v>814</v>
      </c>
      <c r="I760" s="64" t="s">
        <v>917</v>
      </c>
      <c r="J760" s="3"/>
      <c r="K760" s="3"/>
      <c r="L760" s="3"/>
      <c r="M760" s="3"/>
      <c r="N760" s="3"/>
      <c r="O760" s="3"/>
      <c r="P760" s="20">
        <v>1.6845037664276763E-5</v>
      </c>
      <c r="R760"/>
    </row>
    <row r="761" spans="1:18" x14ac:dyDescent="0.35">
      <c r="A761" s="54">
        <f xml:space="preserve"> ROW( data_scaledImpacts[[#This Row],[row_id]] ) - ROW( data_scaledImpacts[[#Headers],[row_id]] )</f>
        <v>760</v>
      </c>
      <c r="B761" s="61" t="str">
        <f xml:space="preserve"> _xlfn.TEXTJOIN( "", , data_scaledImpacts[[#This Row],[sector]:[impactType]] )</f>
        <v>SouthwestDustCanESM242090N/AAsthamaER</v>
      </c>
      <c r="C761" s="49" t="s">
        <v>85</v>
      </c>
      <c r="D761" s="49" t="s">
        <v>0</v>
      </c>
      <c r="E761" s="50">
        <v>4</v>
      </c>
      <c r="F761" s="50">
        <v>2090</v>
      </c>
      <c r="G761" s="50" t="s">
        <v>201</v>
      </c>
      <c r="H761" s="51" t="s">
        <v>814</v>
      </c>
      <c r="I761" s="64" t="s">
        <v>918</v>
      </c>
      <c r="J761" s="3"/>
      <c r="K761" s="3"/>
      <c r="L761" s="3"/>
      <c r="M761" s="3"/>
      <c r="N761" s="3"/>
      <c r="O761" s="3"/>
      <c r="P761" s="20">
        <v>1.1940215968438265E-5</v>
      </c>
      <c r="R761"/>
    </row>
    <row r="762" spans="1:18" x14ac:dyDescent="0.35">
      <c r="A762" s="54">
        <f xml:space="preserve"> ROW( data_scaledImpacts[[#This Row],[row_id]] ) - ROW( data_scaledImpacts[[#Headers],[row_id]] )</f>
        <v>761</v>
      </c>
      <c r="B762" s="61" t="str">
        <f xml:space="preserve"> _xlfn.TEXTJOIN( "", , data_scaledImpacts[[#This Row],[sector]:[impactType]] )</f>
        <v>SouthwestDustCCSM442090N/AAsthamaER</v>
      </c>
      <c r="C762" s="49" t="s">
        <v>85</v>
      </c>
      <c r="D762" s="49" t="s">
        <v>1</v>
      </c>
      <c r="E762" s="50">
        <v>4</v>
      </c>
      <c r="F762" s="50">
        <v>2090</v>
      </c>
      <c r="G762" s="50" t="s">
        <v>201</v>
      </c>
      <c r="H762" s="51" t="s">
        <v>814</v>
      </c>
      <c r="I762" s="64" t="s">
        <v>919</v>
      </c>
      <c r="J762" s="3"/>
      <c r="K762" s="3"/>
      <c r="L762" s="3"/>
      <c r="M762" s="3"/>
      <c r="N762" s="3"/>
      <c r="O762" s="3"/>
      <c r="P762" s="20">
        <v>2.1002186423918996E-5</v>
      </c>
      <c r="R762"/>
    </row>
    <row r="763" spans="1:18" x14ac:dyDescent="0.35">
      <c r="A763" s="54">
        <f xml:space="preserve"> ROW( data_scaledImpacts[[#This Row],[row_id]] ) - ROW( data_scaledImpacts[[#Headers],[row_id]] )</f>
        <v>762</v>
      </c>
      <c r="B763" s="61" t="str">
        <f xml:space="preserve"> _xlfn.TEXTJOIN( "", , data_scaledImpacts[[#This Row],[sector]:[impactType]] )</f>
        <v>SouthwestDustGISS-E2-R42090N/AAsthamaER</v>
      </c>
      <c r="C763" s="49" t="s">
        <v>85</v>
      </c>
      <c r="D763" s="49" t="s">
        <v>2</v>
      </c>
      <c r="E763" s="50">
        <v>4</v>
      </c>
      <c r="F763" s="50">
        <v>2090</v>
      </c>
      <c r="G763" s="50" t="s">
        <v>201</v>
      </c>
      <c r="H763" s="51" t="s">
        <v>814</v>
      </c>
      <c r="I763" s="64" t="s">
        <v>920</v>
      </c>
      <c r="J763" s="3"/>
      <c r="K763" s="3"/>
      <c r="L763" s="3"/>
      <c r="M763" s="3"/>
      <c r="N763" s="3"/>
      <c r="O763" s="3"/>
      <c r="P763" s="20"/>
      <c r="R763"/>
    </row>
    <row r="764" spans="1:18" x14ac:dyDescent="0.35">
      <c r="A764" s="54">
        <f xml:space="preserve"> ROW( data_scaledImpacts[[#This Row],[row_id]] ) - ROW( data_scaledImpacts[[#Headers],[row_id]] )</f>
        <v>763</v>
      </c>
      <c r="B764" s="61" t="str">
        <f xml:space="preserve"> _xlfn.TEXTJOIN( "", , data_scaledImpacts[[#This Row],[sector]:[impactType]] )</f>
        <v>SouthwestDustHadGEM2-ES42090N/AAsthamaER</v>
      </c>
      <c r="C764" s="49" t="s">
        <v>85</v>
      </c>
      <c r="D764" s="49" t="s">
        <v>3</v>
      </c>
      <c r="E764" s="50">
        <v>4</v>
      </c>
      <c r="F764" s="50">
        <v>2090</v>
      </c>
      <c r="G764" s="50" t="s">
        <v>201</v>
      </c>
      <c r="H764" s="51" t="s">
        <v>814</v>
      </c>
      <c r="I764" s="64" t="s">
        <v>921</v>
      </c>
      <c r="J764" s="3"/>
      <c r="K764" s="3"/>
      <c r="L764" s="3"/>
      <c r="M764" s="3"/>
      <c r="N764" s="3"/>
      <c r="O764" s="3"/>
      <c r="P764" s="20">
        <v>1.6912301103647305E-5</v>
      </c>
      <c r="R764"/>
    </row>
    <row r="765" spans="1:18" x14ac:dyDescent="0.35">
      <c r="A765" s="54">
        <f xml:space="preserve"> ROW( data_scaledImpacts[[#This Row],[row_id]] ) - ROW( data_scaledImpacts[[#Headers],[row_id]] )</f>
        <v>764</v>
      </c>
      <c r="B765" s="61" t="str">
        <f xml:space="preserve"> _xlfn.TEXTJOIN( "", , data_scaledImpacts[[#This Row],[sector]:[impactType]] )</f>
        <v>SouthwestDustMIROC542090N/AAsthamaER</v>
      </c>
      <c r="C765" s="49" t="s">
        <v>85</v>
      </c>
      <c r="D765" s="49" t="s">
        <v>4</v>
      </c>
      <c r="E765" s="50">
        <v>4</v>
      </c>
      <c r="F765" s="50">
        <v>2090</v>
      </c>
      <c r="G765" s="50" t="s">
        <v>201</v>
      </c>
      <c r="H765" s="51" t="s">
        <v>814</v>
      </c>
      <c r="I765" s="64" t="s">
        <v>922</v>
      </c>
      <c r="J765" s="3"/>
      <c r="K765" s="3"/>
      <c r="L765" s="3"/>
      <c r="M765" s="3"/>
      <c r="N765" s="3"/>
      <c r="O765" s="3"/>
      <c r="P765" s="20">
        <v>2.3700134161944416E-5</v>
      </c>
      <c r="R765"/>
    </row>
    <row r="766" spans="1:18" x14ac:dyDescent="0.35">
      <c r="A766" s="54">
        <f xml:space="preserve"> ROW( data_scaledImpacts[[#This Row],[row_id]] ) - ROW( data_scaledImpacts[[#Headers],[row_id]] )</f>
        <v>765</v>
      </c>
      <c r="B766" s="61" t="str">
        <f xml:space="preserve"> _xlfn.TEXTJOIN( "", , data_scaledImpacts[[#This Row],[sector]:[impactType]] )</f>
        <v>SouthwestDustGFDL-CM342090N/AAsthamaER</v>
      </c>
      <c r="C766" s="49" t="s">
        <v>85</v>
      </c>
      <c r="D766" s="49" t="s">
        <v>5</v>
      </c>
      <c r="E766" s="50">
        <v>4</v>
      </c>
      <c r="F766" s="50">
        <v>2090</v>
      </c>
      <c r="G766" s="50" t="s">
        <v>201</v>
      </c>
      <c r="H766" s="51" t="s">
        <v>814</v>
      </c>
      <c r="I766" s="64" t="s">
        <v>923</v>
      </c>
      <c r="J766" s="3"/>
      <c r="K766" s="3"/>
      <c r="L766" s="3"/>
      <c r="M766" s="3"/>
      <c r="N766" s="3"/>
      <c r="O766" s="3"/>
      <c r="P766" s="20">
        <v>2.8719293037614658E-5</v>
      </c>
      <c r="R766"/>
    </row>
    <row r="767" spans="1:18" x14ac:dyDescent="0.35">
      <c r="A767" s="54">
        <f xml:space="preserve"> ROW( data_scaledImpacts[[#This Row],[row_id]] ) - ROW( data_scaledImpacts[[#Headers],[row_id]] )</f>
        <v>766</v>
      </c>
      <c r="B767" s="61" t="str">
        <f xml:space="preserve"> _xlfn.TEXTJOIN( "", , data_scaledImpacts[[#This Row],[sector]:[impactType]] )</f>
        <v>SouthwestDustGCM Average42090N/AAsthamaER</v>
      </c>
      <c r="C767" s="49" t="s">
        <v>85</v>
      </c>
      <c r="D767" s="49" t="s">
        <v>15</v>
      </c>
      <c r="E767" s="50">
        <v>4</v>
      </c>
      <c r="F767" s="50">
        <v>2090</v>
      </c>
      <c r="G767" s="50" t="s">
        <v>201</v>
      </c>
      <c r="H767" s="51" t="s">
        <v>814</v>
      </c>
      <c r="I767" s="64" t="s">
        <v>924</v>
      </c>
      <c r="J767" s="3"/>
      <c r="K767" s="3"/>
      <c r="L767" s="3"/>
      <c r="M767" s="3"/>
      <c r="N767" s="3"/>
      <c r="O767" s="3"/>
      <c r="P767" s="20">
        <v>2.0454826139112728E-5</v>
      </c>
      <c r="R767"/>
    </row>
    <row r="768" spans="1:18" x14ac:dyDescent="0.35">
      <c r="A768" s="54">
        <f xml:space="preserve"> ROW( data_scaledImpacts[[#This Row],[row_id]] ) - ROW( data_scaledImpacts[[#Headers],[row_id]] )</f>
        <v>767</v>
      </c>
      <c r="B768" s="61" t="str">
        <f xml:space="preserve"> _xlfn.TEXTJOIN( "", , data_scaledImpacts[[#This Row],[sector]:[impactType]] )</f>
        <v>SouthwestDustCanESM252090N/AAsthamaER</v>
      </c>
      <c r="C768" s="49" t="s">
        <v>85</v>
      </c>
      <c r="D768" s="49" t="s">
        <v>0</v>
      </c>
      <c r="E768" s="50">
        <v>5</v>
      </c>
      <c r="F768" s="50">
        <v>2090</v>
      </c>
      <c r="G768" s="50" t="s">
        <v>201</v>
      </c>
      <c r="H768" s="51" t="s">
        <v>814</v>
      </c>
      <c r="I768" s="64" t="s">
        <v>925</v>
      </c>
      <c r="J768" s="3"/>
      <c r="K768" s="3"/>
      <c r="L768" s="3"/>
      <c r="M768" s="3"/>
      <c r="N768" s="3"/>
      <c r="O768" s="3"/>
      <c r="P768" s="20">
        <v>1.5142871978406964E-5</v>
      </c>
      <c r="R768"/>
    </row>
    <row r="769" spans="1:18" x14ac:dyDescent="0.35">
      <c r="A769" s="54">
        <f xml:space="preserve"> ROW( data_scaledImpacts[[#This Row],[row_id]] ) - ROW( data_scaledImpacts[[#Headers],[row_id]] )</f>
        <v>768</v>
      </c>
      <c r="B769" s="61" t="str">
        <f xml:space="preserve"> _xlfn.TEXTJOIN( "", , data_scaledImpacts[[#This Row],[sector]:[impactType]] )</f>
        <v>SouthwestDustCCSM452090N/AAsthamaER</v>
      </c>
      <c r="C769" s="49" t="s">
        <v>85</v>
      </c>
      <c r="D769" s="49" t="s">
        <v>1</v>
      </c>
      <c r="E769" s="50">
        <v>5</v>
      </c>
      <c r="F769" s="50">
        <v>2090</v>
      </c>
      <c r="G769" s="50" t="s">
        <v>201</v>
      </c>
      <c r="H769" s="51" t="s">
        <v>814</v>
      </c>
      <c r="I769" s="64" t="s">
        <v>926</v>
      </c>
      <c r="J769" s="3"/>
      <c r="K769" s="3"/>
      <c r="L769" s="3"/>
      <c r="M769" s="3"/>
      <c r="N769" s="3"/>
      <c r="O769" s="3"/>
      <c r="P769" s="20">
        <v>3.3695639517232351E-5</v>
      </c>
      <c r="R769"/>
    </row>
    <row r="770" spans="1:18" x14ac:dyDescent="0.35">
      <c r="A770" s="54">
        <f xml:space="preserve"> ROW( data_scaledImpacts[[#This Row],[row_id]] ) - ROW( data_scaledImpacts[[#Headers],[row_id]] )</f>
        <v>769</v>
      </c>
      <c r="B770" s="61" t="str">
        <f xml:space="preserve"> _xlfn.TEXTJOIN( "", , data_scaledImpacts[[#This Row],[sector]:[impactType]] )</f>
        <v>SouthwestDustGISS-E2-R52090N/AAsthamaER</v>
      </c>
      <c r="C770" s="49" t="s">
        <v>85</v>
      </c>
      <c r="D770" s="49" t="s">
        <v>2</v>
      </c>
      <c r="E770" s="50">
        <v>5</v>
      </c>
      <c r="F770" s="50">
        <v>2090</v>
      </c>
      <c r="G770" s="50" t="s">
        <v>201</v>
      </c>
      <c r="H770" s="51" t="s">
        <v>814</v>
      </c>
      <c r="I770" s="64" t="s">
        <v>927</v>
      </c>
      <c r="J770" s="3"/>
      <c r="K770" s="3"/>
      <c r="L770" s="3"/>
      <c r="M770" s="3"/>
      <c r="N770" s="3"/>
      <c r="O770" s="3"/>
      <c r="P770" s="20"/>
      <c r="R770"/>
    </row>
    <row r="771" spans="1:18" x14ac:dyDescent="0.35">
      <c r="A771" s="54">
        <f xml:space="preserve"> ROW( data_scaledImpacts[[#This Row],[row_id]] ) - ROW( data_scaledImpacts[[#Headers],[row_id]] )</f>
        <v>770</v>
      </c>
      <c r="B771" s="61" t="str">
        <f xml:space="preserve"> _xlfn.TEXTJOIN( "", , data_scaledImpacts[[#This Row],[sector]:[impactType]] )</f>
        <v>SouthwestDustHadGEM2-ES52090N/AAsthamaER</v>
      </c>
      <c r="C771" s="49" t="s">
        <v>85</v>
      </c>
      <c r="D771" s="49" t="s">
        <v>3</v>
      </c>
      <c r="E771" s="50">
        <v>5</v>
      </c>
      <c r="F771" s="50">
        <v>2090</v>
      </c>
      <c r="G771" s="50" t="s">
        <v>201</v>
      </c>
      <c r="H771" s="51" t="s">
        <v>814</v>
      </c>
      <c r="I771" s="64" t="s">
        <v>928</v>
      </c>
      <c r="J771" s="3"/>
      <c r="K771" s="3"/>
      <c r="L771" s="3"/>
      <c r="M771" s="3"/>
      <c r="N771" s="3"/>
      <c r="O771" s="3"/>
      <c r="P771" s="20">
        <v>2.7127055297817357E-5</v>
      </c>
      <c r="R771"/>
    </row>
    <row r="772" spans="1:18" x14ac:dyDescent="0.35">
      <c r="A772" s="54">
        <f xml:space="preserve"> ROW( data_scaledImpacts[[#This Row],[row_id]] ) - ROW( data_scaledImpacts[[#Headers],[row_id]] )</f>
        <v>771</v>
      </c>
      <c r="B772" s="61" t="str">
        <f xml:space="preserve"> _xlfn.TEXTJOIN( "", , data_scaledImpacts[[#This Row],[sector]:[impactType]] )</f>
        <v>SouthwestDustMIROC552090N/AAsthamaER</v>
      </c>
      <c r="C772" s="49" t="s">
        <v>85</v>
      </c>
      <c r="D772" s="49" t="s">
        <v>4</v>
      </c>
      <c r="E772" s="50">
        <v>5</v>
      </c>
      <c r="F772" s="50">
        <v>2090</v>
      </c>
      <c r="G772" s="50" t="s">
        <v>201</v>
      </c>
      <c r="H772" s="51" t="s">
        <v>814</v>
      </c>
      <c r="I772" s="64" t="s">
        <v>929</v>
      </c>
      <c r="J772" s="3"/>
      <c r="K772" s="3"/>
      <c r="L772" s="3"/>
      <c r="M772" s="3"/>
      <c r="N772" s="3"/>
      <c r="O772" s="3"/>
      <c r="P772" s="20">
        <v>3.0303252639317758E-5</v>
      </c>
      <c r="R772"/>
    </row>
    <row r="773" spans="1:18" x14ac:dyDescent="0.35">
      <c r="A773" s="54">
        <f xml:space="preserve"> ROW( data_scaledImpacts[[#This Row],[row_id]] ) - ROW( data_scaledImpacts[[#Headers],[row_id]] )</f>
        <v>772</v>
      </c>
      <c r="B773" s="61" t="str">
        <f xml:space="preserve"> _xlfn.TEXTJOIN( "", , data_scaledImpacts[[#This Row],[sector]:[impactType]] )</f>
        <v>SouthwestDustGFDL-CM352090N/AAsthamaER</v>
      </c>
      <c r="C773" s="49" t="s">
        <v>85</v>
      </c>
      <c r="D773" s="49" t="s">
        <v>5</v>
      </c>
      <c r="E773" s="50">
        <v>5</v>
      </c>
      <c r="F773" s="50">
        <v>2090</v>
      </c>
      <c r="G773" s="50" t="s">
        <v>201</v>
      </c>
      <c r="H773" s="51" t="s">
        <v>814</v>
      </c>
      <c r="I773" s="64" t="s">
        <v>930</v>
      </c>
      <c r="J773" s="3"/>
      <c r="K773" s="3"/>
      <c r="L773" s="3"/>
      <c r="M773" s="3"/>
      <c r="N773" s="3"/>
      <c r="O773" s="3"/>
      <c r="P773" s="20">
        <v>3.6416141318279024E-5</v>
      </c>
      <c r="R773"/>
    </row>
    <row r="774" spans="1:18" x14ac:dyDescent="0.35">
      <c r="A774" s="54">
        <f xml:space="preserve"> ROW( data_scaledImpacts[[#This Row],[row_id]] ) - ROW( data_scaledImpacts[[#Headers],[row_id]] )</f>
        <v>773</v>
      </c>
      <c r="B774" s="61" t="str">
        <f xml:space="preserve"> _xlfn.TEXTJOIN( "", , data_scaledImpacts[[#This Row],[sector]:[impactType]] )</f>
        <v>SouthwestDustGCM Average52090N/AAsthamaER</v>
      </c>
      <c r="C774" s="49" t="s">
        <v>85</v>
      </c>
      <c r="D774" s="49" t="s">
        <v>15</v>
      </c>
      <c r="E774" s="50">
        <v>5</v>
      </c>
      <c r="F774" s="50">
        <v>2090</v>
      </c>
      <c r="G774" s="50" t="s">
        <v>201</v>
      </c>
      <c r="H774" s="51" t="s">
        <v>814</v>
      </c>
      <c r="I774" s="64" t="s">
        <v>931</v>
      </c>
      <c r="J774" s="3"/>
      <c r="K774" s="3"/>
      <c r="L774" s="3"/>
      <c r="M774" s="3"/>
      <c r="N774" s="3"/>
      <c r="O774" s="3"/>
      <c r="P774" s="20">
        <v>2.8536992150210695E-5</v>
      </c>
      <c r="R774"/>
    </row>
    <row r="775" spans="1:18" x14ac:dyDescent="0.35">
      <c r="A775" s="54">
        <f xml:space="preserve"> ROW( data_scaledImpacts[[#This Row],[row_id]] ) - ROW( data_scaledImpacts[[#Headers],[row_id]] )</f>
        <v>774</v>
      </c>
      <c r="B775" s="61" t="str">
        <f xml:space="preserve"> _xlfn.TEXTJOIN( "", , data_scaledImpacts[[#This Row],[sector]:[impactType]] )</f>
        <v>SouthwestDustCanESM262090N/AAsthamaER</v>
      </c>
      <c r="C775" s="49" t="s">
        <v>85</v>
      </c>
      <c r="D775" s="49" t="s">
        <v>0</v>
      </c>
      <c r="E775" s="50">
        <v>6</v>
      </c>
      <c r="F775" s="50">
        <v>2090</v>
      </c>
      <c r="G775" s="50" t="s">
        <v>201</v>
      </c>
      <c r="H775" s="51" t="s">
        <v>814</v>
      </c>
      <c r="I775" s="64" t="s">
        <v>932</v>
      </c>
      <c r="J775" s="3"/>
      <c r="K775" s="3"/>
      <c r="L775" s="3"/>
      <c r="M775" s="3"/>
      <c r="N775" s="3"/>
      <c r="O775" s="3"/>
      <c r="P775" s="20">
        <v>1.9280561838803063E-5</v>
      </c>
      <c r="R775"/>
    </row>
    <row r="776" spans="1:18" x14ac:dyDescent="0.35">
      <c r="A776" s="54">
        <f xml:space="preserve"> ROW( data_scaledImpacts[[#This Row],[row_id]] ) - ROW( data_scaledImpacts[[#Headers],[row_id]] )</f>
        <v>775</v>
      </c>
      <c r="B776" s="61" t="str">
        <f xml:space="preserve"> _xlfn.TEXTJOIN( "", , data_scaledImpacts[[#This Row],[sector]:[impactType]] )</f>
        <v>SouthwestDustCCSM462090N/AAsthamaER</v>
      </c>
      <c r="C776" s="49" t="s">
        <v>85</v>
      </c>
      <c r="D776" s="49" t="s">
        <v>1</v>
      </c>
      <c r="E776" s="50">
        <v>6</v>
      </c>
      <c r="F776" s="50">
        <v>2090</v>
      </c>
      <c r="G776" s="50" t="s">
        <v>201</v>
      </c>
      <c r="H776" s="51" t="s">
        <v>814</v>
      </c>
      <c r="I776" s="64" t="s">
        <v>933</v>
      </c>
      <c r="J776" s="3"/>
      <c r="K776" s="3"/>
      <c r="L776" s="3"/>
      <c r="M776" s="3"/>
      <c r="N776" s="3"/>
      <c r="O776" s="3"/>
      <c r="P776" s="20"/>
      <c r="R776"/>
    </row>
    <row r="777" spans="1:18" x14ac:dyDescent="0.35">
      <c r="A777" s="54">
        <f xml:space="preserve"> ROW( data_scaledImpacts[[#This Row],[row_id]] ) - ROW( data_scaledImpacts[[#Headers],[row_id]] )</f>
        <v>776</v>
      </c>
      <c r="B777" s="61" t="str">
        <f xml:space="preserve"> _xlfn.TEXTJOIN( "", , data_scaledImpacts[[#This Row],[sector]:[impactType]] )</f>
        <v>SouthwestDustGISS-E2-R62090N/AAsthamaER</v>
      </c>
      <c r="C777" s="49" t="s">
        <v>85</v>
      </c>
      <c r="D777" s="49" t="s">
        <v>2</v>
      </c>
      <c r="E777" s="50">
        <v>6</v>
      </c>
      <c r="F777" s="50">
        <v>2090</v>
      </c>
      <c r="G777" s="50" t="s">
        <v>201</v>
      </c>
      <c r="H777" s="51" t="s">
        <v>814</v>
      </c>
      <c r="I777" s="64" t="s">
        <v>934</v>
      </c>
      <c r="J777" s="3"/>
      <c r="K777" s="3"/>
      <c r="L777" s="3"/>
      <c r="M777" s="3"/>
      <c r="N777" s="3"/>
      <c r="O777" s="3"/>
      <c r="P777" s="20"/>
      <c r="R777"/>
    </row>
    <row r="778" spans="1:18" x14ac:dyDescent="0.35">
      <c r="A778" s="54">
        <f xml:space="preserve"> ROW( data_scaledImpacts[[#This Row],[row_id]] ) - ROW( data_scaledImpacts[[#Headers],[row_id]] )</f>
        <v>777</v>
      </c>
      <c r="B778" s="61" t="str">
        <f xml:space="preserve"> _xlfn.TEXTJOIN( "", , data_scaledImpacts[[#This Row],[sector]:[impactType]] )</f>
        <v>SouthwestDustHadGEM2-ES62090N/AAsthamaER</v>
      </c>
      <c r="C778" s="49" t="s">
        <v>85</v>
      </c>
      <c r="D778" s="49" t="s">
        <v>3</v>
      </c>
      <c r="E778" s="50">
        <v>6</v>
      </c>
      <c r="F778" s="50">
        <v>2090</v>
      </c>
      <c r="G778" s="50" t="s">
        <v>201</v>
      </c>
      <c r="H778" s="51" t="s">
        <v>814</v>
      </c>
      <c r="I778" s="64" t="s">
        <v>935</v>
      </c>
      <c r="J778" s="3"/>
      <c r="K778" s="3"/>
      <c r="L778" s="3"/>
      <c r="M778" s="3"/>
      <c r="N778" s="3"/>
      <c r="O778" s="3"/>
      <c r="P778" s="20">
        <v>2.5211206114115406E-5</v>
      </c>
      <c r="R778"/>
    </row>
    <row r="779" spans="1:18" x14ac:dyDescent="0.35">
      <c r="A779" s="54">
        <f xml:space="preserve"> ROW( data_scaledImpacts[[#This Row],[row_id]] ) - ROW( data_scaledImpacts[[#Headers],[row_id]] )</f>
        <v>778</v>
      </c>
      <c r="B779" s="61" t="str">
        <f xml:space="preserve"> _xlfn.TEXTJOIN( "", , data_scaledImpacts[[#This Row],[sector]:[impactType]] )</f>
        <v>SouthwestDustMIROC562090N/AAsthamaER</v>
      </c>
      <c r="C779" s="49" t="s">
        <v>85</v>
      </c>
      <c r="D779" s="49" t="s">
        <v>4</v>
      </c>
      <c r="E779" s="50">
        <v>6</v>
      </c>
      <c r="F779" s="50">
        <v>2090</v>
      </c>
      <c r="G779" s="50" t="s">
        <v>201</v>
      </c>
      <c r="H779" s="51" t="s">
        <v>814</v>
      </c>
      <c r="I779" s="64" t="s">
        <v>936</v>
      </c>
      <c r="J779" s="3"/>
      <c r="K779" s="3"/>
      <c r="L779" s="3"/>
      <c r="M779" s="3"/>
      <c r="N779" s="3"/>
      <c r="O779" s="3"/>
      <c r="P779" s="20"/>
      <c r="R779"/>
    </row>
    <row r="780" spans="1:18" x14ac:dyDescent="0.35">
      <c r="A780" s="54">
        <f xml:space="preserve"> ROW( data_scaledImpacts[[#This Row],[row_id]] ) - ROW( data_scaledImpacts[[#Headers],[row_id]] )</f>
        <v>779</v>
      </c>
      <c r="B780" s="61" t="str">
        <f xml:space="preserve"> _xlfn.TEXTJOIN( "", , data_scaledImpacts[[#This Row],[sector]:[impactType]] )</f>
        <v>SouthwestDustGFDL-CM362090N/AAsthamaER</v>
      </c>
      <c r="C780" s="49" t="s">
        <v>85</v>
      </c>
      <c r="D780" s="49" t="s">
        <v>5</v>
      </c>
      <c r="E780" s="50">
        <v>6</v>
      </c>
      <c r="F780" s="50">
        <v>2090</v>
      </c>
      <c r="G780" s="50" t="s">
        <v>201</v>
      </c>
      <c r="H780" s="51" t="s">
        <v>814</v>
      </c>
      <c r="I780" s="64" t="s">
        <v>937</v>
      </c>
      <c r="J780" s="3"/>
      <c r="K780" s="3"/>
      <c r="L780" s="3"/>
      <c r="M780" s="3"/>
      <c r="N780" s="3"/>
      <c r="O780" s="3"/>
      <c r="P780" s="20">
        <v>4.1867446766859345E-5</v>
      </c>
      <c r="R780"/>
    </row>
    <row r="781" spans="1:18" x14ac:dyDescent="0.35">
      <c r="A781" s="54">
        <f xml:space="preserve"> ROW( data_scaledImpacts[[#This Row],[row_id]] ) - ROW( data_scaledImpacts[[#Headers],[row_id]] )</f>
        <v>780</v>
      </c>
      <c r="B781" s="61" t="str">
        <f xml:space="preserve"> _xlfn.TEXTJOIN( "", , data_scaledImpacts[[#This Row],[sector]:[impactType]] )</f>
        <v>SouthwestDustGCM Average62090N/AAsthamaER</v>
      </c>
      <c r="C781" s="49" t="s">
        <v>85</v>
      </c>
      <c r="D781" s="49" t="s">
        <v>15</v>
      </c>
      <c r="E781" s="50">
        <v>6</v>
      </c>
      <c r="F781" s="50">
        <v>2090</v>
      </c>
      <c r="G781" s="50" t="s">
        <v>201</v>
      </c>
      <c r="H781" s="51" t="s">
        <v>814</v>
      </c>
      <c r="I781" s="64" t="s">
        <v>938</v>
      </c>
      <c r="J781" s="3"/>
      <c r="K781" s="3"/>
      <c r="L781" s="3"/>
      <c r="M781" s="3"/>
      <c r="N781" s="3"/>
      <c r="O781" s="3"/>
      <c r="P781" s="20">
        <v>2.8786404906592605E-5</v>
      </c>
      <c r="R781"/>
    </row>
    <row r="782" spans="1:18" x14ac:dyDescent="0.35">
      <c r="A782" s="54">
        <f xml:space="preserve"> ROW( data_scaledImpacts[[#This Row],[row_id]] ) - ROW( data_scaledImpacts[[#Headers],[row_id]] )</f>
        <v>781</v>
      </c>
      <c r="B782" s="61" t="str">
        <f xml:space="preserve"> _xlfn.TEXTJOIN( "", , data_scaledImpacts[[#This Row],[sector]:[impactType]] )</f>
        <v>SouthwestDustCanESM272090N/AAsthamaER</v>
      </c>
      <c r="C782" s="49" t="s">
        <v>85</v>
      </c>
      <c r="D782" s="49" t="s">
        <v>0</v>
      </c>
      <c r="E782" s="50">
        <v>7</v>
      </c>
      <c r="F782" s="50">
        <v>2090</v>
      </c>
      <c r="G782" s="50" t="s">
        <v>201</v>
      </c>
      <c r="H782" s="51" t="s">
        <v>814</v>
      </c>
      <c r="I782" s="64" t="s">
        <v>939</v>
      </c>
      <c r="J782" s="3"/>
      <c r="K782" s="3"/>
      <c r="L782" s="3"/>
      <c r="M782" s="3"/>
      <c r="N782" s="3"/>
      <c r="O782" s="3"/>
      <c r="P782" s="20"/>
      <c r="R782"/>
    </row>
    <row r="783" spans="1:18" x14ac:dyDescent="0.35">
      <c r="A783" s="54">
        <f xml:space="preserve"> ROW( data_scaledImpacts[[#This Row],[row_id]] ) - ROW( data_scaledImpacts[[#Headers],[row_id]] )</f>
        <v>782</v>
      </c>
      <c r="B783" s="61" t="str">
        <f xml:space="preserve"> _xlfn.TEXTJOIN( "", , data_scaledImpacts[[#This Row],[sector]:[impactType]] )</f>
        <v>SouthwestDustCCSM472090N/AAsthamaER</v>
      </c>
      <c r="C783" s="49" t="s">
        <v>85</v>
      </c>
      <c r="D783" s="49" t="s">
        <v>1</v>
      </c>
      <c r="E783" s="50">
        <v>7</v>
      </c>
      <c r="F783" s="50">
        <v>2090</v>
      </c>
      <c r="G783" s="50" t="s">
        <v>201</v>
      </c>
      <c r="H783" s="51" t="s">
        <v>814</v>
      </c>
      <c r="I783" s="64" t="s">
        <v>940</v>
      </c>
      <c r="J783" s="3"/>
      <c r="K783" s="3"/>
      <c r="L783" s="3"/>
      <c r="M783" s="3"/>
      <c r="N783" s="3"/>
      <c r="O783" s="3"/>
      <c r="P783" s="20"/>
      <c r="R783"/>
    </row>
    <row r="784" spans="1:18" x14ac:dyDescent="0.35">
      <c r="A784" s="54">
        <f xml:space="preserve"> ROW( data_scaledImpacts[[#This Row],[row_id]] ) - ROW( data_scaledImpacts[[#Headers],[row_id]] )</f>
        <v>783</v>
      </c>
      <c r="B784" s="61" t="str">
        <f xml:space="preserve"> _xlfn.TEXTJOIN( "", , data_scaledImpacts[[#This Row],[sector]:[impactType]] )</f>
        <v>SouthwestDustGISS-E2-R72090N/AAsthamaER</v>
      </c>
      <c r="C784" s="49" t="s">
        <v>85</v>
      </c>
      <c r="D784" s="49" t="s">
        <v>2</v>
      </c>
      <c r="E784" s="50">
        <v>7</v>
      </c>
      <c r="F784" s="50">
        <v>2090</v>
      </c>
      <c r="G784" s="50" t="s">
        <v>201</v>
      </c>
      <c r="H784" s="51" t="s">
        <v>814</v>
      </c>
      <c r="I784" s="64" t="s">
        <v>941</v>
      </c>
      <c r="J784" s="3"/>
      <c r="K784" s="3"/>
      <c r="L784" s="3"/>
      <c r="M784" s="3"/>
      <c r="N784" s="3"/>
      <c r="O784" s="3"/>
      <c r="P784" s="20"/>
      <c r="R784"/>
    </row>
    <row r="785" spans="1:18" x14ac:dyDescent="0.35">
      <c r="A785" s="54">
        <f xml:space="preserve"> ROW( data_scaledImpacts[[#This Row],[row_id]] ) - ROW( data_scaledImpacts[[#Headers],[row_id]] )</f>
        <v>784</v>
      </c>
      <c r="B785" s="61" t="str">
        <f xml:space="preserve"> _xlfn.TEXTJOIN( "", , data_scaledImpacts[[#This Row],[sector]:[impactType]] )</f>
        <v>SouthwestDustHadGEM2-ES72090N/AAsthamaER</v>
      </c>
      <c r="C785" s="49" t="s">
        <v>85</v>
      </c>
      <c r="D785" s="49" t="s">
        <v>3</v>
      </c>
      <c r="E785" s="50">
        <v>7</v>
      </c>
      <c r="F785" s="50">
        <v>2090</v>
      </c>
      <c r="G785" s="50" t="s">
        <v>201</v>
      </c>
      <c r="H785" s="51" t="s">
        <v>814</v>
      </c>
      <c r="I785" s="64" t="s">
        <v>942</v>
      </c>
      <c r="J785" s="3"/>
      <c r="K785" s="3"/>
      <c r="L785" s="3"/>
      <c r="M785" s="3"/>
      <c r="N785" s="3"/>
      <c r="O785" s="3"/>
      <c r="P785" s="20"/>
      <c r="R785"/>
    </row>
    <row r="786" spans="1:18" x14ac:dyDescent="0.35">
      <c r="A786" s="54">
        <f xml:space="preserve"> ROW( data_scaledImpacts[[#This Row],[row_id]] ) - ROW( data_scaledImpacts[[#Headers],[row_id]] )</f>
        <v>785</v>
      </c>
      <c r="B786" s="61" t="str">
        <f xml:space="preserve"> _xlfn.TEXTJOIN( "", , data_scaledImpacts[[#This Row],[sector]:[impactType]] )</f>
        <v>SouthwestDustMIROC572090N/AAsthamaER</v>
      </c>
      <c r="C786" s="49" t="s">
        <v>85</v>
      </c>
      <c r="D786" s="49" t="s">
        <v>4</v>
      </c>
      <c r="E786" s="50">
        <v>7</v>
      </c>
      <c r="F786" s="50">
        <v>2090</v>
      </c>
      <c r="G786" s="50" t="s">
        <v>201</v>
      </c>
      <c r="H786" s="51" t="s">
        <v>814</v>
      </c>
      <c r="I786" s="64" t="s">
        <v>943</v>
      </c>
      <c r="J786" s="3"/>
      <c r="K786" s="3"/>
      <c r="L786" s="3"/>
      <c r="M786" s="3"/>
      <c r="N786" s="3"/>
      <c r="O786" s="3"/>
      <c r="P786" s="20"/>
      <c r="R786"/>
    </row>
    <row r="787" spans="1:18" x14ac:dyDescent="0.35">
      <c r="A787" s="54">
        <f xml:space="preserve"> ROW( data_scaledImpacts[[#This Row],[row_id]] ) - ROW( data_scaledImpacts[[#Headers],[row_id]] )</f>
        <v>786</v>
      </c>
      <c r="B787" s="61" t="str">
        <f xml:space="preserve"> _xlfn.TEXTJOIN( "", , data_scaledImpacts[[#This Row],[sector]:[impactType]] )</f>
        <v>SouthwestDustGFDL-CM372090N/AAsthamaER</v>
      </c>
      <c r="C787" s="49" t="s">
        <v>85</v>
      </c>
      <c r="D787" s="49" t="s">
        <v>5</v>
      </c>
      <c r="E787" s="50">
        <v>7</v>
      </c>
      <c r="F787" s="50">
        <v>2090</v>
      </c>
      <c r="G787" s="50" t="s">
        <v>201</v>
      </c>
      <c r="H787" s="51" t="s">
        <v>814</v>
      </c>
      <c r="I787" s="64" t="s">
        <v>944</v>
      </c>
      <c r="J787" s="3"/>
      <c r="K787" s="3"/>
      <c r="L787" s="3"/>
      <c r="M787" s="3"/>
      <c r="N787" s="3"/>
      <c r="O787" s="3"/>
      <c r="P787" s="20"/>
      <c r="R787"/>
    </row>
    <row r="788" spans="1:18" x14ac:dyDescent="0.35">
      <c r="A788" s="54">
        <f xml:space="preserve"> ROW( data_scaledImpacts[[#This Row],[row_id]] ) - ROW( data_scaledImpacts[[#Headers],[row_id]] )</f>
        <v>787</v>
      </c>
      <c r="B788" s="61" t="str">
        <f xml:space="preserve"> _xlfn.TEXTJOIN( "", , data_scaledImpacts[[#This Row],[sector]:[impactType]] )</f>
        <v>SouthwestDustGCM Average72090N/AAsthamaER</v>
      </c>
      <c r="C788" s="49" t="s">
        <v>85</v>
      </c>
      <c r="D788" s="49" t="s">
        <v>15</v>
      </c>
      <c r="E788" s="50">
        <v>7</v>
      </c>
      <c r="F788" s="50">
        <v>2090</v>
      </c>
      <c r="G788" s="50" t="s">
        <v>201</v>
      </c>
      <c r="H788" s="51" t="s">
        <v>814</v>
      </c>
      <c r="I788" s="64" t="s">
        <v>945</v>
      </c>
      <c r="J788" s="3"/>
      <c r="K788" s="3"/>
      <c r="L788" s="3"/>
      <c r="M788" s="3"/>
      <c r="N788" s="3"/>
      <c r="O788" s="3"/>
      <c r="P788" s="20" t="s">
        <v>26</v>
      </c>
      <c r="R788"/>
    </row>
    <row r="789" spans="1:18" x14ac:dyDescent="0.35">
      <c r="A789" s="54">
        <f xml:space="preserve"> ROW( data_scaledImpacts[[#This Row],[row_id]] ) - ROW( data_scaledImpacts[[#Headers],[row_id]] )</f>
        <v>788</v>
      </c>
      <c r="B789" s="61" t="str">
        <f xml:space="preserve"> _xlfn.TEXTJOIN( "", , data_scaledImpacts[[#This Row],[sector]:[impactType]] )</f>
        <v>SouthwestDustCanESM212090N/AAllResp</v>
      </c>
      <c r="C789" s="49" t="s">
        <v>85</v>
      </c>
      <c r="D789" s="49" t="s">
        <v>0</v>
      </c>
      <c r="E789" s="50">
        <v>1</v>
      </c>
      <c r="F789" s="50">
        <v>2090</v>
      </c>
      <c r="G789" s="50" t="s">
        <v>201</v>
      </c>
      <c r="H789" s="51" t="s">
        <v>193</v>
      </c>
      <c r="I789" s="64" t="s">
        <v>316</v>
      </c>
      <c r="J789" s="3"/>
      <c r="K789" s="3"/>
      <c r="L789" s="3"/>
      <c r="M789" s="3"/>
      <c r="N789" s="3"/>
      <c r="O789" s="3"/>
      <c r="P789" s="20">
        <v>8.5200934206513108E-7</v>
      </c>
      <c r="R789"/>
    </row>
    <row r="790" spans="1:18" x14ac:dyDescent="0.35">
      <c r="A790" s="54">
        <f xml:space="preserve"> ROW( data_scaledImpacts[[#This Row],[row_id]] ) - ROW( data_scaledImpacts[[#Headers],[row_id]] )</f>
        <v>789</v>
      </c>
      <c r="B790" s="61" t="str">
        <f xml:space="preserve"> _xlfn.TEXTJOIN( "", , data_scaledImpacts[[#This Row],[sector]:[impactType]] )</f>
        <v>SouthwestDustCCSM412090N/AAllResp</v>
      </c>
      <c r="C790" s="49" t="s">
        <v>85</v>
      </c>
      <c r="D790" s="49" t="s">
        <v>1</v>
      </c>
      <c r="E790" s="50">
        <v>1</v>
      </c>
      <c r="F790" s="50">
        <v>2090</v>
      </c>
      <c r="G790" s="50" t="s">
        <v>201</v>
      </c>
      <c r="H790" s="51" t="s">
        <v>193</v>
      </c>
      <c r="I790" s="64" t="s">
        <v>317</v>
      </c>
      <c r="J790" s="3"/>
      <c r="K790" s="3"/>
      <c r="L790" s="3"/>
      <c r="M790" s="3"/>
      <c r="N790" s="3"/>
      <c r="O790" s="3"/>
      <c r="P790" s="20">
        <v>2.5026164404648088E-6</v>
      </c>
      <c r="R790"/>
    </row>
    <row r="791" spans="1:18" x14ac:dyDescent="0.35">
      <c r="A791" s="54">
        <f xml:space="preserve"> ROW( data_scaledImpacts[[#This Row],[row_id]] ) - ROW( data_scaledImpacts[[#Headers],[row_id]] )</f>
        <v>790</v>
      </c>
      <c r="B791" s="61" t="str">
        <f xml:space="preserve"> _xlfn.TEXTJOIN( "", , data_scaledImpacts[[#This Row],[sector]:[impactType]] )</f>
        <v>SouthwestDustGISS-E2-R12090N/AAllResp</v>
      </c>
      <c r="C791" s="49" t="s">
        <v>85</v>
      </c>
      <c r="D791" s="49" t="s">
        <v>2</v>
      </c>
      <c r="E791" s="50">
        <v>1</v>
      </c>
      <c r="F791" s="50">
        <v>2090</v>
      </c>
      <c r="G791" s="50" t="s">
        <v>201</v>
      </c>
      <c r="H791" s="51" t="s">
        <v>193</v>
      </c>
      <c r="I791" s="64" t="s">
        <v>318</v>
      </c>
      <c r="J791" s="3"/>
      <c r="K791" s="3"/>
      <c r="L791" s="3"/>
      <c r="M791" s="3"/>
      <c r="N791" s="3"/>
      <c r="O791" s="3"/>
      <c r="P791" s="20">
        <v>3.4237031723078366E-7</v>
      </c>
      <c r="R791"/>
    </row>
    <row r="792" spans="1:18" x14ac:dyDescent="0.35">
      <c r="A792" s="54">
        <f xml:space="preserve"> ROW( data_scaledImpacts[[#This Row],[row_id]] ) - ROW( data_scaledImpacts[[#Headers],[row_id]] )</f>
        <v>791</v>
      </c>
      <c r="B792" s="61" t="str">
        <f xml:space="preserve"> _xlfn.TEXTJOIN( "", , data_scaledImpacts[[#This Row],[sector]:[impactType]] )</f>
        <v>SouthwestDustHadGEM2-ES12090N/AAllResp</v>
      </c>
      <c r="C792" s="49" t="s">
        <v>85</v>
      </c>
      <c r="D792" s="49" t="s">
        <v>3</v>
      </c>
      <c r="E792" s="50">
        <v>1</v>
      </c>
      <c r="F792" s="50">
        <v>2090</v>
      </c>
      <c r="G792" s="50" t="s">
        <v>201</v>
      </c>
      <c r="H792" s="51" t="s">
        <v>193</v>
      </c>
      <c r="I792" s="64" t="s">
        <v>319</v>
      </c>
      <c r="J792" s="3"/>
      <c r="K792" s="3"/>
      <c r="L792" s="3"/>
      <c r="M792" s="3"/>
      <c r="N792" s="3"/>
      <c r="O792" s="3"/>
      <c r="P792" s="20">
        <v>1.6075749258352621E-7</v>
      </c>
      <c r="R792"/>
    </row>
    <row r="793" spans="1:18" x14ac:dyDescent="0.35">
      <c r="A793" s="54">
        <f xml:space="preserve"> ROW( data_scaledImpacts[[#This Row],[row_id]] ) - ROW( data_scaledImpacts[[#Headers],[row_id]] )</f>
        <v>792</v>
      </c>
      <c r="B793" s="61" t="str">
        <f xml:space="preserve"> _xlfn.TEXTJOIN( "", , data_scaledImpacts[[#This Row],[sector]:[impactType]] )</f>
        <v>SouthwestDustMIROC512090N/AAllResp</v>
      </c>
      <c r="C793" s="49" t="s">
        <v>85</v>
      </c>
      <c r="D793" s="49" t="s">
        <v>4</v>
      </c>
      <c r="E793" s="50">
        <v>1</v>
      </c>
      <c r="F793" s="50">
        <v>2090</v>
      </c>
      <c r="G793" s="50" t="s">
        <v>201</v>
      </c>
      <c r="H793" s="51" t="s">
        <v>193</v>
      </c>
      <c r="I793" s="64" t="s">
        <v>320</v>
      </c>
      <c r="J793" s="3"/>
      <c r="K793" s="3"/>
      <c r="L793" s="3"/>
      <c r="M793" s="3"/>
      <c r="N793" s="3"/>
      <c r="O793" s="3"/>
      <c r="P793" s="20">
        <v>1.1971842515940745E-6</v>
      </c>
      <c r="R793"/>
    </row>
    <row r="794" spans="1:18" x14ac:dyDescent="0.35">
      <c r="A794" s="54">
        <f xml:space="preserve"> ROW( data_scaledImpacts[[#This Row],[row_id]] ) - ROW( data_scaledImpacts[[#Headers],[row_id]] )</f>
        <v>793</v>
      </c>
      <c r="B794" s="61" t="str">
        <f xml:space="preserve"> _xlfn.TEXTJOIN( "", , data_scaledImpacts[[#This Row],[sector]:[impactType]] )</f>
        <v>SouthwestDustGFDL-CM312090N/AAllResp</v>
      </c>
      <c r="C794" s="49" t="s">
        <v>85</v>
      </c>
      <c r="D794" s="49" t="s">
        <v>5</v>
      </c>
      <c r="E794" s="50">
        <v>1</v>
      </c>
      <c r="F794" s="50">
        <v>2090</v>
      </c>
      <c r="G794" s="50" t="s">
        <v>201</v>
      </c>
      <c r="H794" s="51" t="s">
        <v>193</v>
      </c>
      <c r="I794" s="64" t="s">
        <v>321</v>
      </c>
      <c r="J794" s="3"/>
      <c r="K794" s="3"/>
      <c r="L794" s="3"/>
      <c r="M794" s="3"/>
      <c r="N794" s="3"/>
      <c r="O794" s="3"/>
      <c r="P794" s="20">
        <v>2.5368926009115841E-6</v>
      </c>
      <c r="R794"/>
    </row>
    <row r="795" spans="1:18" x14ac:dyDescent="0.35">
      <c r="A795" s="54">
        <f xml:space="preserve"> ROW( data_scaledImpacts[[#This Row],[row_id]] ) - ROW( data_scaledImpacts[[#Headers],[row_id]] )</f>
        <v>794</v>
      </c>
      <c r="B795" s="61" t="str">
        <f xml:space="preserve"> _xlfn.TEXTJOIN( "", , data_scaledImpacts[[#This Row],[sector]:[impactType]] )</f>
        <v>SouthwestDustGCM Average12090N/AAllResp</v>
      </c>
      <c r="C795" s="49" t="s">
        <v>85</v>
      </c>
      <c r="D795" s="49" t="s">
        <v>15</v>
      </c>
      <c r="E795" s="50">
        <v>1</v>
      </c>
      <c r="F795" s="50">
        <v>2090</v>
      </c>
      <c r="G795" s="50" t="s">
        <v>201</v>
      </c>
      <c r="H795" s="51" t="s">
        <v>193</v>
      </c>
      <c r="I795" s="64" t="s">
        <v>322</v>
      </c>
      <c r="J795" s="3"/>
      <c r="K795" s="3"/>
      <c r="L795" s="3"/>
      <c r="M795" s="3"/>
      <c r="N795" s="3"/>
      <c r="O795" s="3"/>
      <c r="P795" s="20">
        <v>1.2653050741416512E-6</v>
      </c>
      <c r="R795"/>
    </row>
    <row r="796" spans="1:18" x14ac:dyDescent="0.35">
      <c r="A796" s="54">
        <f xml:space="preserve"> ROW( data_scaledImpacts[[#This Row],[row_id]] ) - ROW( data_scaledImpacts[[#Headers],[row_id]] )</f>
        <v>795</v>
      </c>
      <c r="B796" s="61" t="str">
        <f xml:space="preserve"> _xlfn.TEXTJOIN( "", , data_scaledImpacts[[#This Row],[sector]:[impactType]] )</f>
        <v>SouthwestDustCanESM222090N/AAllResp</v>
      </c>
      <c r="C796" s="49" t="s">
        <v>85</v>
      </c>
      <c r="D796" s="49" t="s">
        <v>0</v>
      </c>
      <c r="E796" s="50">
        <v>2</v>
      </c>
      <c r="F796" s="50">
        <v>2090</v>
      </c>
      <c r="G796" s="50" t="s">
        <v>201</v>
      </c>
      <c r="H796" s="51" t="s">
        <v>193</v>
      </c>
      <c r="I796" s="64" t="s">
        <v>323</v>
      </c>
      <c r="J796" s="3"/>
      <c r="K796" s="3"/>
      <c r="L796" s="3"/>
      <c r="M796" s="3"/>
      <c r="N796" s="3"/>
      <c r="O796" s="3"/>
      <c r="P796" s="20">
        <v>2.2838916381580206E-6</v>
      </c>
      <c r="R796"/>
    </row>
    <row r="797" spans="1:18" x14ac:dyDescent="0.35">
      <c r="A797" s="54">
        <f xml:space="preserve"> ROW( data_scaledImpacts[[#This Row],[row_id]] ) - ROW( data_scaledImpacts[[#Headers],[row_id]] )</f>
        <v>796</v>
      </c>
      <c r="B797" s="61" t="str">
        <f xml:space="preserve"> _xlfn.TEXTJOIN( "", , data_scaledImpacts[[#This Row],[sector]:[impactType]] )</f>
        <v>SouthwestDustCCSM422090N/AAllResp</v>
      </c>
      <c r="C797" s="49" t="s">
        <v>85</v>
      </c>
      <c r="D797" s="49" t="s">
        <v>1</v>
      </c>
      <c r="E797" s="50">
        <v>2</v>
      </c>
      <c r="F797" s="50">
        <v>2090</v>
      </c>
      <c r="G797" s="50" t="s">
        <v>201</v>
      </c>
      <c r="H797" s="51" t="s">
        <v>193</v>
      </c>
      <c r="I797" s="64" t="s">
        <v>324</v>
      </c>
      <c r="J797" s="3"/>
      <c r="K797" s="3"/>
      <c r="L797" s="3"/>
      <c r="M797" s="3"/>
      <c r="N797" s="3"/>
      <c r="O797" s="3"/>
      <c r="P797" s="20">
        <v>3.4114624144401972E-6</v>
      </c>
      <c r="R797"/>
    </row>
    <row r="798" spans="1:18" x14ac:dyDescent="0.35">
      <c r="A798" s="54">
        <f xml:space="preserve"> ROW( data_scaledImpacts[[#This Row],[row_id]] ) - ROW( data_scaledImpacts[[#Headers],[row_id]] )</f>
        <v>797</v>
      </c>
      <c r="B798" s="61" t="str">
        <f xml:space="preserve"> _xlfn.TEXTJOIN( "", , data_scaledImpacts[[#This Row],[sector]:[impactType]] )</f>
        <v>SouthwestDustGISS-E2-R22090N/AAllResp</v>
      </c>
      <c r="C798" s="49" t="s">
        <v>85</v>
      </c>
      <c r="D798" s="49" t="s">
        <v>2</v>
      </c>
      <c r="E798" s="50">
        <v>2</v>
      </c>
      <c r="F798" s="50">
        <v>2090</v>
      </c>
      <c r="G798" s="50" t="s">
        <v>201</v>
      </c>
      <c r="H798" s="51" t="s">
        <v>193</v>
      </c>
      <c r="I798" s="64" t="s">
        <v>325</v>
      </c>
      <c r="J798" s="3"/>
      <c r="K798" s="3"/>
      <c r="L798" s="3"/>
      <c r="M798" s="3"/>
      <c r="N798" s="3"/>
      <c r="O798" s="3"/>
      <c r="P798" s="20">
        <v>1.6166523926672515E-6</v>
      </c>
      <c r="R798"/>
    </row>
    <row r="799" spans="1:18" x14ac:dyDescent="0.35">
      <c r="A799" s="54">
        <f xml:space="preserve"> ROW( data_scaledImpacts[[#This Row],[row_id]] ) - ROW( data_scaledImpacts[[#Headers],[row_id]] )</f>
        <v>798</v>
      </c>
      <c r="B799" s="61" t="str">
        <f xml:space="preserve"> _xlfn.TEXTJOIN( "", , data_scaledImpacts[[#This Row],[sector]:[impactType]] )</f>
        <v>SouthwestDustHadGEM2-ES22090N/AAllResp</v>
      </c>
      <c r="C799" s="49" t="s">
        <v>85</v>
      </c>
      <c r="D799" s="49" t="s">
        <v>3</v>
      </c>
      <c r="E799" s="50">
        <v>2</v>
      </c>
      <c r="F799" s="50">
        <v>2090</v>
      </c>
      <c r="G799" s="50" t="s">
        <v>201</v>
      </c>
      <c r="H799" s="51" t="s">
        <v>193</v>
      </c>
      <c r="I799" s="64" t="s">
        <v>326</v>
      </c>
      <c r="J799" s="3"/>
      <c r="K799" s="3"/>
      <c r="L799" s="3"/>
      <c r="M799" s="3"/>
      <c r="N799" s="3"/>
      <c r="O799" s="3"/>
      <c r="P799" s="20">
        <v>3.2724559436494684E-6</v>
      </c>
      <c r="R799"/>
    </row>
    <row r="800" spans="1:18" x14ac:dyDescent="0.35">
      <c r="A800" s="54">
        <f xml:space="preserve"> ROW( data_scaledImpacts[[#This Row],[row_id]] ) - ROW( data_scaledImpacts[[#Headers],[row_id]] )</f>
        <v>799</v>
      </c>
      <c r="B800" s="61" t="str">
        <f xml:space="preserve"> _xlfn.TEXTJOIN( "", , data_scaledImpacts[[#This Row],[sector]:[impactType]] )</f>
        <v>SouthwestDustMIROC522090N/AAllResp</v>
      </c>
      <c r="C800" s="49" t="s">
        <v>85</v>
      </c>
      <c r="D800" s="49" t="s">
        <v>4</v>
      </c>
      <c r="E800" s="50">
        <v>2</v>
      </c>
      <c r="F800" s="50">
        <v>2090</v>
      </c>
      <c r="G800" s="50" t="s">
        <v>201</v>
      </c>
      <c r="H800" s="51" t="s">
        <v>193</v>
      </c>
      <c r="I800" s="64" t="s">
        <v>327</v>
      </c>
      <c r="J800" s="3"/>
      <c r="K800" s="3"/>
      <c r="L800" s="3"/>
      <c r="M800" s="3"/>
      <c r="N800" s="3"/>
      <c r="O800" s="3"/>
      <c r="P800" s="20">
        <v>2.3854259470431812E-6</v>
      </c>
      <c r="R800"/>
    </row>
    <row r="801" spans="1:18" x14ac:dyDescent="0.35">
      <c r="A801" s="54">
        <f xml:space="preserve"> ROW( data_scaledImpacts[[#This Row],[row_id]] ) - ROW( data_scaledImpacts[[#Headers],[row_id]] )</f>
        <v>800</v>
      </c>
      <c r="B801" s="61" t="str">
        <f xml:space="preserve"> _xlfn.TEXTJOIN( "", , data_scaledImpacts[[#This Row],[sector]:[impactType]] )</f>
        <v>SouthwestDustGFDL-CM322090N/AAllResp</v>
      </c>
      <c r="C801" s="49" t="s">
        <v>85</v>
      </c>
      <c r="D801" s="49" t="s">
        <v>5</v>
      </c>
      <c r="E801" s="50">
        <v>2</v>
      </c>
      <c r="F801" s="50">
        <v>2090</v>
      </c>
      <c r="G801" s="50" t="s">
        <v>201</v>
      </c>
      <c r="H801" s="51" t="s">
        <v>193</v>
      </c>
      <c r="I801" s="64" t="s">
        <v>328</v>
      </c>
      <c r="J801" s="3"/>
      <c r="K801" s="3"/>
      <c r="L801" s="3"/>
      <c r="M801" s="3"/>
      <c r="N801" s="3"/>
      <c r="O801" s="3"/>
      <c r="P801" s="20">
        <v>3.5948130279485187E-6</v>
      </c>
      <c r="R801"/>
    </row>
    <row r="802" spans="1:18" x14ac:dyDescent="0.35">
      <c r="A802" s="54">
        <f xml:space="preserve"> ROW( data_scaledImpacts[[#This Row],[row_id]] ) - ROW( data_scaledImpacts[[#Headers],[row_id]] )</f>
        <v>801</v>
      </c>
      <c r="B802" s="61" t="str">
        <f xml:space="preserve"> _xlfn.TEXTJOIN( "", , data_scaledImpacts[[#This Row],[sector]:[impactType]] )</f>
        <v>SouthwestDustGCM Average22090N/AAllResp</v>
      </c>
      <c r="C802" s="49" t="s">
        <v>85</v>
      </c>
      <c r="D802" s="49" t="s">
        <v>15</v>
      </c>
      <c r="E802" s="50">
        <v>2</v>
      </c>
      <c r="F802" s="50">
        <v>2090</v>
      </c>
      <c r="G802" s="50" t="s">
        <v>201</v>
      </c>
      <c r="H802" s="51" t="s">
        <v>193</v>
      </c>
      <c r="I802" s="64" t="s">
        <v>329</v>
      </c>
      <c r="J802" s="3"/>
      <c r="K802" s="3"/>
      <c r="L802" s="3"/>
      <c r="M802" s="3"/>
      <c r="N802" s="3"/>
      <c r="O802" s="3"/>
      <c r="P802" s="20">
        <v>2.7607835606511066E-6</v>
      </c>
      <c r="R802"/>
    </row>
    <row r="803" spans="1:18" x14ac:dyDescent="0.35">
      <c r="A803" s="54">
        <f xml:space="preserve"> ROW( data_scaledImpacts[[#This Row],[row_id]] ) - ROW( data_scaledImpacts[[#Headers],[row_id]] )</f>
        <v>802</v>
      </c>
      <c r="B803" s="61" t="str">
        <f xml:space="preserve"> _xlfn.TEXTJOIN( "", , data_scaledImpacts[[#This Row],[sector]:[impactType]] )</f>
        <v>SouthwestDustCanESM232090N/AAllResp</v>
      </c>
      <c r="C803" s="49" t="s">
        <v>85</v>
      </c>
      <c r="D803" s="49" t="s">
        <v>0</v>
      </c>
      <c r="E803" s="50">
        <v>3</v>
      </c>
      <c r="F803" s="50">
        <v>2090</v>
      </c>
      <c r="G803" s="50" t="s">
        <v>201</v>
      </c>
      <c r="H803" s="51" t="s">
        <v>193</v>
      </c>
      <c r="I803" s="64" t="s">
        <v>330</v>
      </c>
      <c r="J803" s="3"/>
      <c r="K803" s="3"/>
      <c r="L803" s="3"/>
      <c r="M803" s="3"/>
      <c r="N803" s="3"/>
      <c r="O803" s="3"/>
      <c r="P803" s="20">
        <v>3.1695988228737516E-6</v>
      </c>
      <c r="R803"/>
    </row>
    <row r="804" spans="1:18" x14ac:dyDescent="0.35">
      <c r="A804" s="54">
        <f xml:space="preserve"> ROW( data_scaledImpacts[[#This Row],[row_id]] ) - ROW( data_scaledImpacts[[#Headers],[row_id]] )</f>
        <v>803</v>
      </c>
      <c r="B804" s="61" t="str">
        <f xml:space="preserve"> _xlfn.TEXTJOIN( "", , data_scaledImpacts[[#This Row],[sector]:[impactType]] )</f>
        <v>SouthwestDustCCSM432090N/AAllResp</v>
      </c>
      <c r="C804" s="49" t="s">
        <v>85</v>
      </c>
      <c r="D804" s="49" t="s">
        <v>1</v>
      </c>
      <c r="E804" s="50">
        <v>3</v>
      </c>
      <c r="F804" s="50">
        <v>2090</v>
      </c>
      <c r="G804" s="50" t="s">
        <v>201</v>
      </c>
      <c r="H804" s="51" t="s">
        <v>193</v>
      </c>
      <c r="I804" s="64" t="s">
        <v>331</v>
      </c>
      <c r="J804" s="3"/>
      <c r="K804" s="3"/>
      <c r="L804" s="3"/>
      <c r="M804" s="3"/>
      <c r="N804" s="3"/>
      <c r="O804" s="3"/>
      <c r="P804" s="20">
        <v>3.7536083549318954E-6</v>
      </c>
      <c r="R804"/>
    </row>
    <row r="805" spans="1:18" x14ac:dyDescent="0.35">
      <c r="A805" s="54">
        <f xml:space="preserve"> ROW( data_scaledImpacts[[#This Row],[row_id]] ) - ROW( data_scaledImpacts[[#Headers],[row_id]] )</f>
        <v>804</v>
      </c>
      <c r="B805" s="61" t="str">
        <f xml:space="preserve"> _xlfn.TEXTJOIN( "", , data_scaledImpacts[[#This Row],[sector]:[impactType]] )</f>
        <v>SouthwestDustGISS-E2-R32090N/AAllResp</v>
      </c>
      <c r="C805" s="49" t="s">
        <v>85</v>
      </c>
      <c r="D805" s="49" t="s">
        <v>2</v>
      </c>
      <c r="E805" s="50">
        <v>3</v>
      </c>
      <c r="F805" s="50">
        <v>2090</v>
      </c>
      <c r="G805" s="50" t="s">
        <v>201</v>
      </c>
      <c r="H805" s="51" t="s">
        <v>193</v>
      </c>
      <c r="I805" s="64" t="s">
        <v>332</v>
      </c>
      <c r="J805" s="3"/>
      <c r="K805" s="3"/>
      <c r="L805" s="3"/>
      <c r="M805" s="3"/>
      <c r="N805" s="3"/>
      <c r="O805" s="3"/>
      <c r="P805" s="20">
        <v>4.1574316083433453E-6</v>
      </c>
      <c r="R805"/>
    </row>
    <row r="806" spans="1:18" x14ac:dyDescent="0.35">
      <c r="A806" s="54">
        <f xml:space="preserve"> ROW( data_scaledImpacts[[#This Row],[row_id]] ) - ROW( data_scaledImpacts[[#Headers],[row_id]] )</f>
        <v>805</v>
      </c>
      <c r="B806" s="61" t="str">
        <f xml:space="preserve"> _xlfn.TEXTJOIN( "", , data_scaledImpacts[[#This Row],[sector]:[impactType]] )</f>
        <v>SouthwestDustHadGEM2-ES32090N/AAllResp</v>
      </c>
      <c r="C806" s="49" t="s">
        <v>85</v>
      </c>
      <c r="D806" s="49" t="s">
        <v>3</v>
      </c>
      <c r="E806" s="50">
        <v>3</v>
      </c>
      <c r="F806" s="50">
        <v>2090</v>
      </c>
      <c r="G806" s="50" t="s">
        <v>201</v>
      </c>
      <c r="H806" s="51" t="s">
        <v>193</v>
      </c>
      <c r="I806" s="64" t="s">
        <v>333</v>
      </c>
      <c r="J806" s="3"/>
      <c r="K806" s="3"/>
      <c r="L806" s="3"/>
      <c r="M806" s="3"/>
      <c r="N806" s="3"/>
      <c r="O806" s="3"/>
      <c r="P806" s="20">
        <v>4.0103505190530704E-6</v>
      </c>
      <c r="R806"/>
    </row>
    <row r="807" spans="1:18" x14ac:dyDescent="0.35">
      <c r="A807" s="54">
        <f xml:space="preserve"> ROW( data_scaledImpacts[[#This Row],[row_id]] ) - ROW( data_scaledImpacts[[#Headers],[row_id]] )</f>
        <v>806</v>
      </c>
      <c r="B807" s="61" t="str">
        <f xml:space="preserve"> _xlfn.TEXTJOIN( "", , data_scaledImpacts[[#This Row],[sector]:[impactType]] )</f>
        <v>SouthwestDustMIROC532090N/AAllResp</v>
      </c>
      <c r="C807" s="49" t="s">
        <v>85</v>
      </c>
      <c r="D807" s="49" t="s">
        <v>4</v>
      </c>
      <c r="E807" s="50">
        <v>3</v>
      </c>
      <c r="F807" s="50">
        <v>2090</v>
      </c>
      <c r="G807" s="50" t="s">
        <v>201</v>
      </c>
      <c r="H807" s="51" t="s">
        <v>193</v>
      </c>
      <c r="I807" s="64" t="s">
        <v>334</v>
      </c>
      <c r="J807" s="3"/>
      <c r="K807" s="3"/>
      <c r="L807" s="3"/>
      <c r="M807" s="3"/>
      <c r="N807" s="3"/>
      <c r="O807" s="3"/>
      <c r="P807" s="20">
        <v>4.6551224017262875E-6</v>
      </c>
      <c r="R807"/>
    </row>
    <row r="808" spans="1:18" x14ac:dyDescent="0.35">
      <c r="A808" s="54">
        <f xml:space="preserve"> ROW( data_scaledImpacts[[#This Row],[row_id]] ) - ROW( data_scaledImpacts[[#Headers],[row_id]] )</f>
        <v>807</v>
      </c>
      <c r="B808" s="61" t="str">
        <f xml:space="preserve"> _xlfn.TEXTJOIN( "", , data_scaledImpacts[[#This Row],[sector]:[impactType]] )</f>
        <v>SouthwestDustGFDL-CM332090N/AAllResp</v>
      </c>
      <c r="C808" s="49" t="s">
        <v>85</v>
      </c>
      <c r="D808" s="49" t="s">
        <v>5</v>
      </c>
      <c r="E808" s="50">
        <v>3</v>
      </c>
      <c r="F808" s="50">
        <v>2090</v>
      </c>
      <c r="G808" s="50" t="s">
        <v>201</v>
      </c>
      <c r="H808" s="51" t="s">
        <v>193</v>
      </c>
      <c r="I808" s="64" t="s">
        <v>335</v>
      </c>
      <c r="J808" s="3"/>
      <c r="K808" s="3"/>
      <c r="L808" s="3"/>
      <c r="M808" s="3"/>
      <c r="N808" s="3"/>
      <c r="O808" s="3"/>
      <c r="P808" s="20">
        <v>5.3217936550590695E-6</v>
      </c>
      <c r="R808"/>
    </row>
    <row r="809" spans="1:18" x14ac:dyDescent="0.35">
      <c r="A809" s="54">
        <f xml:space="preserve"> ROW( data_scaledImpacts[[#This Row],[row_id]] ) - ROW( data_scaledImpacts[[#Headers],[row_id]] )</f>
        <v>808</v>
      </c>
      <c r="B809" s="61" t="str">
        <f xml:space="preserve"> _xlfn.TEXTJOIN( "", , data_scaledImpacts[[#This Row],[sector]:[impactType]] )</f>
        <v>SouthwestDustGCM Average32090N/AAllResp</v>
      </c>
      <c r="C809" s="49" t="s">
        <v>85</v>
      </c>
      <c r="D809" s="49" t="s">
        <v>15</v>
      </c>
      <c r="E809" s="50">
        <v>3</v>
      </c>
      <c r="F809" s="50">
        <v>2090</v>
      </c>
      <c r="G809" s="50" t="s">
        <v>201</v>
      </c>
      <c r="H809" s="51" t="s">
        <v>193</v>
      </c>
      <c r="I809" s="64" t="s">
        <v>336</v>
      </c>
      <c r="J809" s="3"/>
      <c r="K809" s="3"/>
      <c r="L809" s="3"/>
      <c r="M809" s="3"/>
      <c r="N809" s="3"/>
      <c r="O809" s="3"/>
      <c r="P809" s="20">
        <v>4.1779842269979037E-6</v>
      </c>
      <c r="R809"/>
    </row>
    <row r="810" spans="1:18" x14ac:dyDescent="0.35">
      <c r="A810" s="54">
        <f xml:space="preserve"> ROW( data_scaledImpacts[[#This Row],[row_id]] ) - ROW( data_scaledImpacts[[#Headers],[row_id]] )</f>
        <v>809</v>
      </c>
      <c r="B810" s="61" t="str">
        <f xml:space="preserve"> _xlfn.TEXTJOIN( "", , data_scaledImpacts[[#This Row],[sector]:[impactType]] )</f>
        <v>SouthwestDustCanESM242090N/AAllResp</v>
      </c>
      <c r="C810" s="49" t="s">
        <v>85</v>
      </c>
      <c r="D810" s="49" t="s">
        <v>0</v>
      </c>
      <c r="E810" s="50">
        <v>4</v>
      </c>
      <c r="F810" s="50">
        <v>2090</v>
      </c>
      <c r="G810" s="50" t="s">
        <v>201</v>
      </c>
      <c r="H810" s="51" t="s">
        <v>193</v>
      </c>
      <c r="I810" s="64" t="s">
        <v>337</v>
      </c>
      <c r="J810" s="3"/>
      <c r="K810" s="3"/>
      <c r="L810" s="3"/>
      <c r="M810" s="3"/>
      <c r="N810" s="3"/>
      <c r="O810" s="3"/>
      <c r="P810" s="20">
        <v>3.0499477733257623E-6</v>
      </c>
      <c r="R810"/>
    </row>
    <row r="811" spans="1:18" x14ac:dyDescent="0.35">
      <c r="A811" s="54">
        <f xml:space="preserve"> ROW( data_scaledImpacts[[#This Row],[row_id]] ) - ROW( data_scaledImpacts[[#Headers],[row_id]] )</f>
        <v>810</v>
      </c>
      <c r="B811" s="61" t="str">
        <f xml:space="preserve"> _xlfn.TEXTJOIN( "", , data_scaledImpacts[[#This Row],[sector]:[impactType]] )</f>
        <v>SouthwestDustCCSM442090N/AAllResp</v>
      </c>
      <c r="C811" s="49" t="s">
        <v>85</v>
      </c>
      <c r="D811" s="49" t="s">
        <v>1</v>
      </c>
      <c r="E811" s="50">
        <v>4</v>
      </c>
      <c r="F811" s="50">
        <v>2090</v>
      </c>
      <c r="G811" s="50" t="s">
        <v>201</v>
      </c>
      <c r="H811" s="51" t="s">
        <v>193</v>
      </c>
      <c r="I811" s="64" t="s">
        <v>338</v>
      </c>
      <c r="J811" s="3"/>
      <c r="K811" s="3"/>
      <c r="L811" s="3"/>
      <c r="M811" s="3"/>
      <c r="N811" s="3"/>
      <c r="O811" s="3"/>
      <c r="P811" s="20">
        <v>5.0833450893415792E-6</v>
      </c>
      <c r="R811"/>
    </row>
    <row r="812" spans="1:18" x14ac:dyDescent="0.35">
      <c r="A812" s="54">
        <f xml:space="preserve"> ROW( data_scaledImpacts[[#This Row],[row_id]] ) - ROW( data_scaledImpacts[[#Headers],[row_id]] )</f>
        <v>811</v>
      </c>
      <c r="B812" s="61" t="str">
        <f xml:space="preserve"> _xlfn.TEXTJOIN( "", , data_scaledImpacts[[#This Row],[sector]:[impactType]] )</f>
        <v>SouthwestDustGISS-E2-R42090N/AAllResp</v>
      </c>
      <c r="C812" s="49" t="s">
        <v>85</v>
      </c>
      <c r="D812" s="49" t="s">
        <v>2</v>
      </c>
      <c r="E812" s="50">
        <v>4</v>
      </c>
      <c r="F812" s="50">
        <v>2090</v>
      </c>
      <c r="G812" s="50" t="s">
        <v>201</v>
      </c>
      <c r="H812" s="51" t="s">
        <v>193</v>
      </c>
      <c r="I812" s="64" t="s">
        <v>339</v>
      </c>
      <c r="J812" s="3"/>
      <c r="K812" s="3"/>
      <c r="L812" s="3"/>
      <c r="M812" s="3"/>
      <c r="N812" s="3"/>
      <c r="O812" s="3"/>
      <c r="P812" s="20"/>
      <c r="R812"/>
    </row>
    <row r="813" spans="1:18" x14ac:dyDescent="0.35">
      <c r="A813" s="54">
        <f xml:space="preserve"> ROW( data_scaledImpacts[[#This Row],[row_id]] ) - ROW( data_scaledImpacts[[#Headers],[row_id]] )</f>
        <v>812</v>
      </c>
      <c r="B813" s="61" t="str">
        <f xml:space="preserve"> _xlfn.TEXTJOIN( "", , data_scaledImpacts[[#This Row],[sector]:[impactType]] )</f>
        <v>SouthwestDustHadGEM2-ES42090N/AAllResp</v>
      </c>
      <c r="C813" s="49" t="s">
        <v>85</v>
      </c>
      <c r="D813" s="49" t="s">
        <v>3</v>
      </c>
      <c r="E813" s="50">
        <v>4</v>
      </c>
      <c r="F813" s="50">
        <v>2090</v>
      </c>
      <c r="G813" s="50" t="s">
        <v>201</v>
      </c>
      <c r="H813" s="51" t="s">
        <v>193</v>
      </c>
      <c r="I813" s="64" t="s">
        <v>340</v>
      </c>
      <c r="J813" s="3"/>
      <c r="K813" s="3"/>
      <c r="L813" s="3"/>
      <c r="M813" s="3"/>
      <c r="N813" s="3"/>
      <c r="O813" s="3"/>
      <c r="P813" s="20">
        <v>4.0813139709794207E-6</v>
      </c>
      <c r="R813"/>
    </row>
    <row r="814" spans="1:18" x14ac:dyDescent="0.35">
      <c r="A814" s="54">
        <f xml:space="preserve"> ROW( data_scaledImpacts[[#This Row],[row_id]] ) - ROW( data_scaledImpacts[[#Headers],[row_id]] )</f>
        <v>813</v>
      </c>
      <c r="B814" s="61" t="str">
        <f xml:space="preserve"> _xlfn.TEXTJOIN( "", , data_scaledImpacts[[#This Row],[sector]:[impactType]] )</f>
        <v>SouthwestDustMIROC542090N/AAllResp</v>
      </c>
      <c r="C814" s="49" t="s">
        <v>85</v>
      </c>
      <c r="D814" s="49" t="s">
        <v>4</v>
      </c>
      <c r="E814" s="50">
        <v>4</v>
      </c>
      <c r="F814" s="50">
        <v>2090</v>
      </c>
      <c r="G814" s="50" t="s">
        <v>201</v>
      </c>
      <c r="H814" s="51" t="s">
        <v>193</v>
      </c>
      <c r="I814" s="64" t="s">
        <v>341</v>
      </c>
      <c r="J814" s="3"/>
      <c r="K814" s="3"/>
      <c r="L814" s="3"/>
      <c r="M814" s="3"/>
      <c r="N814" s="3"/>
      <c r="O814" s="3"/>
      <c r="P814" s="20">
        <v>5.74313176884277E-6</v>
      </c>
      <c r="R814"/>
    </row>
    <row r="815" spans="1:18" x14ac:dyDescent="0.35">
      <c r="A815" s="54">
        <f xml:space="preserve"> ROW( data_scaledImpacts[[#This Row],[row_id]] ) - ROW( data_scaledImpacts[[#Headers],[row_id]] )</f>
        <v>814</v>
      </c>
      <c r="B815" s="61" t="str">
        <f xml:space="preserve"> _xlfn.TEXTJOIN( "", , data_scaledImpacts[[#This Row],[sector]:[impactType]] )</f>
        <v>SouthwestDustGFDL-CM342090N/AAllResp</v>
      </c>
      <c r="C815" s="49" t="s">
        <v>85</v>
      </c>
      <c r="D815" s="49" t="s">
        <v>5</v>
      </c>
      <c r="E815" s="50">
        <v>4</v>
      </c>
      <c r="F815" s="50">
        <v>2090</v>
      </c>
      <c r="G815" s="50" t="s">
        <v>201</v>
      </c>
      <c r="H815" s="51" t="s">
        <v>193</v>
      </c>
      <c r="I815" s="64" t="s">
        <v>342</v>
      </c>
      <c r="J815" s="3"/>
      <c r="K815" s="3"/>
      <c r="L815" s="3"/>
      <c r="M815" s="3"/>
      <c r="N815" s="3"/>
      <c r="O815" s="3"/>
      <c r="P815" s="20">
        <v>7.2532398673275105E-6</v>
      </c>
      <c r="R815"/>
    </row>
    <row r="816" spans="1:18" x14ac:dyDescent="0.35">
      <c r="A816" s="54">
        <f xml:space="preserve"> ROW( data_scaledImpacts[[#This Row],[row_id]] ) - ROW( data_scaledImpacts[[#Headers],[row_id]] )</f>
        <v>815</v>
      </c>
      <c r="B816" s="61" t="str">
        <f xml:space="preserve"> _xlfn.TEXTJOIN( "", , data_scaledImpacts[[#This Row],[sector]:[impactType]] )</f>
        <v>SouthwestDustGCM Average42090N/AAllResp</v>
      </c>
      <c r="C816" s="49" t="s">
        <v>85</v>
      </c>
      <c r="D816" s="49" t="s">
        <v>15</v>
      </c>
      <c r="E816" s="50">
        <v>4</v>
      </c>
      <c r="F816" s="50">
        <v>2090</v>
      </c>
      <c r="G816" s="50" t="s">
        <v>201</v>
      </c>
      <c r="H816" s="51" t="s">
        <v>193</v>
      </c>
      <c r="I816" s="64" t="s">
        <v>343</v>
      </c>
      <c r="J816" s="3"/>
      <c r="K816" s="3"/>
      <c r="L816" s="3"/>
      <c r="M816" s="3"/>
      <c r="N816" s="3"/>
      <c r="O816" s="3"/>
      <c r="P816" s="20">
        <v>5.0421956939634086E-6</v>
      </c>
      <c r="R816"/>
    </row>
    <row r="817" spans="1:18" x14ac:dyDescent="0.35">
      <c r="A817" s="54">
        <f xml:space="preserve"> ROW( data_scaledImpacts[[#This Row],[row_id]] ) - ROW( data_scaledImpacts[[#Headers],[row_id]] )</f>
        <v>816</v>
      </c>
      <c r="B817" s="61" t="str">
        <f xml:space="preserve"> _xlfn.TEXTJOIN( "", , data_scaledImpacts[[#This Row],[sector]:[impactType]] )</f>
        <v>SouthwestDustCanESM252090N/AAllResp</v>
      </c>
      <c r="C817" s="49" t="s">
        <v>85</v>
      </c>
      <c r="D817" s="49" t="s">
        <v>0</v>
      </c>
      <c r="E817" s="50">
        <v>5</v>
      </c>
      <c r="F817" s="50">
        <v>2090</v>
      </c>
      <c r="G817" s="50" t="s">
        <v>201</v>
      </c>
      <c r="H817" s="51" t="s">
        <v>193</v>
      </c>
      <c r="I817" s="64" t="s">
        <v>344</v>
      </c>
      <c r="J817" s="3"/>
      <c r="K817" s="3"/>
      <c r="L817" s="3"/>
      <c r="M817" s="3"/>
      <c r="N817" s="3"/>
      <c r="O817" s="3"/>
      <c r="P817" s="20">
        <v>3.8029099076050806E-6</v>
      </c>
      <c r="R817"/>
    </row>
    <row r="818" spans="1:18" x14ac:dyDescent="0.35">
      <c r="A818" s="54">
        <f xml:space="preserve"> ROW( data_scaledImpacts[[#This Row],[row_id]] ) - ROW( data_scaledImpacts[[#Headers],[row_id]] )</f>
        <v>817</v>
      </c>
      <c r="B818" s="61" t="str">
        <f xml:space="preserve"> _xlfn.TEXTJOIN( "", , data_scaledImpacts[[#This Row],[sector]:[impactType]] )</f>
        <v>SouthwestDustCCSM452090N/AAllResp</v>
      </c>
      <c r="C818" s="49" t="s">
        <v>85</v>
      </c>
      <c r="D818" s="49" t="s">
        <v>1</v>
      </c>
      <c r="E818" s="50">
        <v>5</v>
      </c>
      <c r="F818" s="50">
        <v>2090</v>
      </c>
      <c r="G818" s="50" t="s">
        <v>201</v>
      </c>
      <c r="H818" s="51" t="s">
        <v>193</v>
      </c>
      <c r="I818" s="64" t="s">
        <v>345</v>
      </c>
      <c r="J818" s="3"/>
      <c r="K818" s="3"/>
      <c r="L818" s="3"/>
      <c r="M818" s="3"/>
      <c r="N818" s="3"/>
      <c r="O818" s="3"/>
      <c r="P818" s="20">
        <v>7.939293933863392E-6</v>
      </c>
      <c r="R818"/>
    </row>
    <row r="819" spans="1:18" x14ac:dyDescent="0.35">
      <c r="A819" s="54">
        <f xml:space="preserve"> ROW( data_scaledImpacts[[#This Row],[row_id]] ) - ROW( data_scaledImpacts[[#Headers],[row_id]] )</f>
        <v>818</v>
      </c>
      <c r="B819" s="61" t="str">
        <f xml:space="preserve"> _xlfn.TEXTJOIN( "", , data_scaledImpacts[[#This Row],[sector]:[impactType]] )</f>
        <v>SouthwestDustGISS-E2-R52090N/AAllResp</v>
      </c>
      <c r="C819" s="49" t="s">
        <v>85</v>
      </c>
      <c r="D819" s="49" t="s">
        <v>2</v>
      </c>
      <c r="E819" s="50">
        <v>5</v>
      </c>
      <c r="F819" s="50">
        <v>2090</v>
      </c>
      <c r="G819" s="50" t="s">
        <v>201</v>
      </c>
      <c r="H819" s="51" t="s">
        <v>193</v>
      </c>
      <c r="I819" s="64" t="s">
        <v>346</v>
      </c>
      <c r="J819" s="3"/>
      <c r="K819" s="3"/>
      <c r="L819" s="3"/>
      <c r="M819" s="3"/>
      <c r="N819" s="3"/>
      <c r="O819" s="3"/>
      <c r="P819" s="20"/>
      <c r="R819"/>
    </row>
    <row r="820" spans="1:18" x14ac:dyDescent="0.35">
      <c r="A820" s="54">
        <f xml:space="preserve"> ROW( data_scaledImpacts[[#This Row],[row_id]] ) - ROW( data_scaledImpacts[[#Headers],[row_id]] )</f>
        <v>819</v>
      </c>
      <c r="B820" s="61" t="str">
        <f xml:space="preserve"> _xlfn.TEXTJOIN( "", , data_scaledImpacts[[#This Row],[sector]:[impactType]] )</f>
        <v>SouthwestDustHadGEM2-ES52090N/AAllResp</v>
      </c>
      <c r="C820" s="49" t="s">
        <v>85</v>
      </c>
      <c r="D820" s="49" t="s">
        <v>3</v>
      </c>
      <c r="E820" s="50">
        <v>5</v>
      </c>
      <c r="F820" s="50">
        <v>2090</v>
      </c>
      <c r="G820" s="50" t="s">
        <v>201</v>
      </c>
      <c r="H820" s="51" t="s">
        <v>193</v>
      </c>
      <c r="I820" s="64" t="s">
        <v>347</v>
      </c>
      <c r="J820" s="3"/>
      <c r="K820" s="3"/>
      <c r="L820" s="3"/>
      <c r="M820" s="3"/>
      <c r="N820" s="3"/>
      <c r="O820" s="3"/>
      <c r="P820" s="20">
        <v>6.6931619965688202E-6</v>
      </c>
      <c r="R820"/>
    </row>
    <row r="821" spans="1:18" x14ac:dyDescent="0.35">
      <c r="A821" s="54">
        <f xml:space="preserve"> ROW( data_scaledImpacts[[#This Row],[row_id]] ) - ROW( data_scaledImpacts[[#Headers],[row_id]] )</f>
        <v>820</v>
      </c>
      <c r="B821" s="61" t="str">
        <f xml:space="preserve"> _xlfn.TEXTJOIN( "", , data_scaledImpacts[[#This Row],[sector]:[impactType]] )</f>
        <v>SouthwestDustMIROC552090N/AAllResp</v>
      </c>
      <c r="C821" s="49" t="s">
        <v>85</v>
      </c>
      <c r="D821" s="49" t="s">
        <v>4</v>
      </c>
      <c r="E821" s="50">
        <v>5</v>
      </c>
      <c r="F821" s="50">
        <v>2090</v>
      </c>
      <c r="G821" s="50" t="s">
        <v>201</v>
      </c>
      <c r="H821" s="51" t="s">
        <v>193</v>
      </c>
      <c r="I821" s="64" t="s">
        <v>348</v>
      </c>
      <c r="J821" s="3"/>
      <c r="K821" s="3"/>
      <c r="L821" s="3"/>
      <c r="M821" s="3"/>
      <c r="N821" s="3"/>
      <c r="O821" s="3"/>
      <c r="P821" s="20">
        <v>7.2178146009878651E-6</v>
      </c>
      <c r="R821"/>
    </row>
    <row r="822" spans="1:18" x14ac:dyDescent="0.35">
      <c r="A822" s="54">
        <f xml:space="preserve"> ROW( data_scaledImpacts[[#This Row],[row_id]] ) - ROW( data_scaledImpacts[[#Headers],[row_id]] )</f>
        <v>821</v>
      </c>
      <c r="B822" s="61" t="str">
        <f xml:space="preserve"> _xlfn.TEXTJOIN( "", , data_scaledImpacts[[#This Row],[sector]:[impactType]] )</f>
        <v>SouthwestDustGFDL-CM352090N/AAllResp</v>
      </c>
      <c r="C822" s="49" t="s">
        <v>85</v>
      </c>
      <c r="D822" s="49" t="s">
        <v>5</v>
      </c>
      <c r="E822" s="50">
        <v>5</v>
      </c>
      <c r="F822" s="50">
        <v>2090</v>
      </c>
      <c r="G822" s="50" t="s">
        <v>201</v>
      </c>
      <c r="H822" s="51" t="s">
        <v>193</v>
      </c>
      <c r="I822" s="64" t="s">
        <v>349</v>
      </c>
      <c r="J822" s="3"/>
      <c r="K822" s="3"/>
      <c r="L822" s="3"/>
      <c r="M822" s="3"/>
      <c r="N822" s="3"/>
      <c r="O822" s="3"/>
      <c r="P822" s="20">
        <v>9.0215529267942542E-6</v>
      </c>
      <c r="R822"/>
    </row>
    <row r="823" spans="1:18" x14ac:dyDescent="0.35">
      <c r="A823" s="54">
        <f xml:space="preserve"> ROW( data_scaledImpacts[[#This Row],[row_id]] ) - ROW( data_scaledImpacts[[#Headers],[row_id]] )</f>
        <v>822</v>
      </c>
      <c r="B823" s="61" t="str">
        <f xml:space="preserve"> _xlfn.TEXTJOIN( "", , data_scaledImpacts[[#This Row],[sector]:[impactType]] )</f>
        <v>SouthwestDustGCM Average52090N/AAllResp</v>
      </c>
      <c r="C823" s="49" t="s">
        <v>85</v>
      </c>
      <c r="D823" s="49" t="s">
        <v>15</v>
      </c>
      <c r="E823" s="50">
        <v>5</v>
      </c>
      <c r="F823" s="50">
        <v>2090</v>
      </c>
      <c r="G823" s="50" t="s">
        <v>201</v>
      </c>
      <c r="H823" s="51" t="s">
        <v>193</v>
      </c>
      <c r="I823" s="64" t="s">
        <v>350</v>
      </c>
      <c r="J823" s="3"/>
      <c r="K823" s="3"/>
      <c r="L823" s="3"/>
      <c r="M823" s="3"/>
      <c r="N823" s="3"/>
      <c r="O823" s="3"/>
      <c r="P823" s="20">
        <v>6.9349466731638828E-6</v>
      </c>
      <c r="R823"/>
    </row>
    <row r="824" spans="1:18" x14ac:dyDescent="0.35">
      <c r="A824" s="54">
        <f xml:space="preserve"> ROW( data_scaledImpacts[[#This Row],[row_id]] ) - ROW( data_scaledImpacts[[#Headers],[row_id]] )</f>
        <v>823</v>
      </c>
      <c r="B824" s="61" t="str">
        <f xml:space="preserve"> _xlfn.TEXTJOIN( "", , data_scaledImpacts[[#This Row],[sector]:[impactType]] )</f>
        <v>SouthwestDustCanESM262090N/AAllResp</v>
      </c>
      <c r="C824" s="49" t="s">
        <v>85</v>
      </c>
      <c r="D824" s="49" t="s">
        <v>0</v>
      </c>
      <c r="E824" s="50">
        <v>6</v>
      </c>
      <c r="F824" s="50">
        <v>2090</v>
      </c>
      <c r="G824" s="50" t="s">
        <v>201</v>
      </c>
      <c r="H824" s="51" t="s">
        <v>193</v>
      </c>
      <c r="I824" s="64" t="s">
        <v>351</v>
      </c>
      <c r="J824" s="3"/>
      <c r="K824" s="3"/>
      <c r="L824" s="3"/>
      <c r="M824" s="3"/>
      <c r="N824" s="3"/>
      <c r="O824" s="3"/>
      <c r="P824" s="20">
        <v>4.860173612458842E-6</v>
      </c>
      <c r="R824"/>
    </row>
    <row r="825" spans="1:18" x14ac:dyDescent="0.35">
      <c r="A825" s="54">
        <f xml:space="preserve"> ROW( data_scaledImpacts[[#This Row],[row_id]] ) - ROW( data_scaledImpacts[[#Headers],[row_id]] )</f>
        <v>824</v>
      </c>
      <c r="B825" s="61" t="str">
        <f xml:space="preserve"> _xlfn.TEXTJOIN( "", , data_scaledImpacts[[#This Row],[sector]:[impactType]] )</f>
        <v>SouthwestDustCCSM462090N/AAllResp</v>
      </c>
      <c r="C825" s="49" t="s">
        <v>85</v>
      </c>
      <c r="D825" s="49" t="s">
        <v>1</v>
      </c>
      <c r="E825" s="50">
        <v>6</v>
      </c>
      <c r="F825" s="50">
        <v>2090</v>
      </c>
      <c r="G825" s="50" t="s">
        <v>201</v>
      </c>
      <c r="H825" s="51" t="s">
        <v>193</v>
      </c>
      <c r="I825" s="64" t="s">
        <v>352</v>
      </c>
      <c r="J825" s="3"/>
      <c r="K825" s="3"/>
      <c r="L825" s="3"/>
      <c r="M825" s="3"/>
      <c r="N825" s="3"/>
      <c r="O825" s="3"/>
      <c r="P825" s="20"/>
      <c r="R825"/>
    </row>
    <row r="826" spans="1:18" x14ac:dyDescent="0.35">
      <c r="A826" s="54">
        <f xml:space="preserve"> ROW( data_scaledImpacts[[#This Row],[row_id]] ) - ROW( data_scaledImpacts[[#Headers],[row_id]] )</f>
        <v>825</v>
      </c>
      <c r="B826" s="61" t="str">
        <f xml:space="preserve"> _xlfn.TEXTJOIN( "", , data_scaledImpacts[[#This Row],[sector]:[impactType]] )</f>
        <v>SouthwestDustGISS-E2-R62090N/AAllResp</v>
      </c>
      <c r="C826" s="49" t="s">
        <v>85</v>
      </c>
      <c r="D826" s="49" t="s">
        <v>2</v>
      </c>
      <c r="E826" s="50">
        <v>6</v>
      </c>
      <c r="F826" s="50">
        <v>2090</v>
      </c>
      <c r="G826" s="50" t="s">
        <v>201</v>
      </c>
      <c r="H826" s="51" t="s">
        <v>193</v>
      </c>
      <c r="I826" s="64" t="s">
        <v>353</v>
      </c>
      <c r="J826" s="3"/>
      <c r="K826" s="3"/>
      <c r="L826" s="3"/>
      <c r="M826" s="3"/>
      <c r="N826" s="3"/>
      <c r="O826" s="3"/>
      <c r="P826" s="20"/>
      <c r="R826"/>
    </row>
    <row r="827" spans="1:18" x14ac:dyDescent="0.35">
      <c r="A827" s="54">
        <f xml:space="preserve"> ROW( data_scaledImpacts[[#This Row],[row_id]] ) - ROW( data_scaledImpacts[[#Headers],[row_id]] )</f>
        <v>826</v>
      </c>
      <c r="B827" s="61" t="str">
        <f xml:space="preserve"> _xlfn.TEXTJOIN( "", , data_scaledImpacts[[#This Row],[sector]:[impactType]] )</f>
        <v>SouthwestDustHadGEM2-ES62090N/AAllResp</v>
      </c>
      <c r="C827" s="49" t="s">
        <v>85</v>
      </c>
      <c r="D827" s="49" t="s">
        <v>3</v>
      </c>
      <c r="E827" s="50">
        <v>6</v>
      </c>
      <c r="F827" s="50">
        <v>2090</v>
      </c>
      <c r="G827" s="50" t="s">
        <v>201</v>
      </c>
      <c r="H827" s="51" t="s">
        <v>193</v>
      </c>
      <c r="I827" s="64" t="s">
        <v>354</v>
      </c>
      <c r="J827" s="3"/>
      <c r="K827" s="3"/>
      <c r="L827" s="3"/>
      <c r="M827" s="3"/>
      <c r="N827" s="3"/>
      <c r="O827" s="3"/>
      <c r="P827" s="20">
        <v>6.4134796337378341E-6</v>
      </c>
      <c r="R827"/>
    </row>
    <row r="828" spans="1:18" x14ac:dyDescent="0.35">
      <c r="A828" s="54">
        <f xml:space="preserve"> ROW( data_scaledImpacts[[#This Row],[row_id]] ) - ROW( data_scaledImpacts[[#Headers],[row_id]] )</f>
        <v>827</v>
      </c>
      <c r="B828" s="61" t="str">
        <f xml:space="preserve"> _xlfn.TEXTJOIN( "", , data_scaledImpacts[[#This Row],[sector]:[impactType]] )</f>
        <v>SouthwestDustMIROC562090N/AAllResp</v>
      </c>
      <c r="C828" s="49" t="s">
        <v>85</v>
      </c>
      <c r="D828" s="49" t="s">
        <v>4</v>
      </c>
      <c r="E828" s="50">
        <v>6</v>
      </c>
      <c r="F828" s="50">
        <v>2090</v>
      </c>
      <c r="G828" s="50" t="s">
        <v>201</v>
      </c>
      <c r="H828" s="51" t="s">
        <v>193</v>
      </c>
      <c r="I828" s="64" t="s">
        <v>355</v>
      </c>
      <c r="J828" s="3"/>
      <c r="K828" s="3"/>
      <c r="L828" s="3"/>
      <c r="M828" s="3"/>
      <c r="N828" s="3"/>
      <c r="O828" s="3"/>
      <c r="P828" s="20"/>
      <c r="R828"/>
    </row>
    <row r="829" spans="1:18" x14ac:dyDescent="0.35">
      <c r="A829" s="54">
        <f xml:space="preserve"> ROW( data_scaledImpacts[[#This Row],[row_id]] ) - ROW( data_scaledImpacts[[#Headers],[row_id]] )</f>
        <v>828</v>
      </c>
      <c r="B829" s="61" t="str">
        <f xml:space="preserve"> _xlfn.TEXTJOIN( "", , data_scaledImpacts[[#This Row],[sector]:[impactType]] )</f>
        <v>SouthwestDustGFDL-CM362090N/AAllResp</v>
      </c>
      <c r="C829" s="49" t="s">
        <v>85</v>
      </c>
      <c r="D829" s="49" t="s">
        <v>5</v>
      </c>
      <c r="E829" s="50">
        <v>6</v>
      </c>
      <c r="F829" s="50">
        <v>2090</v>
      </c>
      <c r="G829" s="50" t="s">
        <v>201</v>
      </c>
      <c r="H829" s="51" t="s">
        <v>193</v>
      </c>
      <c r="I829" s="64" t="s">
        <v>356</v>
      </c>
      <c r="J829" s="3"/>
      <c r="K829" s="3"/>
      <c r="L829" s="3"/>
      <c r="M829" s="3"/>
      <c r="N829" s="3"/>
      <c r="O829" s="3"/>
      <c r="P829" s="20">
        <v>1.0338084665934055E-5</v>
      </c>
      <c r="R829"/>
    </row>
    <row r="830" spans="1:18" x14ac:dyDescent="0.35">
      <c r="A830" s="54">
        <f xml:space="preserve"> ROW( data_scaledImpacts[[#This Row],[row_id]] ) - ROW( data_scaledImpacts[[#Headers],[row_id]] )</f>
        <v>829</v>
      </c>
      <c r="B830" s="61" t="str">
        <f xml:space="preserve"> _xlfn.TEXTJOIN( "", , data_scaledImpacts[[#This Row],[sector]:[impactType]] )</f>
        <v>SouthwestDustGCM Average62090N/AAllResp</v>
      </c>
      <c r="C830" s="49" t="s">
        <v>85</v>
      </c>
      <c r="D830" s="49" t="s">
        <v>15</v>
      </c>
      <c r="E830" s="50">
        <v>6</v>
      </c>
      <c r="F830" s="50">
        <v>2090</v>
      </c>
      <c r="G830" s="50" t="s">
        <v>201</v>
      </c>
      <c r="H830" s="51" t="s">
        <v>193</v>
      </c>
      <c r="I830" s="64" t="s">
        <v>357</v>
      </c>
      <c r="J830" s="3"/>
      <c r="K830" s="3"/>
      <c r="L830" s="3"/>
      <c r="M830" s="3"/>
      <c r="N830" s="3"/>
      <c r="O830" s="3"/>
      <c r="P830" s="20">
        <v>7.2039126373769108E-6</v>
      </c>
      <c r="R830"/>
    </row>
    <row r="831" spans="1:18" x14ac:dyDescent="0.35">
      <c r="A831" s="54">
        <f xml:space="preserve"> ROW( data_scaledImpacts[[#This Row],[row_id]] ) - ROW( data_scaledImpacts[[#Headers],[row_id]] )</f>
        <v>830</v>
      </c>
      <c r="B831" s="61" t="str">
        <f xml:space="preserve"> _xlfn.TEXTJOIN( "", , data_scaledImpacts[[#This Row],[sector]:[impactType]] )</f>
        <v>SouthwestDustCanESM272090N/AAllResp</v>
      </c>
      <c r="C831" s="49" t="s">
        <v>85</v>
      </c>
      <c r="D831" s="49" t="s">
        <v>0</v>
      </c>
      <c r="E831" s="50">
        <v>7</v>
      </c>
      <c r="F831" s="50">
        <v>2090</v>
      </c>
      <c r="G831" s="50" t="s">
        <v>201</v>
      </c>
      <c r="H831" s="51" t="s">
        <v>193</v>
      </c>
      <c r="I831" s="64" t="s">
        <v>358</v>
      </c>
      <c r="J831" s="3"/>
      <c r="K831" s="3"/>
      <c r="L831" s="3"/>
      <c r="M831" s="3"/>
      <c r="N831" s="3"/>
      <c r="O831" s="3"/>
      <c r="P831" s="20"/>
      <c r="R831"/>
    </row>
    <row r="832" spans="1:18" x14ac:dyDescent="0.35">
      <c r="A832" s="54">
        <f xml:space="preserve"> ROW( data_scaledImpacts[[#This Row],[row_id]] ) - ROW( data_scaledImpacts[[#Headers],[row_id]] )</f>
        <v>831</v>
      </c>
      <c r="B832" s="61" t="str">
        <f xml:space="preserve"> _xlfn.TEXTJOIN( "", , data_scaledImpacts[[#This Row],[sector]:[impactType]] )</f>
        <v>SouthwestDustCCSM472090N/AAllResp</v>
      </c>
      <c r="C832" s="49" t="s">
        <v>85</v>
      </c>
      <c r="D832" s="49" t="s">
        <v>1</v>
      </c>
      <c r="E832" s="50">
        <v>7</v>
      </c>
      <c r="F832" s="50">
        <v>2090</v>
      </c>
      <c r="G832" s="50" t="s">
        <v>201</v>
      </c>
      <c r="H832" s="51" t="s">
        <v>193</v>
      </c>
      <c r="I832" s="64" t="s">
        <v>359</v>
      </c>
      <c r="J832" s="3"/>
      <c r="K832" s="3"/>
      <c r="L832" s="3"/>
      <c r="M832" s="3"/>
      <c r="N832" s="3"/>
      <c r="O832" s="3"/>
      <c r="P832" s="20"/>
      <c r="R832"/>
    </row>
    <row r="833" spans="1:18" x14ac:dyDescent="0.35">
      <c r="A833" s="54">
        <f xml:space="preserve"> ROW( data_scaledImpacts[[#This Row],[row_id]] ) - ROW( data_scaledImpacts[[#Headers],[row_id]] )</f>
        <v>832</v>
      </c>
      <c r="B833" s="61" t="str">
        <f xml:space="preserve"> _xlfn.TEXTJOIN( "", , data_scaledImpacts[[#This Row],[sector]:[impactType]] )</f>
        <v>SouthwestDustGISS-E2-R72090N/AAllResp</v>
      </c>
      <c r="C833" s="49" t="s">
        <v>85</v>
      </c>
      <c r="D833" s="49" t="s">
        <v>2</v>
      </c>
      <c r="E833" s="50">
        <v>7</v>
      </c>
      <c r="F833" s="50">
        <v>2090</v>
      </c>
      <c r="G833" s="50" t="s">
        <v>201</v>
      </c>
      <c r="H833" s="51" t="s">
        <v>193</v>
      </c>
      <c r="I833" s="64" t="s">
        <v>360</v>
      </c>
      <c r="J833" s="3"/>
      <c r="K833" s="3"/>
      <c r="L833" s="3"/>
      <c r="M833" s="3"/>
      <c r="N833" s="3"/>
      <c r="O833" s="3"/>
      <c r="P833" s="20"/>
      <c r="R833"/>
    </row>
    <row r="834" spans="1:18" x14ac:dyDescent="0.35">
      <c r="A834" s="54">
        <f xml:space="preserve"> ROW( data_scaledImpacts[[#This Row],[row_id]] ) - ROW( data_scaledImpacts[[#Headers],[row_id]] )</f>
        <v>833</v>
      </c>
      <c r="B834" s="61" t="str">
        <f xml:space="preserve"> _xlfn.TEXTJOIN( "", , data_scaledImpacts[[#This Row],[sector]:[impactType]] )</f>
        <v>SouthwestDustHadGEM2-ES72090N/AAllResp</v>
      </c>
      <c r="C834" s="49" t="s">
        <v>85</v>
      </c>
      <c r="D834" s="49" t="s">
        <v>3</v>
      </c>
      <c r="E834" s="50">
        <v>7</v>
      </c>
      <c r="F834" s="50">
        <v>2090</v>
      </c>
      <c r="G834" s="50" t="s">
        <v>201</v>
      </c>
      <c r="H834" s="51" t="s">
        <v>193</v>
      </c>
      <c r="I834" s="64" t="s">
        <v>361</v>
      </c>
      <c r="J834" s="3"/>
      <c r="K834" s="3"/>
      <c r="L834" s="3"/>
      <c r="M834" s="3"/>
      <c r="N834" s="3"/>
      <c r="O834" s="3"/>
      <c r="P834" s="20"/>
      <c r="R834"/>
    </row>
    <row r="835" spans="1:18" x14ac:dyDescent="0.35">
      <c r="A835" s="54">
        <f xml:space="preserve"> ROW( data_scaledImpacts[[#This Row],[row_id]] ) - ROW( data_scaledImpacts[[#Headers],[row_id]] )</f>
        <v>834</v>
      </c>
      <c r="B835" s="61" t="str">
        <f xml:space="preserve"> _xlfn.TEXTJOIN( "", , data_scaledImpacts[[#This Row],[sector]:[impactType]] )</f>
        <v>SouthwestDustMIROC572090N/AAllResp</v>
      </c>
      <c r="C835" s="49" t="s">
        <v>85</v>
      </c>
      <c r="D835" s="49" t="s">
        <v>4</v>
      </c>
      <c r="E835" s="50">
        <v>7</v>
      </c>
      <c r="F835" s="50">
        <v>2090</v>
      </c>
      <c r="G835" s="50" t="s">
        <v>201</v>
      </c>
      <c r="H835" s="51" t="s">
        <v>193</v>
      </c>
      <c r="I835" s="64" t="s">
        <v>362</v>
      </c>
      <c r="J835" s="3"/>
      <c r="K835" s="3"/>
      <c r="L835" s="3"/>
      <c r="M835" s="3"/>
      <c r="N835" s="3"/>
      <c r="O835" s="3"/>
      <c r="P835" s="20"/>
      <c r="R835"/>
    </row>
    <row r="836" spans="1:18" x14ac:dyDescent="0.35">
      <c r="A836" s="54">
        <f xml:space="preserve"> ROW( data_scaledImpacts[[#This Row],[row_id]] ) - ROW( data_scaledImpacts[[#Headers],[row_id]] )</f>
        <v>835</v>
      </c>
      <c r="B836" s="61" t="str">
        <f xml:space="preserve"> _xlfn.TEXTJOIN( "", , data_scaledImpacts[[#This Row],[sector]:[impactType]] )</f>
        <v>SouthwestDustGFDL-CM372090N/AAllResp</v>
      </c>
      <c r="C836" s="49" t="s">
        <v>85</v>
      </c>
      <c r="D836" s="49" t="s">
        <v>5</v>
      </c>
      <c r="E836" s="50">
        <v>7</v>
      </c>
      <c r="F836" s="50">
        <v>2090</v>
      </c>
      <c r="G836" s="50" t="s">
        <v>201</v>
      </c>
      <c r="H836" s="51" t="s">
        <v>193</v>
      </c>
      <c r="I836" s="64" t="s">
        <v>363</v>
      </c>
      <c r="J836" s="3"/>
      <c r="K836" s="3"/>
      <c r="L836" s="3"/>
      <c r="M836" s="3"/>
      <c r="N836" s="3"/>
      <c r="O836" s="3"/>
      <c r="P836" s="20"/>
      <c r="R836"/>
    </row>
    <row r="837" spans="1:18" x14ac:dyDescent="0.35">
      <c r="A837" s="54">
        <f xml:space="preserve"> ROW( data_scaledImpacts[[#This Row],[row_id]] ) - ROW( data_scaledImpacts[[#Headers],[row_id]] )</f>
        <v>836</v>
      </c>
      <c r="B837" s="61" t="str">
        <f xml:space="preserve"> _xlfn.TEXTJOIN( "", , data_scaledImpacts[[#This Row],[sector]:[impactType]] )</f>
        <v>SouthwestDustGCM Average72090N/AAllResp</v>
      </c>
      <c r="C837" s="49" t="s">
        <v>85</v>
      </c>
      <c r="D837" s="49" t="s">
        <v>15</v>
      </c>
      <c r="E837" s="50">
        <v>7</v>
      </c>
      <c r="F837" s="50">
        <v>2090</v>
      </c>
      <c r="G837" s="50" t="s">
        <v>201</v>
      </c>
      <c r="H837" s="51" t="s">
        <v>193</v>
      </c>
      <c r="I837" s="64" t="s">
        <v>364</v>
      </c>
      <c r="J837" s="3"/>
      <c r="K837" s="3"/>
      <c r="L837" s="3"/>
      <c r="M837" s="3"/>
      <c r="N837" s="3"/>
      <c r="O837" s="3"/>
      <c r="P837" s="20" t="s">
        <v>26</v>
      </c>
      <c r="R837"/>
    </row>
    <row r="838" spans="1:18" x14ac:dyDescent="0.35">
      <c r="A838" s="54">
        <f xml:space="preserve"> ROW( data_scaledImpacts[[#This Row],[row_id]] ) - ROW( data_scaledImpacts[[#Headers],[row_id]] )</f>
        <v>837</v>
      </c>
      <c r="B838" s="61" t="str">
        <f xml:space="preserve"> _xlfn.TEXTJOIN( "", , data_scaledImpacts[[#This Row],[sector]:[impactType]] )</f>
        <v>SouthwestDustCanESM212090N/AAllCardiovasc</v>
      </c>
      <c r="C838" s="49" t="s">
        <v>85</v>
      </c>
      <c r="D838" s="49" t="s">
        <v>0</v>
      </c>
      <c r="E838" s="50">
        <v>1</v>
      </c>
      <c r="F838" s="50">
        <v>2090</v>
      </c>
      <c r="G838" s="50" t="s">
        <v>201</v>
      </c>
      <c r="H838" s="51" t="s">
        <v>194</v>
      </c>
      <c r="I838" s="64" t="s">
        <v>365</v>
      </c>
      <c r="J838" s="3"/>
      <c r="K838" s="3"/>
      <c r="L838" s="3"/>
      <c r="M838" s="3"/>
      <c r="N838" s="3"/>
      <c r="O838" s="3"/>
      <c r="P838" s="20">
        <v>8.1138155403573323E-7</v>
      </c>
      <c r="R838"/>
    </row>
    <row r="839" spans="1:18" x14ac:dyDescent="0.35">
      <c r="A839" s="54">
        <f xml:space="preserve"> ROW( data_scaledImpacts[[#This Row],[row_id]] ) - ROW( data_scaledImpacts[[#Headers],[row_id]] )</f>
        <v>838</v>
      </c>
      <c r="B839" s="61" t="str">
        <f xml:space="preserve"> _xlfn.TEXTJOIN( "", , data_scaledImpacts[[#This Row],[sector]:[impactType]] )</f>
        <v>SouthwestDustCCSM412090N/AAllCardiovasc</v>
      </c>
      <c r="C839" s="49" t="s">
        <v>85</v>
      </c>
      <c r="D839" s="49" t="s">
        <v>1</v>
      </c>
      <c r="E839" s="50">
        <v>1</v>
      </c>
      <c r="F839" s="50">
        <v>2090</v>
      </c>
      <c r="G839" s="50" t="s">
        <v>201</v>
      </c>
      <c r="H839" s="51" t="s">
        <v>194</v>
      </c>
      <c r="I839" s="64" t="s">
        <v>366</v>
      </c>
      <c r="J839" s="3"/>
      <c r="K839" s="3"/>
      <c r="L839" s="3"/>
      <c r="M839" s="3"/>
      <c r="N839" s="3"/>
      <c r="O839" s="3"/>
      <c r="P839" s="20">
        <v>2.4164114394533709E-6</v>
      </c>
      <c r="R839"/>
    </row>
    <row r="840" spans="1:18" x14ac:dyDescent="0.35">
      <c r="A840" s="54">
        <f xml:space="preserve"> ROW( data_scaledImpacts[[#This Row],[row_id]] ) - ROW( data_scaledImpacts[[#Headers],[row_id]] )</f>
        <v>839</v>
      </c>
      <c r="B840" s="61" t="str">
        <f xml:space="preserve"> _xlfn.TEXTJOIN( "", , data_scaledImpacts[[#This Row],[sector]:[impactType]] )</f>
        <v>SouthwestDustGISS-E2-R12090N/AAllCardiovasc</v>
      </c>
      <c r="C840" s="49" t="s">
        <v>85</v>
      </c>
      <c r="D840" s="49" t="s">
        <v>2</v>
      </c>
      <c r="E840" s="50">
        <v>1</v>
      </c>
      <c r="F840" s="50">
        <v>2090</v>
      </c>
      <c r="G840" s="50" t="s">
        <v>201</v>
      </c>
      <c r="H840" s="51" t="s">
        <v>194</v>
      </c>
      <c r="I840" s="64" t="s">
        <v>367</v>
      </c>
      <c r="J840" s="3"/>
      <c r="K840" s="3"/>
      <c r="L840" s="3"/>
      <c r="M840" s="3"/>
      <c r="N840" s="3"/>
      <c r="O840" s="3"/>
      <c r="P840" s="20">
        <v>3.1581487143477244E-7</v>
      </c>
      <c r="R840"/>
    </row>
    <row r="841" spans="1:18" x14ac:dyDescent="0.35">
      <c r="A841" s="54">
        <f xml:space="preserve"> ROW( data_scaledImpacts[[#This Row],[row_id]] ) - ROW( data_scaledImpacts[[#Headers],[row_id]] )</f>
        <v>840</v>
      </c>
      <c r="B841" s="61" t="str">
        <f xml:space="preserve"> _xlfn.TEXTJOIN( "", , data_scaledImpacts[[#This Row],[sector]:[impactType]] )</f>
        <v>SouthwestDustHadGEM2-ES12090N/AAllCardiovasc</v>
      </c>
      <c r="C841" s="49" t="s">
        <v>85</v>
      </c>
      <c r="D841" s="49" t="s">
        <v>3</v>
      </c>
      <c r="E841" s="50">
        <v>1</v>
      </c>
      <c r="F841" s="50">
        <v>2090</v>
      </c>
      <c r="G841" s="50" t="s">
        <v>201</v>
      </c>
      <c r="H841" s="51" t="s">
        <v>194</v>
      </c>
      <c r="I841" s="64" t="s">
        <v>368</v>
      </c>
      <c r="J841" s="3"/>
      <c r="K841" s="3"/>
      <c r="L841" s="3"/>
      <c r="M841" s="3"/>
      <c r="N841" s="3"/>
      <c r="O841" s="3"/>
      <c r="P841" s="20">
        <v>1.3921686584296953E-7</v>
      </c>
      <c r="R841"/>
    </row>
    <row r="842" spans="1:18" x14ac:dyDescent="0.35">
      <c r="A842" s="54">
        <f xml:space="preserve"> ROW( data_scaledImpacts[[#This Row],[row_id]] ) - ROW( data_scaledImpacts[[#Headers],[row_id]] )</f>
        <v>841</v>
      </c>
      <c r="B842" s="61" t="str">
        <f xml:space="preserve"> _xlfn.TEXTJOIN( "", , data_scaledImpacts[[#This Row],[sector]:[impactType]] )</f>
        <v>SouthwestDustMIROC512090N/AAllCardiovasc</v>
      </c>
      <c r="C842" s="49" t="s">
        <v>85</v>
      </c>
      <c r="D842" s="49" t="s">
        <v>4</v>
      </c>
      <c r="E842" s="50">
        <v>1</v>
      </c>
      <c r="F842" s="50">
        <v>2090</v>
      </c>
      <c r="G842" s="50" t="s">
        <v>201</v>
      </c>
      <c r="H842" s="51" t="s">
        <v>194</v>
      </c>
      <c r="I842" s="64" t="s">
        <v>369</v>
      </c>
      <c r="J842" s="3"/>
      <c r="K842" s="3"/>
      <c r="L842" s="3"/>
      <c r="M842" s="3"/>
      <c r="N842" s="3"/>
      <c r="O842" s="3"/>
      <c r="P842" s="20">
        <v>1.1470253184689409E-6</v>
      </c>
      <c r="R842"/>
    </row>
    <row r="843" spans="1:18" x14ac:dyDescent="0.35">
      <c r="A843" s="54">
        <f xml:space="preserve"> ROW( data_scaledImpacts[[#This Row],[row_id]] ) - ROW( data_scaledImpacts[[#Headers],[row_id]] )</f>
        <v>842</v>
      </c>
      <c r="B843" s="61" t="str">
        <f xml:space="preserve"> _xlfn.TEXTJOIN( "", , data_scaledImpacts[[#This Row],[sector]:[impactType]] )</f>
        <v>SouthwestDustGFDL-CM312090N/AAllCardiovasc</v>
      </c>
      <c r="C843" s="49" t="s">
        <v>85</v>
      </c>
      <c r="D843" s="49" t="s">
        <v>5</v>
      </c>
      <c r="E843" s="50">
        <v>1</v>
      </c>
      <c r="F843" s="50">
        <v>2090</v>
      </c>
      <c r="G843" s="50" t="s">
        <v>201</v>
      </c>
      <c r="H843" s="51" t="s">
        <v>194</v>
      </c>
      <c r="I843" s="64" t="s">
        <v>370</v>
      </c>
      <c r="J843" s="3"/>
      <c r="K843" s="3"/>
      <c r="L843" s="3"/>
      <c r="M843" s="3"/>
      <c r="N843" s="3"/>
      <c r="O843" s="3"/>
      <c r="P843" s="20">
        <v>2.4497412019722082E-6</v>
      </c>
      <c r="R843"/>
    </row>
    <row r="844" spans="1:18" x14ac:dyDescent="0.35">
      <c r="A844" s="54">
        <f xml:space="preserve"> ROW( data_scaledImpacts[[#This Row],[row_id]] ) - ROW( data_scaledImpacts[[#Headers],[row_id]] )</f>
        <v>843</v>
      </c>
      <c r="B844" s="61" t="str">
        <f xml:space="preserve"> _xlfn.TEXTJOIN( "", , data_scaledImpacts[[#This Row],[sector]:[impactType]] )</f>
        <v>SouthwestDustGCM Average12090N/AAllCardiovasc</v>
      </c>
      <c r="C844" s="49" t="s">
        <v>85</v>
      </c>
      <c r="D844" s="49" t="s">
        <v>15</v>
      </c>
      <c r="E844" s="50">
        <v>1</v>
      </c>
      <c r="F844" s="50">
        <v>2090</v>
      </c>
      <c r="G844" s="50" t="s">
        <v>201</v>
      </c>
      <c r="H844" s="51" t="s">
        <v>194</v>
      </c>
      <c r="I844" s="64" t="s">
        <v>371</v>
      </c>
      <c r="J844" s="3"/>
      <c r="K844" s="3"/>
      <c r="L844" s="3"/>
      <c r="M844" s="3"/>
      <c r="N844" s="3"/>
      <c r="O844" s="3"/>
      <c r="P844" s="20">
        <v>1.2132652085346659E-6</v>
      </c>
      <c r="R844"/>
    </row>
    <row r="845" spans="1:18" x14ac:dyDescent="0.35">
      <c r="A845" s="54">
        <f xml:space="preserve"> ROW( data_scaledImpacts[[#This Row],[row_id]] ) - ROW( data_scaledImpacts[[#Headers],[row_id]] )</f>
        <v>844</v>
      </c>
      <c r="B845" s="61" t="str">
        <f xml:space="preserve"> _xlfn.TEXTJOIN( "", , data_scaledImpacts[[#This Row],[sector]:[impactType]] )</f>
        <v>SouthwestDustCanESM222090N/AAllCardiovasc</v>
      </c>
      <c r="C845" s="49" t="s">
        <v>85</v>
      </c>
      <c r="D845" s="49" t="s">
        <v>0</v>
      </c>
      <c r="E845" s="50">
        <v>2</v>
      </c>
      <c r="F845" s="50">
        <v>2090</v>
      </c>
      <c r="G845" s="50" t="s">
        <v>201</v>
      </c>
      <c r="H845" s="51" t="s">
        <v>194</v>
      </c>
      <c r="I845" s="64" t="s">
        <v>372</v>
      </c>
      <c r="J845" s="3"/>
      <c r="K845" s="3"/>
      <c r="L845" s="3"/>
      <c r="M845" s="3"/>
      <c r="N845" s="3"/>
      <c r="O845" s="3"/>
      <c r="P845" s="20">
        <v>2.2037260815283383E-6</v>
      </c>
      <c r="R845"/>
    </row>
    <row r="846" spans="1:18" x14ac:dyDescent="0.35">
      <c r="A846" s="54">
        <f xml:space="preserve"> ROW( data_scaledImpacts[[#This Row],[row_id]] ) - ROW( data_scaledImpacts[[#Headers],[row_id]] )</f>
        <v>845</v>
      </c>
      <c r="B846" s="61" t="str">
        <f xml:space="preserve"> _xlfn.TEXTJOIN( "", , data_scaledImpacts[[#This Row],[sector]:[impactType]] )</f>
        <v>SouthwestDustCCSM422090N/AAllCardiovasc</v>
      </c>
      <c r="C846" s="49" t="s">
        <v>85</v>
      </c>
      <c r="D846" s="49" t="s">
        <v>1</v>
      </c>
      <c r="E846" s="50">
        <v>2</v>
      </c>
      <c r="F846" s="50">
        <v>2090</v>
      </c>
      <c r="G846" s="50" t="s">
        <v>201</v>
      </c>
      <c r="H846" s="51" t="s">
        <v>194</v>
      </c>
      <c r="I846" s="64" t="s">
        <v>373</v>
      </c>
      <c r="J846" s="3"/>
      <c r="K846" s="3"/>
      <c r="L846" s="3"/>
      <c r="M846" s="3"/>
      <c r="N846" s="3"/>
      <c r="O846" s="3"/>
      <c r="P846" s="20">
        <v>3.3001621009433621E-6</v>
      </c>
      <c r="R846"/>
    </row>
    <row r="847" spans="1:18" x14ac:dyDescent="0.35">
      <c r="A847" s="54">
        <f xml:space="preserve"> ROW( data_scaledImpacts[[#This Row],[row_id]] ) - ROW( data_scaledImpacts[[#Headers],[row_id]] )</f>
        <v>846</v>
      </c>
      <c r="B847" s="61" t="str">
        <f xml:space="preserve"> _xlfn.TEXTJOIN( "", , data_scaledImpacts[[#This Row],[sector]:[impactType]] )</f>
        <v>SouthwestDustGISS-E2-R22090N/AAllCardiovasc</v>
      </c>
      <c r="C847" s="49" t="s">
        <v>85</v>
      </c>
      <c r="D847" s="49" t="s">
        <v>2</v>
      </c>
      <c r="E847" s="50">
        <v>2</v>
      </c>
      <c r="F847" s="50">
        <v>2090</v>
      </c>
      <c r="G847" s="50" t="s">
        <v>201</v>
      </c>
      <c r="H847" s="51" t="s">
        <v>194</v>
      </c>
      <c r="I847" s="64" t="s">
        <v>374</v>
      </c>
      <c r="J847" s="3"/>
      <c r="K847" s="3"/>
      <c r="L847" s="3"/>
      <c r="M847" s="3"/>
      <c r="N847" s="3"/>
      <c r="O847" s="3"/>
      <c r="P847" s="20">
        <v>1.5549109379368651E-6</v>
      </c>
      <c r="R847"/>
    </row>
    <row r="848" spans="1:18" x14ac:dyDescent="0.35">
      <c r="A848" s="54">
        <f xml:space="preserve"> ROW( data_scaledImpacts[[#This Row],[row_id]] ) - ROW( data_scaledImpacts[[#Headers],[row_id]] )</f>
        <v>847</v>
      </c>
      <c r="B848" s="61" t="str">
        <f xml:space="preserve"> _xlfn.TEXTJOIN( "", , data_scaledImpacts[[#This Row],[sector]:[impactType]] )</f>
        <v>SouthwestDustHadGEM2-ES22090N/AAllCardiovasc</v>
      </c>
      <c r="C848" s="49" t="s">
        <v>85</v>
      </c>
      <c r="D848" s="49" t="s">
        <v>3</v>
      </c>
      <c r="E848" s="50">
        <v>2</v>
      </c>
      <c r="F848" s="50">
        <v>2090</v>
      </c>
      <c r="G848" s="50" t="s">
        <v>201</v>
      </c>
      <c r="H848" s="51" t="s">
        <v>194</v>
      </c>
      <c r="I848" s="64" t="s">
        <v>375</v>
      </c>
      <c r="J848" s="3"/>
      <c r="K848" s="3"/>
      <c r="L848" s="3"/>
      <c r="M848" s="3"/>
      <c r="N848" s="3"/>
      <c r="O848" s="3"/>
      <c r="P848" s="20">
        <v>3.1649938726194161E-6</v>
      </c>
      <c r="R848"/>
    </row>
    <row r="849" spans="1:18" x14ac:dyDescent="0.35">
      <c r="A849" s="54">
        <f xml:space="preserve"> ROW( data_scaledImpacts[[#This Row],[row_id]] ) - ROW( data_scaledImpacts[[#Headers],[row_id]] )</f>
        <v>848</v>
      </c>
      <c r="B849" s="61" t="str">
        <f xml:space="preserve"> _xlfn.TEXTJOIN( "", , data_scaledImpacts[[#This Row],[sector]:[impactType]] )</f>
        <v>SouthwestDustMIROC522090N/AAllCardiovasc</v>
      </c>
      <c r="C849" s="49" t="s">
        <v>85</v>
      </c>
      <c r="D849" s="49" t="s">
        <v>4</v>
      </c>
      <c r="E849" s="50">
        <v>2</v>
      </c>
      <c r="F849" s="50">
        <v>2090</v>
      </c>
      <c r="G849" s="50" t="s">
        <v>201</v>
      </c>
      <c r="H849" s="51" t="s">
        <v>194</v>
      </c>
      <c r="I849" s="64" t="s">
        <v>376</v>
      </c>
      <c r="J849" s="3"/>
      <c r="K849" s="3"/>
      <c r="L849" s="3"/>
      <c r="M849" s="3"/>
      <c r="N849" s="3"/>
      <c r="O849" s="3"/>
      <c r="P849" s="20">
        <v>2.3024568864584012E-6</v>
      </c>
      <c r="R849"/>
    </row>
    <row r="850" spans="1:18" x14ac:dyDescent="0.35">
      <c r="A850" s="54">
        <f xml:space="preserve"> ROW( data_scaledImpacts[[#This Row],[row_id]] ) - ROW( data_scaledImpacts[[#Headers],[row_id]] )</f>
        <v>849</v>
      </c>
      <c r="B850" s="61" t="str">
        <f xml:space="preserve"> _xlfn.TEXTJOIN( "", , data_scaledImpacts[[#This Row],[sector]:[impactType]] )</f>
        <v>SouthwestDustGFDL-CM322090N/AAllCardiovasc</v>
      </c>
      <c r="C850" s="49" t="s">
        <v>85</v>
      </c>
      <c r="D850" s="49" t="s">
        <v>5</v>
      </c>
      <c r="E850" s="50">
        <v>2</v>
      </c>
      <c r="F850" s="50">
        <v>2090</v>
      </c>
      <c r="G850" s="50" t="s">
        <v>201</v>
      </c>
      <c r="H850" s="51" t="s">
        <v>194</v>
      </c>
      <c r="I850" s="64" t="s">
        <v>377</v>
      </c>
      <c r="J850" s="3"/>
      <c r="K850" s="3"/>
      <c r="L850" s="3"/>
      <c r="M850" s="3"/>
      <c r="N850" s="3"/>
      <c r="O850" s="3"/>
      <c r="P850" s="20">
        <v>3.4784498209310894E-6</v>
      </c>
      <c r="R850"/>
    </row>
    <row r="851" spans="1:18" x14ac:dyDescent="0.35">
      <c r="A851" s="54">
        <f xml:space="preserve"> ROW( data_scaledImpacts[[#This Row],[row_id]] ) - ROW( data_scaledImpacts[[#Headers],[row_id]] )</f>
        <v>850</v>
      </c>
      <c r="B851" s="61" t="str">
        <f xml:space="preserve"> _xlfn.TEXTJOIN( "", , data_scaledImpacts[[#This Row],[sector]:[impactType]] )</f>
        <v>SouthwestDustGCM Average22090N/AAllCardiovasc</v>
      </c>
      <c r="C851" s="49" t="s">
        <v>85</v>
      </c>
      <c r="D851" s="49" t="s">
        <v>15</v>
      </c>
      <c r="E851" s="50">
        <v>2</v>
      </c>
      <c r="F851" s="50">
        <v>2090</v>
      </c>
      <c r="G851" s="50" t="s">
        <v>201</v>
      </c>
      <c r="H851" s="51" t="s">
        <v>194</v>
      </c>
      <c r="I851" s="64" t="s">
        <v>378</v>
      </c>
      <c r="J851" s="3"/>
      <c r="K851" s="3"/>
      <c r="L851" s="3"/>
      <c r="M851" s="3"/>
      <c r="N851" s="3"/>
      <c r="O851" s="3"/>
      <c r="P851" s="20">
        <v>2.6674499500695785E-6</v>
      </c>
      <c r="R851"/>
    </row>
    <row r="852" spans="1:18" x14ac:dyDescent="0.35">
      <c r="A852" s="54">
        <f xml:space="preserve"> ROW( data_scaledImpacts[[#This Row],[row_id]] ) - ROW( data_scaledImpacts[[#Headers],[row_id]] )</f>
        <v>851</v>
      </c>
      <c r="B852" s="61" t="str">
        <f xml:space="preserve"> _xlfn.TEXTJOIN( "", , data_scaledImpacts[[#This Row],[sector]:[impactType]] )</f>
        <v>SouthwestDustCanESM232090N/AAllCardiovasc</v>
      </c>
      <c r="C852" s="49" t="s">
        <v>85</v>
      </c>
      <c r="D852" s="49" t="s">
        <v>0</v>
      </c>
      <c r="E852" s="50">
        <v>3</v>
      </c>
      <c r="F852" s="50">
        <v>2090</v>
      </c>
      <c r="G852" s="50" t="s">
        <v>201</v>
      </c>
      <c r="H852" s="51" t="s">
        <v>194</v>
      </c>
      <c r="I852" s="64" t="s">
        <v>379</v>
      </c>
      <c r="J852" s="3"/>
      <c r="K852" s="3"/>
      <c r="L852" s="3"/>
      <c r="M852" s="3"/>
      <c r="N852" s="3"/>
      <c r="O852" s="3"/>
      <c r="P852" s="20">
        <v>3.0649769019973536E-6</v>
      </c>
      <c r="R852"/>
    </row>
    <row r="853" spans="1:18" x14ac:dyDescent="0.35">
      <c r="A853" s="54">
        <f xml:space="preserve"> ROW( data_scaledImpacts[[#This Row],[row_id]] ) - ROW( data_scaledImpacts[[#Headers],[row_id]] )</f>
        <v>852</v>
      </c>
      <c r="B853" s="61" t="str">
        <f xml:space="preserve"> _xlfn.TEXTJOIN( "", , data_scaledImpacts[[#This Row],[sector]:[impactType]] )</f>
        <v>SouthwestDustCCSM432090N/AAllCardiovasc</v>
      </c>
      <c r="C853" s="49" t="s">
        <v>85</v>
      </c>
      <c r="D853" s="49" t="s">
        <v>1</v>
      </c>
      <c r="E853" s="50">
        <v>3</v>
      </c>
      <c r="F853" s="50">
        <v>2090</v>
      </c>
      <c r="G853" s="50" t="s">
        <v>201</v>
      </c>
      <c r="H853" s="51" t="s">
        <v>194</v>
      </c>
      <c r="I853" s="64" t="s">
        <v>380</v>
      </c>
      <c r="J853" s="3"/>
      <c r="K853" s="3"/>
      <c r="L853" s="3"/>
      <c r="M853" s="3"/>
      <c r="N853" s="3"/>
      <c r="O853" s="3"/>
      <c r="P853" s="20">
        <v>3.63286049012278E-6</v>
      </c>
      <c r="R853"/>
    </row>
    <row r="854" spans="1:18" x14ac:dyDescent="0.35">
      <c r="A854" s="54">
        <f xml:space="preserve"> ROW( data_scaledImpacts[[#This Row],[row_id]] ) - ROW( data_scaledImpacts[[#Headers],[row_id]] )</f>
        <v>853</v>
      </c>
      <c r="B854" s="61" t="str">
        <f xml:space="preserve"> _xlfn.TEXTJOIN( "", , data_scaledImpacts[[#This Row],[sector]:[impactType]] )</f>
        <v>SouthwestDustGISS-E2-R32090N/AAllCardiovasc</v>
      </c>
      <c r="C854" s="49" t="s">
        <v>85</v>
      </c>
      <c r="D854" s="49" t="s">
        <v>2</v>
      </c>
      <c r="E854" s="50">
        <v>3</v>
      </c>
      <c r="F854" s="50">
        <v>2090</v>
      </c>
      <c r="G854" s="50" t="s">
        <v>201</v>
      </c>
      <c r="H854" s="51" t="s">
        <v>194</v>
      </c>
      <c r="I854" s="64" t="s">
        <v>381</v>
      </c>
      <c r="J854" s="3"/>
      <c r="K854" s="3"/>
      <c r="L854" s="3"/>
      <c r="M854" s="3"/>
      <c r="N854" s="3"/>
      <c r="O854" s="3"/>
      <c r="P854" s="20">
        <v>4.0255331944594236E-6</v>
      </c>
      <c r="R854"/>
    </row>
    <row r="855" spans="1:18" x14ac:dyDescent="0.35">
      <c r="A855" s="54">
        <f xml:space="preserve"> ROW( data_scaledImpacts[[#This Row],[row_id]] ) - ROW( data_scaledImpacts[[#Headers],[row_id]] )</f>
        <v>854</v>
      </c>
      <c r="B855" s="61" t="str">
        <f xml:space="preserve"> _xlfn.TEXTJOIN( "", , data_scaledImpacts[[#This Row],[sector]:[impactType]] )</f>
        <v>SouthwestDustHadGEM2-ES32090N/AAllCardiovasc</v>
      </c>
      <c r="C855" s="49" t="s">
        <v>85</v>
      </c>
      <c r="D855" s="49" t="s">
        <v>3</v>
      </c>
      <c r="E855" s="50">
        <v>3</v>
      </c>
      <c r="F855" s="50">
        <v>2090</v>
      </c>
      <c r="G855" s="50" t="s">
        <v>201</v>
      </c>
      <c r="H855" s="51" t="s">
        <v>194</v>
      </c>
      <c r="I855" s="64" t="s">
        <v>382</v>
      </c>
      <c r="J855" s="3"/>
      <c r="K855" s="3"/>
      <c r="L855" s="3"/>
      <c r="M855" s="3"/>
      <c r="N855" s="3"/>
      <c r="O855" s="3"/>
      <c r="P855" s="20">
        <v>3.8825133589629351E-6</v>
      </c>
      <c r="R855"/>
    </row>
    <row r="856" spans="1:18" x14ac:dyDescent="0.35">
      <c r="A856" s="54">
        <f xml:space="preserve"> ROW( data_scaledImpacts[[#This Row],[row_id]] ) - ROW( data_scaledImpacts[[#Headers],[row_id]] )</f>
        <v>855</v>
      </c>
      <c r="B856" s="61" t="str">
        <f xml:space="preserve"> _xlfn.TEXTJOIN( "", , data_scaledImpacts[[#This Row],[sector]:[impactType]] )</f>
        <v>SouthwestDustMIROC532090N/AAllCardiovasc</v>
      </c>
      <c r="C856" s="49" t="s">
        <v>85</v>
      </c>
      <c r="D856" s="49" t="s">
        <v>4</v>
      </c>
      <c r="E856" s="50">
        <v>3</v>
      </c>
      <c r="F856" s="50">
        <v>2090</v>
      </c>
      <c r="G856" s="50" t="s">
        <v>201</v>
      </c>
      <c r="H856" s="51" t="s">
        <v>194</v>
      </c>
      <c r="I856" s="64" t="s">
        <v>383</v>
      </c>
      <c r="J856" s="3"/>
      <c r="K856" s="3"/>
      <c r="L856" s="3"/>
      <c r="M856" s="3"/>
      <c r="N856" s="3"/>
      <c r="O856" s="3"/>
      <c r="P856" s="20">
        <v>4.5094815557456244E-6</v>
      </c>
      <c r="R856"/>
    </row>
    <row r="857" spans="1:18" x14ac:dyDescent="0.35">
      <c r="A857" s="54">
        <f xml:space="preserve"> ROW( data_scaledImpacts[[#This Row],[row_id]] ) - ROW( data_scaledImpacts[[#Headers],[row_id]] )</f>
        <v>856</v>
      </c>
      <c r="B857" s="61" t="str">
        <f xml:space="preserve"> _xlfn.TEXTJOIN( "", , data_scaledImpacts[[#This Row],[sector]:[impactType]] )</f>
        <v>SouthwestDustGFDL-CM332090N/AAllCardiovasc</v>
      </c>
      <c r="C857" s="49" t="s">
        <v>85</v>
      </c>
      <c r="D857" s="49" t="s">
        <v>5</v>
      </c>
      <c r="E857" s="50">
        <v>3</v>
      </c>
      <c r="F857" s="50">
        <v>2090</v>
      </c>
      <c r="G857" s="50" t="s">
        <v>201</v>
      </c>
      <c r="H857" s="51" t="s">
        <v>194</v>
      </c>
      <c r="I857" s="64" t="s">
        <v>384</v>
      </c>
      <c r="J857" s="3"/>
      <c r="K857" s="3"/>
      <c r="L857" s="3"/>
      <c r="M857" s="3"/>
      <c r="N857" s="3"/>
      <c r="O857" s="3"/>
      <c r="P857" s="20">
        <v>5.157744465562748E-6</v>
      </c>
      <c r="R857"/>
    </row>
    <row r="858" spans="1:18" x14ac:dyDescent="0.35">
      <c r="A858" s="54">
        <f xml:space="preserve"> ROW( data_scaledImpacts[[#This Row],[row_id]] ) - ROW( data_scaledImpacts[[#Headers],[row_id]] )</f>
        <v>857</v>
      </c>
      <c r="B858" s="61" t="str">
        <f xml:space="preserve"> _xlfn.TEXTJOIN( "", , data_scaledImpacts[[#This Row],[sector]:[impactType]] )</f>
        <v>SouthwestDustGCM Average32090N/AAllCardiovasc</v>
      </c>
      <c r="C858" s="49" t="s">
        <v>85</v>
      </c>
      <c r="D858" s="49" t="s">
        <v>15</v>
      </c>
      <c r="E858" s="50">
        <v>3</v>
      </c>
      <c r="F858" s="50">
        <v>2090</v>
      </c>
      <c r="G858" s="50" t="s">
        <v>201</v>
      </c>
      <c r="H858" s="51" t="s">
        <v>194</v>
      </c>
      <c r="I858" s="64" t="s">
        <v>385</v>
      </c>
      <c r="J858" s="3"/>
      <c r="K858" s="3"/>
      <c r="L858" s="3"/>
      <c r="M858" s="3"/>
      <c r="N858" s="3"/>
      <c r="O858" s="3"/>
      <c r="P858" s="20">
        <v>4.0455183278084774E-6</v>
      </c>
      <c r="R858"/>
    </row>
    <row r="859" spans="1:18" x14ac:dyDescent="0.35">
      <c r="A859" s="54">
        <f xml:space="preserve"> ROW( data_scaledImpacts[[#This Row],[row_id]] ) - ROW( data_scaledImpacts[[#Headers],[row_id]] )</f>
        <v>858</v>
      </c>
      <c r="B859" s="61" t="str">
        <f xml:space="preserve"> _xlfn.TEXTJOIN( "", , data_scaledImpacts[[#This Row],[sector]:[impactType]] )</f>
        <v>SouthwestDustCanESM242090N/AAllCardiovasc</v>
      </c>
      <c r="C859" s="49" t="s">
        <v>85</v>
      </c>
      <c r="D859" s="49" t="s">
        <v>0</v>
      </c>
      <c r="E859" s="50">
        <v>4</v>
      </c>
      <c r="F859" s="50">
        <v>2090</v>
      </c>
      <c r="G859" s="50" t="s">
        <v>201</v>
      </c>
      <c r="H859" s="51" t="s">
        <v>194</v>
      </c>
      <c r="I859" s="64" t="s">
        <v>386</v>
      </c>
      <c r="J859" s="3"/>
      <c r="K859" s="3"/>
      <c r="L859" s="3"/>
      <c r="M859" s="3"/>
      <c r="N859" s="3"/>
      <c r="O859" s="3"/>
      <c r="P859" s="20">
        <v>2.9486296706335136E-6</v>
      </c>
      <c r="R859"/>
    </row>
    <row r="860" spans="1:18" x14ac:dyDescent="0.35">
      <c r="A860" s="54">
        <f xml:space="preserve"> ROW( data_scaledImpacts[[#This Row],[row_id]] ) - ROW( data_scaledImpacts[[#Headers],[row_id]] )</f>
        <v>859</v>
      </c>
      <c r="B860" s="61" t="str">
        <f xml:space="preserve"> _xlfn.TEXTJOIN( "", , data_scaledImpacts[[#This Row],[sector]:[impactType]] )</f>
        <v>SouthwestDustCCSM442090N/AAllCardiovasc</v>
      </c>
      <c r="C860" s="49" t="s">
        <v>85</v>
      </c>
      <c r="D860" s="49" t="s">
        <v>1</v>
      </c>
      <c r="E860" s="50">
        <v>4</v>
      </c>
      <c r="F860" s="50">
        <v>2090</v>
      </c>
      <c r="G860" s="50" t="s">
        <v>201</v>
      </c>
      <c r="H860" s="51" t="s">
        <v>194</v>
      </c>
      <c r="I860" s="64" t="s">
        <v>387</v>
      </c>
      <c r="J860" s="3"/>
      <c r="K860" s="3"/>
      <c r="L860" s="3"/>
      <c r="M860" s="3"/>
      <c r="N860" s="3"/>
      <c r="O860" s="3"/>
      <c r="P860" s="20">
        <v>4.9258801388310294E-6</v>
      </c>
      <c r="R860"/>
    </row>
    <row r="861" spans="1:18" x14ac:dyDescent="0.35">
      <c r="A861" s="54">
        <f xml:space="preserve"> ROW( data_scaledImpacts[[#This Row],[row_id]] ) - ROW( data_scaledImpacts[[#Headers],[row_id]] )</f>
        <v>860</v>
      </c>
      <c r="B861" s="61" t="str">
        <f xml:space="preserve"> _xlfn.TEXTJOIN( "", , data_scaledImpacts[[#This Row],[sector]:[impactType]] )</f>
        <v>SouthwestDustGISS-E2-R42090N/AAllCardiovasc</v>
      </c>
      <c r="C861" s="49" t="s">
        <v>85</v>
      </c>
      <c r="D861" s="49" t="s">
        <v>2</v>
      </c>
      <c r="E861" s="50">
        <v>4</v>
      </c>
      <c r="F861" s="50">
        <v>2090</v>
      </c>
      <c r="G861" s="50" t="s">
        <v>201</v>
      </c>
      <c r="H861" s="51" t="s">
        <v>194</v>
      </c>
      <c r="I861" s="64" t="s">
        <v>388</v>
      </c>
      <c r="J861" s="3"/>
      <c r="K861" s="3"/>
      <c r="L861" s="3"/>
      <c r="M861" s="3"/>
      <c r="N861" s="3"/>
      <c r="O861" s="3"/>
      <c r="P861" s="20"/>
      <c r="R861"/>
    </row>
    <row r="862" spans="1:18" x14ac:dyDescent="0.35">
      <c r="A862" s="54">
        <f xml:space="preserve"> ROW( data_scaledImpacts[[#This Row],[row_id]] ) - ROW( data_scaledImpacts[[#Headers],[row_id]] )</f>
        <v>861</v>
      </c>
      <c r="B862" s="61" t="str">
        <f xml:space="preserve"> _xlfn.TEXTJOIN( "", , data_scaledImpacts[[#This Row],[sector]:[impactType]] )</f>
        <v>SouthwestDustHadGEM2-ES42090N/AAllCardiovasc</v>
      </c>
      <c r="C862" s="49" t="s">
        <v>85</v>
      </c>
      <c r="D862" s="49" t="s">
        <v>3</v>
      </c>
      <c r="E862" s="50">
        <v>4</v>
      </c>
      <c r="F862" s="50">
        <v>2090</v>
      </c>
      <c r="G862" s="50" t="s">
        <v>201</v>
      </c>
      <c r="H862" s="51" t="s">
        <v>194</v>
      </c>
      <c r="I862" s="64" t="s">
        <v>389</v>
      </c>
      <c r="J862" s="3"/>
      <c r="K862" s="3"/>
      <c r="L862" s="3"/>
      <c r="M862" s="3"/>
      <c r="N862" s="3"/>
      <c r="O862" s="3"/>
      <c r="P862" s="20">
        <v>3.9515174013617975E-6</v>
      </c>
      <c r="R862"/>
    </row>
    <row r="863" spans="1:18" x14ac:dyDescent="0.35">
      <c r="A863" s="54">
        <f xml:space="preserve"> ROW( data_scaledImpacts[[#This Row],[row_id]] ) - ROW( data_scaledImpacts[[#Headers],[row_id]] )</f>
        <v>862</v>
      </c>
      <c r="B863" s="61" t="str">
        <f xml:space="preserve"> _xlfn.TEXTJOIN( "", , data_scaledImpacts[[#This Row],[sector]:[impactType]] )</f>
        <v>SouthwestDustMIROC542090N/AAllCardiovasc</v>
      </c>
      <c r="C863" s="49" t="s">
        <v>85</v>
      </c>
      <c r="D863" s="49" t="s">
        <v>4</v>
      </c>
      <c r="E863" s="50">
        <v>4</v>
      </c>
      <c r="F863" s="50">
        <v>2090</v>
      </c>
      <c r="G863" s="50" t="s">
        <v>201</v>
      </c>
      <c r="H863" s="51" t="s">
        <v>194</v>
      </c>
      <c r="I863" s="64" t="s">
        <v>390</v>
      </c>
      <c r="J863" s="3"/>
      <c r="K863" s="3"/>
      <c r="L863" s="3"/>
      <c r="M863" s="3"/>
      <c r="N863" s="3"/>
      <c r="O863" s="3"/>
      <c r="P863" s="20">
        <v>5.5674483753988721E-6</v>
      </c>
      <c r="R863"/>
    </row>
    <row r="864" spans="1:18" x14ac:dyDescent="0.35">
      <c r="A864" s="54">
        <f xml:space="preserve"> ROW( data_scaledImpacts[[#This Row],[row_id]] ) - ROW( data_scaledImpacts[[#Headers],[row_id]] )</f>
        <v>863</v>
      </c>
      <c r="B864" s="61" t="str">
        <f xml:space="preserve"> _xlfn.TEXTJOIN( "", , data_scaledImpacts[[#This Row],[sector]:[impactType]] )</f>
        <v>SouthwestDustGFDL-CM342090N/AAllCardiovasc</v>
      </c>
      <c r="C864" s="49" t="s">
        <v>85</v>
      </c>
      <c r="D864" s="49" t="s">
        <v>5</v>
      </c>
      <c r="E864" s="50">
        <v>4</v>
      </c>
      <c r="F864" s="50">
        <v>2090</v>
      </c>
      <c r="G864" s="50" t="s">
        <v>201</v>
      </c>
      <c r="H864" s="51" t="s">
        <v>194</v>
      </c>
      <c r="I864" s="64" t="s">
        <v>391</v>
      </c>
      <c r="J864" s="3"/>
      <c r="K864" s="3"/>
      <c r="L864" s="3"/>
      <c r="M864" s="3"/>
      <c r="N864" s="3"/>
      <c r="O864" s="3"/>
      <c r="P864" s="20">
        <v>7.0358588007717473E-6</v>
      </c>
      <c r="R864"/>
    </row>
    <row r="865" spans="1:18" x14ac:dyDescent="0.35">
      <c r="A865" s="54">
        <f xml:space="preserve"> ROW( data_scaledImpacts[[#This Row],[row_id]] ) - ROW( data_scaledImpacts[[#Headers],[row_id]] )</f>
        <v>864</v>
      </c>
      <c r="B865" s="61" t="str">
        <f xml:space="preserve"> _xlfn.TEXTJOIN( "", , data_scaledImpacts[[#This Row],[sector]:[impactType]] )</f>
        <v>SouthwestDustGCM Average42090N/AAllCardiovasc</v>
      </c>
      <c r="C865" s="49" t="s">
        <v>85</v>
      </c>
      <c r="D865" s="49" t="s">
        <v>15</v>
      </c>
      <c r="E865" s="50">
        <v>4</v>
      </c>
      <c r="F865" s="50">
        <v>2090</v>
      </c>
      <c r="G865" s="50" t="s">
        <v>201</v>
      </c>
      <c r="H865" s="51" t="s">
        <v>194</v>
      </c>
      <c r="I865" s="64" t="s">
        <v>392</v>
      </c>
      <c r="J865" s="3"/>
      <c r="K865" s="3"/>
      <c r="L865" s="3"/>
      <c r="M865" s="3"/>
      <c r="N865" s="3"/>
      <c r="O865" s="3"/>
      <c r="P865" s="20">
        <v>4.8858668773993922E-6</v>
      </c>
      <c r="R865"/>
    </row>
    <row r="866" spans="1:18" x14ac:dyDescent="0.35">
      <c r="A866" s="54">
        <f xml:space="preserve"> ROW( data_scaledImpacts[[#This Row],[row_id]] ) - ROW( data_scaledImpacts[[#Headers],[row_id]] )</f>
        <v>865</v>
      </c>
      <c r="B866" s="61" t="str">
        <f xml:space="preserve"> _xlfn.TEXTJOIN( "", , data_scaledImpacts[[#This Row],[sector]:[impactType]] )</f>
        <v>SouthwestDustCanESM252090N/AAllCardiovasc</v>
      </c>
      <c r="C866" s="49" t="s">
        <v>85</v>
      </c>
      <c r="D866" s="49" t="s">
        <v>0</v>
      </c>
      <c r="E866" s="50">
        <v>5</v>
      </c>
      <c r="F866" s="50">
        <v>2090</v>
      </c>
      <c r="G866" s="50" t="s">
        <v>201</v>
      </c>
      <c r="H866" s="51" t="s">
        <v>194</v>
      </c>
      <c r="I866" s="64" t="s">
        <v>393</v>
      </c>
      <c r="J866" s="3"/>
      <c r="K866" s="3"/>
      <c r="L866" s="3"/>
      <c r="M866" s="3"/>
      <c r="N866" s="3"/>
      <c r="O866" s="3"/>
      <c r="P866" s="20">
        <v>3.6808007129959833E-6</v>
      </c>
      <c r="R866"/>
    </row>
    <row r="867" spans="1:18" x14ac:dyDescent="0.35">
      <c r="A867" s="54">
        <f xml:space="preserve"> ROW( data_scaledImpacts[[#This Row],[row_id]] ) - ROW( data_scaledImpacts[[#Headers],[row_id]] )</f>
        <v>866</v>
      </c>
      <c r="B867" s="61" t="str">
        <f xml:space="preserve"> _xlfn.TEXTJOIN( "", , data_scaledImpacts[[#This Row],[sector]:[impactType]] )</f>
        <v>SouthwestDustCCSM452090N/AAllCardiovasc</v>
      </c>
      <c r="C867" s="49" t="s">
        <v>85</v>
      </c>
      <c r="D867" s="49" t="s">
        <v>1</v>
      </c>
      <c r="E867" s="50">
        <v>5</v>
      </c>
      <c r="F867" s="50">
        <v>2090</v>
      </c>
      <c r="G867" s="50" t="s">
        <v>201</v>
      </c>
      <c r="H867" s="51" t="s">
        <v>194</v>
      </c>
      <c r="I867" s="64" t="s">
        <v>394</v>
      </c>
      <c r="J867" s="3"/>
      <c r="K867" s="3"/>
      <c r="L867" s="3"/>
      <c r="M867" s="3"/>
      <c r="N867" s="3"/>
      <c r="O867" s="3"/>
      <c r="P867" s="20">
        <v>7.7029691174757304E-6</v>
      </c>
      <c r="R867"/>
    </row>
    <row r="868" spans="1:18" x14ac:dyDescent="0.35">
      <c r="A868" s="54">
        <f xml:space="preserve"> ROW( data_scaledImpacts[[#This Row],[row_id]] ) - ROW( data_scaledImpacts[[#Headers],[row_id]] )</f>
        <v>867</v>
      </c>
      <c r="B868" s="61" t="str">
        <f xml:space="preserve"> _xlfn.TEXTJOIN( "", , data_scaledImpacts[[#This Row],[sector]:[impactType]] )</f>
        <v>SouthwestDustGISS-E2-R52090N/AAllCardiovasc</v>
      </c>
      <c r="C868" s="49" t="s">
        <v>85</v>
      </c>
      <c r="D868" s="49" t="s">
        <v>2</v>
      </c>
      <c r="E868" s="50">
        <v>5</v>
      </c>
      <c r="F868" s="50">
        <v>2090</v>
      </c>
      <c r="G868" s="50" t="s">
        <v>201</v>
      </c>
      <c r="H868" s="51" t="s">
        <v>194</v>
      </c>
      <c r="I868" s="64" t="s">
        <v>395</v>
      </c>
      <c r="J868" s="3"/>
      <c r="K868" s="3"/>
      <c r="L868" s="3"/>
      <c r="M868" s="3"/>
      <c r="N868" s="3"/>
      <c r="O868" s="3"/>
      <c r="P868" s="20"/>
      <c r="R868"/>
    </row>
    <row r="869" spans="1:18" x14ac:dyDescent="0.35">
      <c r="A869" s="54">
        <f xml:space="preserve"> ROW( data_scaledImpacts[[#This Row],[row_id]] ) - ROW( data_scaledImpacts[[#Headers],[row_id]] )</f>
        <v>868</v>
      </c>
      <c r="B869" s="61" t="str">
        <f xml:space="preserve"> _xlfn.TEXTJOIN( "", , data_scaledImpacts[[#This Row],[sector]:[impactType]] )</f>
        <v>SouthwestDustHadGEM2-ES52090N/AAllCardiovasc</v>
      </c>
      <c r="C869" s="49" t="s">
        <v>85</v>
      </c>
      <c r="D869" s="49" t="s">
        <v>3</v>
      </c>
      <c r="E869" s="50">
        <v>5</v>
      </c>
      <c r="F869" s="50">
        <v>2090</v>
      </c>
      <c r="G869" s="50" t="s">
        <v>201</v>
      </c>
      <c r="H869" s="51" t="s">
        <v>194</v>
      </c>
      <c r="I869" s="64" t="s">
        <v>396</v>
      </c>
      <c r="J869" s="3"/>
      <c r="K869" s="3"/>
      <c r="L869" s="3"/>
      <c r="M869" s="3"/>
      <c r="N869" s="3"/>
      <c r="O869" s="3"/>
      <c r="P869" s="20">
        <v>6.4912461068538871E-6</v>
      </c>
      <c r="R869"/>
    </row>
    <row r="870" spans="1:18" x14ac:dyDescent="0.35">
      <c r="A870" s="54">
        <f xml:space="preserve"> ROW( data_scaledImpacts[[#This Row],[row_id]] ) - ROW( data_scaledImpacts[[#Headers],[row_id]] )</f>
        <v>869</v>
      </c>
      <c r="B870" s="61" t="str">
        <f xml:space="preserve"> _xlfn.TEXTJOIN( "", , data_scaledImpacts[[#This Row],[sector]:[impactType]] )</f>
        <v>SouthwestDustMIROC552090N/AAllCardiovasc</v>
      </c>
      <c r="C870" s="49" t="s">
        <v>85</v>
      </c>
      <c r="D870" s="49" t="s">
        <v>4</v>
      </c>
      <c r="E870" s="50">
        <v>5</v>
      </c>
      <c r="F870" s="50">
        <v>2090</v>
      </c>
      <c r="G870" s="50" t="s">
        <v>201</v>
      </c>
      <c r="H870" s="51" t="s">
        <v>194</v>
      </c>
      <c r="I870" s="64" t="s">
        <v>397</v>
      </c>
      <c r="J870" s="3"/>
      <c r="K870" s="3"/>
      <c r="L870" s="3"/>
      <c r="M870" s="3"/>
      <c r="N870" s="3"/>
      <c r="O870" s="3"/>
      <c r="P870" s="20">
        <v>7.0014116239565373E-6</v>
      </c>
      <c r="R870"/>
    </row>
    <row r="871" spans="1:18" x14ac:dyDescent="0.35">
      <c r="A871" s="54">
        <f xml:space="preserve"> ROW( data_scaledImpacts[[#This Row],[row_id]] ) - ROW( data_scaledImpacts[[#Headers],[row_id]] )</f>
        <v>870</v>
      </c>
      <c r="B871" s="61" t="str">
        <f xml:space="preserve"> _xlfn.TEXTJOIN( "", , data_scaledImpacts[[#This Row],[sector]:[impactType]] )</f>
        <v>SouthwestDustGFDL-CM352090N/AAllCardiovasc</v>
      </c>
      <c r="C871" s="49" t="s">
        <v>85</v>
      </c>
      <c r="D871" s="49" t="s">
        <v>5</v>
      </c>
      <c r="E871" s="50">
        <v>5</v>
      </c>
      <c r="F871" s="50">
        <v>2090</v>
      </c>
      <c r="G871" s="50" t="s">
        <v>201</v>
      </c>
      <c r="H871" s="51" t="s">
        <v>194</v>
      </c>
      <c r="I871" s="64" t="s">
        <v>398</v>
      </c>
      <c r="J871" s="3"/>
      <c r="K871" s="3"/>
      <c r="L871" s="3"/>
      <c r="M871" s="3"/>
      <c r="N871" s="3"/>
      <c r="O871" s="3"/>
      <c r="P871" s="20">
        <v>8.7553443733250902E-6</v>
      </c>
      <c r="R871"/>
    </row>
    <row r="872" spans="1:18" x14ac:dyDescent="0.35">
      <c r="A872" s="54">
        <f xml:space="preserve"> ROW( data_scaledImpacts[[#This Row],[row_id]] ) - ROW( data_scaledImpacts[[#Headers],[row_id]] )</f>
        <v>871</v>
      </c>
      <c r="B872" s="61" t="str">
        <f xml:space="preserve"> _xlfn.TEXTJOIN( "", , data_scaledImpacts[[#This Row],[sector]:[impactType]] )</f>
        <v>SouthwestDustGCM Average52090N/AAllCardiovasc</v>
      </c>
      <c r="C872" s="49" t="s">
        <v>85</v>
      </c>
      <c r="D872" s="49" t="s">
        <v>15</v>
      </c>
      <c r="E872" s="50">
        <v>5</v>
      </c>
      <c r="F872" s="50">
        <v>2090</v>
      </c>
      <c r="G872" s="50" t="s">
        <v>201</v>
      </c>
      <c r="H872" s="51" t="s">
        <v>194</v>
      </c>
      <c r="I872" s="64" t="s">
        <v>399</v>
      </c>
      <c r="J872" s="3"/>
      <c r="K872" s="3"/>
      <c r="L872" s="3"/>
      <c r="M872" s="3"/>
      <c r="N872" s="3"/>
      <c r="O872" s="3"/>
      <c r="P872" s="20">
        <v>6.7263543869214456E-6</v>
      </c>
      <c r="R872"/>
    </row>
    <row r="873" spans="1:18" x14ac:dyDescent="0.35">
      <c r="A873" s="54">
        <f xml:space="preserve"> ROW( data_scaledImpacts[[#This Row],[row_id]] ) - ROW( data_scaledImpacts[[#Headers],[row_id]] )</f>
        <v>872</v>
      </c>
      <c r="B873" s="61" t="str">
        <f xml:space="preserve"> _xlfn.TEXTJOIN( "", , data_scaledImpacts[[#This Row],[sector]:[impactType]] )</f>
        <v>SouthwestDustCanESM262090N/AAllCardiovasc</v>
      </c>
      <c r="C873" s="49" t="s">
        <v>85</v>
      </c>
      <c r="D873" s="49" t="s">
        <v>0</v>
      </c>
      <c r="E873" s="50">
        <v>6</v>
      </c>
      <c r="F873" s="50">
        <v>2090</v>
      </c>
      <c r="G873" s="50" t="s">
        <v>201</v>
      </c>
      <c r="H873" s="51" t="s">
        <v>194</v>
      </c>
      <c r="I873" s="64" t="s">
        <v>400</v>
      </c>
      <c r="J873" s="3"/>
      <c r="K873" s="3"/>
      <c r="L873" s="3"/>
      <c r="M873" s="3"/>
      <c r="N873" s="3"/>
      <c r="O873" s="3"/>
      <c r="P873" s="20">
        <v>4.7088708045521337E-6</v>
      </c>
      <c r="R873"/>
    </row>
    <row r="874" spans="1:18" x14ac:dyDescent="0.35">
      <c r="A874" s="54">
        <f xml:space="preserve"> ROW( data_scaledImpacts[[#This Row],[row_id]] ) - ROW( data_scaledImpacts[[#Headers],[row_id]] )</f>
        <v>873</v>
      </c>
      <c r="B874" s="61" t="str">
        <f xml:space="preserve"> _xlfn.TEXTJOIN( "", , data_scaledImpacts[[#This Row],[sector]:[impactType]] )</f>
        <v>SouthwestDustCCSM462090N/AAllCardiovasc</v>
      </c>
      <c r="C874" s="49" t="s">
        <v>85</v>
      </c>
      <c r="D874" s="49" t="s">
        <v>1</v>
      </c>
      <c r="E874" s="50">
        <v>6</v>
      </c>
      <c r="F874" s="50">
        <v>2090</v>
      </c>
      <c r="G874" s="50" t="s">
        <v>201</v>
      </c>
      <c r="H874" s="51" t="s">
        <v>194</v>
      </c>
      <c r="I874" s="64" t="s">
        <v>401</v>
      </c>
      <c r="J874" s="3"/>
      <c r="K874" s="3"/>
      <c r="L874" s="3"/>
      <c r="M874" s="3"/>
      <c r="N874" s="3"/>
      <c r="O874" s="3"/>
      <c r="P874" s="20"/>
      <c r="R874"/>
    </row>
    <row r="875" spans="1:18" x14ac:dyDescent="0.35">
      <c r="A875" s="54">
        <f xml:space="preserve"> ROW( data_scaledImpacts[[#This Row],[row_id]] ) - ROW( data_scaledImpacts[[#Headers],[row_id]] )</f>
        <v>874</v>
      </c>
      <c r="B875" s="61" t="str">
        <f xml:space="preserve"> _xlfn.TEXTJOIN( "", , data_scaledImpacts[[#This Row],[sector]:[impactType]] )</f>
        <v>SouthwestDustGISS-E2-R62090N/AAllCardiovasc</v>
      </c>
      <c r="C875" s="49" t="s">
        <v>85</v>
      </c>
      <c r="D875" s="49" t="s">
        <v>2</v>
      </c>
      <c r="E875" s="50">
        <v>6</v>
      </c>
      <c r="F875" s="50">
        <v>2090</v>
      </c>
      <c r="G875" s="50" t="s">
        <v>201</v>
      </c>
      <c r="H875" s="51" t="s">
        <v>194</v>
      </c>
      <c r="I875" s="64" t="s">
        <v>402</v>
      </c>
      <c r="J875" s="3"/>
      <c r="K875" s="3"/>
      <c r="L875" s="3"/>
      <c r="M875" s="3"/>
      <c r="N875" s="3"/>
      <c r="O875" s="3"/>
      <c r="P875" s="20"/>
      <c r="R875"/>
    </row>
    <row r="876" spans="1:18" x14ac:dyDescent="0.35">
      <c r="A876" s="54">
        <f xml:space="preserve"> ROW( data_scaledImpacts[[#This Row],[row_id]] ) - ROW( data_scaledImpacts[[#Headers],[row_id]] )</f>
        <v>875</v>
      </c>
      <c r="B876" s="61" t="str">
        <f xml:space="preserve"> _xlfn.TEXTJOIN( "", , data_scaledImpacts[[#This Row],[sector]:[impactType]] )</f>
        <v>SouthwestDustHadGEM2-ES62090N/AAllCardiovasc</v>
      </c>
      <c r="C876" s="49" t="s">
        <v>85</v>
      </c>
      <c r="D876" s="49" t="s">
        <v>3</v>
      </c>
      <c r="E876" s="50">
        <v>6</v>
      </c>
      <c r="F876" s="50">
        <v>2090</v>
      </c>
      <c r="G876" s="50" t="s">
        <v>201</v>
      </c>
      <c r="H876" s="51" t="s">
        <v>194</v>
      </c>
      <c r="I876" s="64" t="s">
        <v>403</v>
      </c>
      <c r="J876" s="3"/>
      <c r="K876" s="3"/>
      <c r="L876" s="3"/>
      <c r="M876" s="3"/>
      <c r="N876" s="3"/>
      <c r="O876" s="3"/>
      <c r="P876" s="20">
        <v>6.219286424401961E-6</v>
      </c>
      <c r="R876"/>
    </row>
    <row r="877" spans="1:18" x14ac:dyDescent="0.35">
      <c r="A877" s="54">
        <f xml:space="preserve"> ROW( data_scaledImpacts[[#This Row],[row_id]] ) - ROW( data_scaledImpacts[[#Headers],[row_id]] )</f>
        <v>876</v>
      </c>
      <c r="B877" s="61" t="str">
        <f xml:space="preserve"> _xlfn.TEXTJOIN( "", , data_scaledImpacts[[#This Row],[sector]:[impactType]] )</f>
        <v>SouthwestDustMIROC562090N/AAllCardiovasc</v>
      </c>
      <c r="C877" s="49" t="s">
        <v>85</v>
      </c>
      <c r="D877" s="49" t="s">
        <v>4</v>
      </c>
      <c r="E877" s="50">
        <v>6</v>
      </c>
      <c r="F877" s="50">
        <v>2090</v>
      </c>
      <c r="G877" s="50" t="s">
        <v>201</v>
      </c>
      <c r="H877" s="51" t="s">
        <v>194</v>
      </c>
      <c r="I877" s="64" t="s">
        <v>404</v>
      </c>
      <c r="J877" s="3"/>
      <c r="K877" s="3"/>
      <c r="L877" s="3"/>
      <c r="M877" s="3"/>
      <c r="N877" s="3"/>
      <c r="O877" s="3"/>
      <c r="P877" s="20"/>
      <c r="R877"/>
    </row>
    <row r="878" spans="1:18" x14ac:dyDescent="0.35">
      <c r="A878" s="54">
        <f xml:space="preserve"> ROW( data_scaledImpacts[[#This Row],[row_id]] ) - ROW( data_scaledImpacts[[#Headers],[row_id]] )</f>
        <v>877</v>
      </c>
      <c r="B878" s="61" t="str">
        <f xml:space="preserve"> _xlfn.TEXTJOIN( "", , data_scaledImpacts[[#This Row],[sector]:[impactType]] )</f>
        <v>SouthwestDustGFDL-CM362090N/AAllCardiovasc</v>
      </c>
      <c r="C878" s="49" t="s">
        <v>85</v>
      </c>
      <c r="D878" s="49" t="s">
        <v>5</v>
      </c>
      <c r="E878" s="50">
        <v>6</v>
      </c>
      <c r="F878" s="50">
        <v>2090</v>
      </c>
      <c r="G878" s="50" t="s">
        <v>201</v>
      </c>
      <c r="H878" s="51" t="s">
        <v>194</v>
      </c>
      <c r="I878" s="64" t="s">
        <v>405</v>
      </c>
      <c r="J878" s="3"/>
      <c r="K878" s="3"/>
      <c r="L878" s="3"/>
      <c r="M878" s="3"/>
      <c r="N878" s="3"/>
      <c r="O878" s="3"/>
      <c r="P878" s="20">
        <v>1.0035523657568623E-5</v>
      </c>
      <c r="R878"/>
    </row>
    <row r="879" spans="1:18" x14ac:dyDescent="0.35">
      <c r="A879" s="54">
        <f xml:space="preserve"> ROW( data_scaledImpacts[[#This Row],[row_id]] ) - ROW( data_scaledImpacts[[#Headers],[row_id]] )</f>
        <v>878</v>
      </c>
      <c r="B879" s="61" t="str">
        <f xml:space="preserve"> _xlfn.TEXTJOIN( "", , data_scaledImpacts[[#This Row],[sector]:[impactType]] )</f>
        <v>SouthwestDustGCM Average62090N/AAllCardiovasc</v>
      </c>
      <c r="C879" s="49" t="s">
        <v>85</v>
      </c>
      <c r="D879" s="49" t="s">
        <v>15</v>
      </c>
      <c r="E879" s="50">
        <v>6</v>
      </c>
      <c r="F879" s="50">
        <v>2090</v>
      </c>
      <c r="G879" s="50" t="s">
        <v>201</v>
      </c>
      <c r="H879" s="51" t="s">
        <v>194</v>
      </c>
      <c r="I879" s="64" t="s">
        <v>406</v>
      </c>
      <c r="J879" s="3"/>
      <c r="K879" s="3"/>
      <c r="L879" s="3"/>
      <c r="M879" s="3"/>
      <c r="N879" s="3"/>
      <c r="O879" s="3"/>
      <c r="P879" s="20">
        <v>6.9878936288409053E-6</v>
      </c>
      <c r="R879"/>
    </row>
    <row r="880" spans="1:18" x14ac:dyDescent="0.35">
      <c r="A880" s="54">
        <f xml:space="preserve"> ROW( data_scaledImpacts[[#This Row],[row_id]] ) - ROW( data_scaledImpacts[[#Headers],[row_id]] )</f>
        <v>879</v>
      </c>
      <c r="B880" s="61" t="str">
        <f xml:space="preserve"> _xlfn.TEXTJOIN( "", , data_scaledImpacts[[#This Row],[sector]:[impactType]] )</f>
        <v>SouthwestDustCanESM272090N/AAllCardiovasc</v>
      </c>
      <c r="C880" s="49" t="s">
        <v>85</v>
      </c>
      <c r="D880" s="49" t="s">
        <v>0</v>
      </c>
      <c r="E880" s="50">
        <v>7</v>
      </c>
      <c r="F880" s="50">
        <v>2090</v>
      </c>
      <c r="G880" s="50" t="s">
        <v>201</v>
      </c>
      <c r="H880" s="51" t="s">
        <v>194</v>
      </c>
      <c r="I880" s="64" t="s">
        <v>407</v>
      </c>
      <c r="J880" s="3"/>
      <c r="K880" s="3"/>
      <c r="L880" s="3"/>
      <c r="M880" s="3"/>
      <c r="N880" s="3"/>
      <c r="O880" s="3"/>
      <c r="P880" s="20"/>
      <c r="R880"/>
    </row>
    <row r="881" spans="1:18" x14ac:dyDescent="0.35">
      <c r="A881" s="54">
        <f xml:space="preserve"> ROW( data_scaledImpacts[[#This Row],[row_id]] ) - ROW( data_scaledImpacts[[#Headers],[row_id]] )</f>
        <v>880</v>
      </c>
      <c r="B881" s="61" t="str">
        <f xml:space="preserve"> _xlfn.TEXTJOIN( "", , data_scaledImpacts[[#This Row],[sector]:[impactType]] )</f>
        <v>SouthwestDustCCSM472090N/AAllCardiovasc</v>
      </c>
      <c r="C881" s="49" t="s">
        <v>85</v>
      </c>
      <c r="D881" s="49" t="s">
        <v>1</v>
      </c>
      <c r="E881" s="50">
        <v>7</v>
      </c>
      <c r="F881" s="50">
        <v>2090</v>
      </c>
      <c r="G881" s="50" t="s">
        <v>201</v>
      </c>
      <c r="H881" s="51" t="s">
        <v>194</v>
      </c>
      <c r="I881" s="64" t="s">
        <v>408</v>
      </c>
      <c r="J881" s="3"/>
      <c r="K881" s="3"/>
      <c r="L881" s="3"/>
      <c r="M881" s="3"/>
      <c r="N881" s="3"/>
      <c r="O881" s="3"/>
      <c r="P881" s="20"/>
      <c r="R881"/>
    </row>
    <row r="882" spans="1:18" x14ac:dyDescent="0.35">
      <c r="A882" s="54">
        <f xml:space="preserve"> ROW( data_scaledImpacts[[#This Row],[row_id]] ) - ROW( data_scaledImpacts[[#Headers],[row_id]] )</f>
        <v>881</v>
      </c>
      <c r="B882" s="61" t="str">
        <f xml:space="preserve"> _xlfn.TEXTJOIN( "", , data_scaledImpacts[[#This Row],[sector]:[impactType]] )</f>
        <v>SouthwestDustGISS-E2-R72090N/AAllCardiovasc</v>
      </c>
      <c r="C882" s="49" t="s">
        <v>85</v>
      </c>
      <c r="D882" s="49" t="s">
        <v>2</v>
      </c>
      <c r="E882" s="50">
        <v>7</v>
      </c>
      <c r="F882" s="50">
        <v>2090</v>
      </c>
      <c r="G882" s="50" t="s">
        <v>201</v>
      </c>
      <c r="H882" s="51" t="s">
        <v>194</v>
      </c>
      <c r="I882" s="64" t="s">
        <v>409</v>
      </c>
      <c r="J882" s="3"/>
      <c r="K882" s="3"/>
      <c r="L882" s="3"/>
      <c r="M882" s="3"/>
      <c r="N882" s="3"/>
      <c r="O882" s="3"/>
      <c r="P882" s="20"/>
      <c r="R882"/>
    </row>
    <row r="883" spans="1:18" x14ac:dyDescent="0.35">
      <c r="A883" s="54">
        <f xml:space="preserve"> ROW( data_scaledImpacts[[#This Row],[row_id]] ) - ROW( data_scaledImpacts[[#Headers],[row_id]] )</f>
        <v>882</v>
      </c>
      <c r="B883" s="61" t="str">
        <f xml:space="preserve"> _xlfn.TEXTJOIN( "", , data_scaledImpacts[[#This Row],[sector]:[impactType]] )</f>
        <v>SouthwestDustHadGEM2-ES72090N/AAllCardiovasc</v>
      </c>
      <c r="C883" s="49" t="s">
        <v>85</v>
      </c>
      <c r="D883" s="49" t="s">
        <v>3</v>
      </c>
      <c r="E883" s="50">
        <v>7</v>
      </c>
      <c r="F883" s="50">
        <v>2090</v>
      </c>
      <c r="G883" s="50" t="s">
        <v>201</v>
      </c>
      <c r="H883" s="51" t="s">
        <v>194</v>
      </c>
      <c r="I883" s="64" t="s">
        <v>410</v>
      </c>
      <c r="J883" s="3"/>
      <c r="K883" s="3"/>
      <c r="L883" s="3"/>
      <c r="M883" s="3"/>
      <c r="N883" s="3"/>
      <c r="O883" s="3"/>
      <c r="P883" s="20"/>
      <c r="R883"/>
    </row>
    <row r="884" spans="1:18" x14ac:dyDescent="0.35">
      <c r="A884" s="54">
        <f xml:space="preserve"> ROW( data_scaledImpacts[[#This Row],[row_id]] ) - ROW( data_scaledImpacts[[#Headers],[row_id]] )</f>
        <v>883</v>
      </c>
      <c r="B884" s="61" t="str">
        <f xml:space="preserve"> _xlfn.TEXTJOIN( "", , data_scaledImpacts[[#This Row],[sector]:[impactType]] )</f>
        <v>SouthwestDustMIROC572090N/AAllCardiovasc</v>
      </c>
      <c r="C884" s="49" t="s">
        <v>85</v>
      </c>
      <c r="D884" s="49" t="s">
        <v>4</v>
      </c>
      <c r="E884" s="50">
        <v>7</v>
      </c>
      <c r="F884" s="50">
        <v>2090</v>
      </c>
      <c r="G884" s="50" t="s">
        <v>201</v>
      </c>
      <c r="H884" s="51" t="s">
        <v>194</v>
      </c>
      <c r="I884" s="64" t="s">
        <v>411</v>
      </c>
      <c r="J884" s="3"/>
      <c r="K884" s="3"/>
      <c r="L884" s="3"/>
      <c r="M884" s="3"/>
      <c r="N884" s="3"/>
      <c r="O884" s="3"/>
      <c r="P884" s="20"/>
      <c r="R884"/>
    </row>
    <row r="885" spans="1:18" x14ac:dyDescent="0.35">
      <c r="A885" s="54">
        <f xml:space="preserve"> ROW( data_scaledImpacts[[#This Row],[row_id]] ) - ROW( data_scaledImpacts[[#Headers],[row_id]] )</f>
        <v>884</v>
      </c>
      <c r="B885" s="61" t="str">
        <f xml:space="preserve"> _xlfn.TEXTJOIN( "", , data_scaledImpacts[[#This Row],[sector]:[impactType]] )</f>
        <v>SouthwestDustGFDL-CM372090N/AAllCardiovasc</v>
      </c>
      <c r="C885" s="49" t="s">
        <v>85</v>
      </c>
      <c r="D885" s="49" t="s">
        <v>5</v>
      </c>
      <c r="E885" s="50">
        <v>7</v>
      </c>
      <c r="F885" s="50">
        <v>2090</v>
      </c>
      <c r="G885" s="50" t="s">
        <v>201</v>
      </c>
      <c r="H885" s="51" t="s">
        <v>194</v>
      </c>
      <c r="I885" s="64" t="s">
        <v>412</v>
      </c>
      <c r="J885" s="3"/>
      <c r="K885" s="3"/>
      <c r="L885" s="3"/>
      <c r="M885" s="3"/>
      <c r="N885" s="3"/>
      <c r="O885" s="3"/>
      <c r="P885" s="20"/>
      <c r="R885"/>
    </row>
    <row r="886" spans="1:18" x14ac:dyDescent="0.35">
      <c r="A886" s="54">
        <f xml:space="preserve"> ROW( data_scaledImpacts[[#This Row],[row_id]] ) - ROW( data_scaledImpacts[[#Headers],[row_id]] )</f>
        <v>885</v>
      </c>
      <c r="B886" s="61" t="str">
        <f xml:space="preserve"> _xlfn.TEXTJOIN( "", , data_scaledImpacts[[#This Row],[sector]:[impactType]] )</f>
        <v>SouthwestDustGCM Average72090N/AAllCardiovasc</v>
      </c>
      <c r="C886" s="49" t="s">
        <v>85</v>
      </c>
      <c r="D886" s="49" t="s">
        <v>15</v>
      </c>
      <c r="E886" s="50">
        <v>7</v>
      </c>
      <c r="F886" s="50">
        <v>2090</v>
      </c>
      <c r="G886" s="50" t="s">
        <v>201</v>
      </c>
      <c r="H886" s="51" t="s">
        <v>194</v>
      </c>
      <c r="I886" s="64" t="s">
        <v>413</v>
      </c>
      <c r="J886" s="3"/>
      <c r="K886" s="3"/>
      <c r="L886" s="3"/>
      <c r="M886" s="3"/>
      <c r="N886" s="3"/>
      <c r="O886" s="3"/>
      <c r="P886" s="20" t="s">
        <v>26</v>
      </c>
      <c r="R886"/>
    </row>
    <row r="887" spans="1:18" x14ac:dyDescent="0.35">
      <c r="A887" s="54">
        <f xml:space="preserve"> ROW( data_scaledImpacts[[#This Row],[row_id]] ) - ROW( data_scaledImpacts[[#Headers],[row_id]] )</f>
        <v>886</v>
      </c>
      <c r="B887" s="61" t="str">
        <f xml:space="preserve"> _xlfn.TEXTJOIN( "", , data_scaledImpacts[[#This Row],[sector]:[impactType]] )</f>
        <v>SouthwestDustCanESM212090N/AACMI</v>
      </c>
      <c r="C887" s="49" t="s">
        <v>85</v>
      </c>
      <c r="D887" s="49" t="s">
        <v>0</v>
      </c>
      <c r="E887" s="50">
        <v>1</v>
      </c>
      <c r="F887" s="50">
        <v>2090</v>
      </c>
      <c r="G887" s="50" t="s">
        <v>201</v>
      </c>
      <c r="H887" s="51" t="s">
        <v>195</v>
      </c>
      <c r="I887" s="64" t="s">
        <v>414</v>
      </c>
      <c r="J887" s="3"/>
      <c r="K887" s="3"/>
      <c r="L887" s="3"/>
      <c r="M887" s="3"/>
      <c r="N887" s="3"/>
      <c r="O887" s="3"/>
      <c r="P887" s="20">
        <v>1.9750654660165339E-6</v>
      </c>
      <c r="R887"/>
    </row>
    <row r="888" spans="1:18" x14ac:dyDescent="0.35">
      <c r="A888" s="54">
        <f xml:space="preserve"> ROW( data_scaledImpacts[[#This Row],[row_id]] ) - ROW( data_scaledImpacts[[#Headers],[row_id]] )</f>
        <v>887</v>
      </c>
      <c r="B888" s="61" t="str">
        <f xml:space="preserve"> _xlfn.TEXTJOIN( "", , data_scaledImpacts[[#This Row],[sector]:[impactType]] )</f>
        <v>SouthwestDustCCSM412090N/AACMI</v>
      </c>
      <c r="C888" s="49" t="s">
        <v>85</v>
      </c>
      <c r="D888" s="49" t="s">
        <v>1</v>
      </c>
      <c r="E888" s="50">
        <v>1</v>
      </c>
      <c r="F888" s="50">
        <v>2090</v>
      </c>
      <c r="G888" s="50" t="s">
        <v>201</v>
      </c>
      <c r="H888" s="51" t="s">
        <v>195</v>
      </c>
      <c r="I888" s="64" t="s">
        <v>415</v>
      </c>
      <c r="J888" s="3"/>
      <c r="K888" s="3"/>
      <c r="L888" s="3"/>
      <c r="M888" s="3"/>
      <c r="N888" s="3"/>
      <c r="O888" s="3"/>
      <c r="P888" s="20">
        <v>6.063115684551538E-6</v>
      </c>
      <c r="R888"/>
    </row>
    <row r="889" spans="1:18" x14ac:dyDescent="0.35">
      <c r="A889" s="54">
        <f xml:space="preserve"> ROW( data_scaledImpacts[[#This Row],[row_id]] ) - ROW( data_scaledImpacts[[#Headers],[row_id]] )</f>
        <v>888</v>
      </c>
      <c r="B889" s="61" t="str">
        <f xml:space="preserve"> _xlfn.TEXTJOIN( "", , data_scaledImpacts[[#This Row],[sector]:[impactType]] )</f>
        <v>SouthwestDustGISS-E2-R12090N/AACMI</v>
      </c>
      <c r="C889" s="49" t="s">
        <v>85</v>
      </c>
      <c r="D889" s="49" t="s">
        <v>2</v>
      </c>
      <c r="E889" s="50">
        <v>1</v>
      </c>
      <c r="F889" s="50">
        <v>2090</v>
      </c>
      <c r="G889" s="50" t="s">
        <v>201</v>
      </c>
      <c r="H889" s="51" t="s">
        <v>195</v>
      </c>
      <c r="I889" s="64" t="s">
        <v>416</v>
      </c>
      <c r="J889" s="3"/>
      <c r="K889" s="3"/>
      <c r="L889" s="3"/>
      <c r="M889" s="3"/>
      <c r="N889" s="3"/>
      <c r="O889" s="3"/>
      <c r="P889" s="20">
        <v>7.1284502232881896E-7</v>
      </c>
      <c r="R889"/>
    </row>
    <row r="890" spans="1:18" x14ac:dyDescent="0.35">
      <c r="A890" s="54">
        <f xml:space="preserve"> ROW( data_scaledImpacts[[#This Row],[row_id]] ) - ROW( data_scaledImpacts[[#Headers],[row_id]] )</f>
        <v>889</v>
      </c>
      <c r="B890" s="61" t="str">
        <f xml:space="preserve"> _xlfn.TEXTJOIN( "", , data_scaledImpacts[[#This Row],[sector]:[impactType]] )</f>
        <v>SouthwestDustHadGEM2-ES12090N/AACMI</v>
      </c>
      <c r="C890" s="49" t="s">
        <v>85</v>
      </c>
      <c r="D890" s="49" t="s">
        <v>3</v>
      </c>
      <c r="E890" s="50">
        <v>1</v>
      </c>
      <c r="F890" s="50">
        <v>2090</v>
      </c>
      <c r="G890" s="50" t="s">
        <v>201</v>
      </c>
      <c r="H890" s="51" t="s">
        <v>195</v>
      </c>
      <c r="I890" s="64" t="s">
        <v>417</v>
      </c>
      <c r="J890" s="3"/>
      <c r="K890" s="3"/>
      <c r="L890" s="3"/>
      <c r="M890" s="3"/>
      <c r="N890" s="3"/>
      <c r="O890" s="3"/>
      <c r="P890" s="20">
        <v>2.630455760464108E-7</v>
      </c>
      <c r="R890"/>
    </row>
    <row r="891" spans="1:18" x14ac:dyDescent="0.35">
      <c r="A891" s="54">
        <f xml:space="preserve"> ROW( data_scaledImpacts[[#This Row],[row_id]] ) - ROW( data_scaledImpacts[[#Headers],[row_id]] )</f>
        <v>890</v>
      </c>
      <c r="B891" s="61" t="str">
        <f xml:space="preserve"> _xlfn.TEXTJOIN( "", , data_scaledImpacts[[#This Row],[sector]:[impactType]] )</f>
        <v>SouthwestDustMIROC512090N/AACMI</v>
      </c>
      <c r="C891" s="49" t="s">
        <v>85</v>
      </c>
      <c r="D891" s="49" t="s">
        <v>4</v>
      </c>
      <c r="E891" s="50">
        <v>1</v>
      </c>
      <c r="F891" s="50">
        <v>2090</v>
      </c>
      <c r="G891" s="50" t="s">
        <v>201</v>
      </c>
      <c r="H891" s="51" t="s">
        <v>195</v>
      </c>
      <c r="I891" s="64" t="s">
        <v>418</v>
      </c>
      <c r="J891" s="3"/>
      <c r="K891" s="3"/>
      <c r="L891" s="3"/>
      <c r="M891" s="3"/>
      <c r="N891" s="3"/>
      <c r="O891" s="3"/>
      <c r="P891" s="20">
        <v>2.8299582341573613E-6</v>
      </c>
      <c r="R891"/>
    </row>
    <row r="892" spans="1:18" x14ac:dyDescent="0.35">
      <c r="A892" s="54">
        <f xml:space="preserve"> ROW( data_scaledImpacts[[#This Row],[row_id]] ) - ROW( data_scaledImpacts[[#Headers],[row_id]] )</f>
        <v>891</v>
      </c>
      <c r="B892" s="61" t="str">
        <f xml:space="preserve"> _xlfn.TEXTJOIN( "", , data_scaledImpacts[[#This Row],[sector]:[impactType]] )</f>
        <v>SouthwestDustGFDL-CM312090N/AACMI</v>
      </c>
      <c r="C892" s="49" t="s">
        <v>85</v>
      </c>
      <c r="D892" s="49" t="s">
        <v>5</v>
      </c>
      <c r="E892" s="50">
        <v>1</v>
      </c>
      <c r="F892" s="50">
        <v>2090</v>
      </c>
      <c r="G892" s="50" t="s">
        <v>201</v>
      </c>
      <c r="H892" s="51" t="s">
        <v>195</v>
      </c>
      <c r="I892" s="64" t="s">
        <v>419</v>
      </c>
      <c r="J892" s="3"/>
      <c r="K892" s="3"/>
      <c r="L892" s="3"/>
      <c r="M892" s="3"/>
      <c r="N892" s="3"/>
      <c r="O892" s="3"/>
      <c r="P892" s="20">
        <v>6.1480072167786784E-6</v>
      </c>
      <c r="R892"/>
    </row>
    <row r="893" spans="1:18" x14ac:dyDescent="0.35">
      <c r="A893" s="54">
        <f xml:space="preserve"> ROW( data_scaledImpacts[[#This Row],[row_id]] ) - ROW( data_scaledImpacts[[#Headers],[row_id]] )</f>
        <v>892</v>
      </c>
      <c r="B893" s="61" t="str">
        <f xml:space="preserve"> _xlfn.TEXTJOIN( "", , data_scaledImpacts[[#This Row],[sector]:[impactType]] )</f>
        <v>SouthwestDustGCM Average12090N/AACMI</v>
      </c>
      <c r="C893" s="49" t="s">
        <v>85</v>
      </c>
      <c r="D893" s="49" t="s">
        <v>15</v>
      </c>
      <c r="E893" s="50">
        <v>1</v>
      </c>
      <c r="F893" s="50">
        <v>2090</v>
      </c>
      <c r="G893" s="50" t="s">
        <v>201</v>
      </c>
      <c r="H893" s="51" t="s">
        <v>195</v>
      </c>
      <c r="I893" s="64" t="s">
        <v>420</v>
      </c>
      <c r="J893" s="3"/>
      <c r="K893" s="3"/>
      <c r="L893" s="3"/>
      <c r="M893" s="3"/>
      <c r="N893" s="3"/>
      <c r="O893" s="3"/>
      <c r="P893" s="20">
        <v>2.998672866646557E-6</v>
      </c>
      <c r="R893"/>
    </row>
    <row r="894" spans="1:18" x14ac:dyDescent="0.35">
      <c r="A894" s="54">
        <f xml:space="preserve"> ROW( data_scaledImpacts[[#This Row],[row_id]] ) - ROW( data_scaledImpacts[[#Headers],[row_id]] )</f>
        <v>893</v>
      </c>
      <c r="B894" s="61" t="str">
        <f xml:space="preserve"> _xlfn.TEXTJOIN( "", , data_scaledImpacts[[#This Row],[sector]:[impactType]] )</f>
        <v>SouthwestDustCanESM222090N/AACMI</v>
      </c>
      <c r="C894" s="49" t="s">
        <v>85</v>
      </c>
      <c r="D894" s="49" t="s">
        <v>0</v>
      </c>
      <c r="E894" s="50">
        <v>2</v>
      </c>
      <c r="F894" s="50">
        <v>2090</v>
      </c>
      <c r="G894" s="50" t="s">
        <v>201</v>
      </c>
      <c r="H894" s="51" t="s">
        <v>195</v>
      </c>
      <c r="I894" s="64" t="s">
        <v>421</v>
      </c>
      <c r="J894" s="3"/>
      <c r="K894" s="3"/>
      <c r="L894" s="3"/>
      <c r="M894" s="3"/>
      <c r="N894" s="3"/>
      <c r="O894" s="3"/>
      <c r="P894" s="20">
        <v>5.5214010907365541E-6</v>
      </c>
      <c r="R894"/>
    </row>
    <row r="895" spans="1:18" x14ac:dyDescent="0.35">
      <c r="A895" s="54">
        <f xml:space="preserve"> ROW( data_scaledImpacts[[#This Row],[row_id]] ) - ROW( data_scaledImpacts[[#Headers],[row_id]] )</f>
        <v>894</v>
      </c>
      <c r="B895" s="61" t="str">
        <f xml:space="preserve"> _xlfn.TEXTJOIN( "", , data_scaledImpacts[[#This Row],[sector]:[impactType]] )</f>
        <v>SouthwestDustCCSM422090N/AACMI</v>
      </c>
      <c r="C895" s="49" t="s">
        <v>85</v>
      </c>
      <c r="D895" s="49" t="s">
        <v>1</v>
      </c>
      <c r="E895" s="50">
        <v>2</v>
      </c>
      <c r="F895" s="50">
        <v>2090</v>
      </c>
      <c r="G895" s="50" t="s">
        <v>201</v>
      </c>
      <c r="H895" s="51" t="s">
        <v>195</v>
      </c>
      <c r="I895" s="64" t="s">
        <v>422</v>
      </c>
      <c r="J895" s="3"/>
      <c r="K895" s="3"/>
      <c r="L895" s="3"/>
      <c r="M895" s="3"/>
      <c r="N895" s="3"/>
      <c r="O895" s="3"/>
      <c r="P895" s="20">
        <v>8.3140500556532127E-6</v>
      </c>
      <c r="R895"/>
    </row>
    <row r="896" spans="1:18" x14ac:dyDescent="0.35">
      <c r="A896" s="54">
        <f xml:space="preserve"> ROW( data_scaledImpacts[[#This Row],[row_id]] ) - ROW( data_scaledImpacts[[#Headers],[row_id]] )</f>
        <v>895</v>
      </c>
      <c r="B896" s="61" t="str">
        <f xml:space="preserve"> _xlfn.TEXTJOIN( "", , data_scaledImpacts[[#This Row],[sector]:[impactType]] )</f>
        <v>SouthwestDustGISS-E2-R22090N/AACMI</v>
      </c>
      <c r="C896" s="49" t="s">
        <v>85</v>
      </c>
      <c r="D896" s="49" t="s">
        <v>2</v>
      </c>
      <c r="E896" s="50">
        <v>2</v>
      </c>
      <c r="F896" s="50">
        <v>2090</v>
      </c>
      <c r="G896" s="50" t="s">
        <v>201</v>
      </c>
      <c r="H896" s="51" t="s">
        <v>195</v>
      </c>
      <c r="I896" s="64" t="s">
        <v>423</v>
      </c>
      <c r="J896" s="3"/>
      <c r="K896" s="3"/>
      <c r="L896" s="3"/>
      <c r="M896" s="3"/>
      <c r="N896" s="3"/>
      <c r="O896" s="3"/>
      <c r="P896" s="20">
        <v>3.8688528981015672E-6</v>
      </c>
      <c r="R896"/>
    </row>
    <row r="897" spans="1:18" x14ac:dyDescent="0.35">
      <c r="A897" s="54">
        <f xml:space="preserve"> ROW( data_scaledImpacts[[#This Row],[row_id]] ) - ROW( data_scaledImpacts[[#Headers],[row_id]] )</f>
        <v>896</v>
      </c>
      <c r="B897" s="61" t="str">
        <f xml:space="preserve"> _xlfn.TEXTJOIN( "", , data_scaledImpacts[[#This Row],[sector]:[impactType]] )</f>
        <v>SouthwestDustHadGEM2-ES22090N/AACMI</v>
      </c>
      <c r="C897" s="49" t="s">
        <v>85</v>
      </c>
      <c r="D897" s="49" t="s">
        <v>3</v>
      </c>
      <c r="E897" s="50">
        <v>2</v>
      </c>
      <c r="F897" s="50">
        <v>2090</v>
      </c>
      <c r="G897" s="50" t="s">
        <v>201</v>
      </c>
      <c r="H897" s="51" t="s">
        <v>195</v>
      </c>
      <c r="I897" s="64" t="s">
        <v>424</v>
      </c>
      <c r="J897" s="3"/>
      <c r="K897" s="3"/>
      <c r="L897" s="3"/>
      <c r="M897" s="3"/>
      <c r="N897" s="3"/>
      <c r="O897" s="3"/>
      <c r="P897" s="20">
        <v>7.9697731706747746E-6</v>
      </c>
      <c r="R897"/>
    </row>
    <row r="898" spans="1:18" x14ac:dyDescent="0.35">
      <c r="A898" s="54">
        <f xml:space="preserve"> ROW( data_scaledImpacts[[#This Row],[row_id]] ) - ROW( data_scaledImpacts[[#Headers],[row_id]] )</f>
        <v>897</v>
      </c>
      <c r="B898" s="61" t="str">
        <f xml:space="preserve"> _xlfn.TEXTJOIN( "", , data_scaledImpacts[[#This Row],[sector]:[impactType]] )</f>
        <v>SouthwestDustMIROC522090N/AACMI</v>
      </c>
      <c r="C898" s="49" t="s">
        <v>85</v>
      </c>
      <c r="D898" s="49" t="s">
        <v>4</v>
      </c>
      <c r="E898" s="50">
        <v>2</v>
      </c>
      <c r="F898" s="50">
        <v>2090</v>
      </c>
      <c r="G898" s="50" t="s">
        <v>201</v>
      </c>
      <c r="H898" s="51" t="s">
        <v>195</v>
      </c>
      <c r="I898" s="64" t="s">
        <v>425</v>
      </c>
      <c r="J898" s="3"/>
      <c r="K898" s="3"/>
      <c r="L898" s="3"/>
      <c r="M898" s="3"/>
      <c r="N898" s="3"/>
      <c r="O898" s="3"/>
      <c r="P898" s="20">
        <v>5.7728705609534179E-6</v>
      </c>
      <c r="R898"/>
    </row>
    <row r="899" spans="1:18" x14ac:dyDescent="0.35">
      <c r="A899" s="54">
        <f xml:space="preserve"> ROW( data_scaledImpacts[[#This Row],[row_id]] ) - ROW( data_scaledImpacts[[#Headers],[row_id]] )</f>
        <v>898</v>
      </c>
      <c r="B899" s="61" t="str">
        <f xml:space="preserve"> _xlfn.TEXTJOIN( "", , data_scaledImpacts[[#This Row],[sector]:[impactType]] )</f>
        <v>SouthwestDustGFDL-CM322090N/AACMI</v>
      </c>
      <c r="C899" s="49" t="s">
        <v>85</v>
      </c>
      <c r="D899" s="49" t="s">
        <v>5</v>
      </c>
      <c r="E899" s="50">
        <v>2</v>
      </c>
      <c r="F899" s="50">
        <v>2090</v>
      </c>
      <c r="G899" s="50" t="s">
        <v>201</v>
      </c>
      <c r="H899" s="51" t="s">
        <v>195</v>
      </c>
      <c r="I899" s="64" t="s">
        <v>426</v>
      </c>
      <c r="J899" s="3"/>
      <c r="K899" s="3"/>
      <c r="L899" s="3"/>
      <c r="M899" s="3"/>
      <c r="N899" s="3"/>
      <c r="O899" s="3"/>
      <c r="P899" s="20">
        <v>8.7681533472650091E-6</v>
      </c>
      <c r="R899"/>
    </row>
    <row r="900" spans="1:18" x14ac:dyDescent="0.35">
      <c r="A900" s="54">
        <f xml:space="preserve"> ROW( data_scaledImpacts[[#This Row],[row_id]] ) - ROW( data_scaledImpacts[[#Headers],[row_id]] )</f>
        <v>899</v>
      </c>
      <c r="B900" s="61" t="str">
        <f xml:space="preserve"> _xlfn.TEXTJOIN( "", , data_scaledImpacts[[#This Row],[sector]:[impactType]] )</f>
        <v>SouthwestDustGCM Average22090N/AACMI</v>
      </c>
      <c r="C900" s="49" t="s">
        <v>85</v>
      </c>
      <c r="D900" s="49" t="s">
        <v>15</v>
      </c>
      <c r="E900" s="50">
        <v>2</v>
      </c>
      <c r="F900" s="50">
        <v>2090</v>
      </c>
      <c r="G900" s="50" t="s">
        <v>201</v>
      </c>
      <c r="H900" s="51" t="s">
        <v>195</v>
      </c>
      <c r="I900" s="64" t="s">
        <v>427</v>
      </c>
      <c r="J900" s="3"/>
      <c r="K900" s="3"/>
      <c r="L900" s="3"/>
      <c r="M900" s="3"/>
      <c r="N900" s="3"/>
      <c r="O900" s="3"/>
      <c r="P900" s="20">
        <v>6.7025168538974228E-6</v>
      </c>
      <c r="R900"/>
    </row>
    <row r="901" spans="1:18" x14ac:dyDescent="0.35">
      <c r="A901" s="54">
        <f xml:space="preserve"> ROW( data_scaledImpacts[[#This Row],[row_id]] ) - ROW( data_scaledImpacts[[#Headers],[row_id]] )</f>
        <v>900</v>
      </c>
      <c r="B901" s="61" t="str">
        <f xml:space="preserve"> _xlfn.TEXTJOIN( "", , data_scaledImpacts[[#This Row],[sector]:[impactType]] )</f>
        <v>SouthwestDustCanESM232090N/AACMI</v>
      </c>
      <c r="C901" s="49" t="s">
        <v>85</v>
      </c>
      <c r="D901" s="49" t="s">
        <v>0</v>
      </c>
      <c r="E901" s="50">
        <v>3</v>
      </c>
      <c r="F901" s="50">
        <v>2090</v>
      </c>
      <c r="G901" s="50" t="s">
        <v>201</v>
      </c>
      <c r="H901" s="51" t="s">
        <v>195</v>
      </c>
      <c r="I901" s="64" t="s">
        <v>428</v>
      </c>
      <c r="J901" s="3"/>
      <c r="K901" s="3"/>
      <c r="L901" s="3"/>
      <c r="M901" s="3"/>
      <c r="N901" s="3"/>
      <c r="O901" s="3"/>
      <c r="P901" s="20">
        <v>7.7150276582770323E-6</v>
      </c>
      <c r="R901"/>
    </row>
    <row r="902" spans="1:18" x14ac:dyDescent="0.35">
      <c r="A902" s="54">
        <f xml:space="preserve"> ROW( data_scaledImpacts[[#This Row],[row_id]] ) - ROW( data_scaledImpacts[[#Headers],[row_id]] )</f>
        <v>901</v>
      </c>
      <c r="B902" s="61" t="str">
        <f xml:space="preserve"> _xlfn.TEXTJOIN( "", , data_scaledImpacts[[#This Row],[sector]:[impactType]] )</f>
        <v>SouthwestDustCCSM432090N/AACMI</v>
      </c>
      <c r="C902" s="49" t="s">
        <v>85</v>
      </c>
      <c r="D902" s="49" t="s">
        <v>1</v>
      </c>
      <c r="E902" s="50">
        <v>3</v>
      </c>
      <c r="F902" s="50">
        <v>2090</v>
      </c>
      <c r="G902" s="50" t="s">
        <v>201</v>
      </c>
      <c r="H902" s="51" t="s">
        <v>195</v>
      </c>
      <c r="I902" s="64" t="s">
        <v>429</v>
      </c>
      <c r="J902" s="3"/>
      <c r="K902" s="3"/>
      <c r="L902" s="3"/>
      <c r="M902" s="3"/>
      <c r="N902" s="3"/>
      <c r="O902" s="3"/>
      <c r="P902" s="20">
        <v>9.1614409906801055E-6</v>
      </c>
      <c r="R902"/>
    </row>
    <row r="903" spans="1:18" x14ac:dyDescent="0.35">
      <c r="A903" s="54">
        <f xml:space="preserve"> ROW( data_scaledImpacts[[#This Row],[row_id]] ) - ROW( data_scaledImpacts[[#Headers],[row_id]] )</f>
        <v>902</v>
      </c>
      <c r="B903" s="61" t="str">
        <f xml:space="preserve"> _xlfn.TEXTJOIN( "", , data_scaledImpacts[[#This Row],[sector]:[impactType]] )</f>
        <v>SouthwestDustGISS-E2-R32090N/AACMI</v>
      </c>
      <c r="C903" s="49" t="s">
        <v>85</v>
      </c>
      <c r="D903" s="49" t="s">
        <v>2</v>
      </c>
      <c r="E903" s="50">
        <v>3</v>
      </c>
      <c r="F903" s="50">
        <v>2090</v>
      </c>
      <c r="G903" s="50" t="s">
        <v>201</v>
      </c>
      <c r="H903" s="51" t="s">
        <v>195</v>
      </c>
      <c r="I903" s="64" t="s">
        <v>430</v>
      </c>
      <c r="J903" s="3"/>
      <c r="K903" s="3"/>
      <c r="L903" s="3"/>
      <c r="M903" s="3"/>
      <c r="N903" s="3"/>
      <c r="O903" s="3"/>
      <c r="P903" s="20">
        <v>1.0161587920099658E-5</v>
      </c>
      <c r="R903"/>
    </row>
    <row r="904" spans="1:18" x14ac:dyDescent="0.35">
      <c r="A904" s="54">
        <f xml:space="preserve"> ROW( data_scaledImpacts[[#This Row],[row_id]] ) - ROW( data_scaledImpacts[[#Headers],[row_id]] )</f>
        <v>903</v>
      </c>
      <c r="B904" s="61" t="str">
        <f xml:space="preserve"> _xlfn.TEXTJOIN( "", , data_scaledImpacts[[#This Row],[sector]:[impactType]] )</f>
        <v>SouthwestDustHadGEM2-ES32090N/AACMI</v>
      </c>
      <c r="C904" s="49" t="s">
        <v>85</v>
      </c>
      <c r="D904" s="49" t="s">
        <v>3</v>
      </c>
      <c r="E904" s="50">
        <v>3</v>
      </c>
      <c r="F904" s="50">
        <v>2090</v>
      </c>
      <c r="G904" s="50" t="s">
        <v>201</v>
      </c>
      <c r="H904" s="51" t="s">
        <v>195</v>
      </c>
      <c r="I904" s="64" t="s">
        <v>431</v>
      </c>
      <c r="J904" s="3"/>
      <c r="K904" s="3"/>
      <c r="L904" s="3"/>
      <c r="M904" s="3"/>
      <c r="N904" s="3"/>
      <c r="O904" s="3"/>
      <c r="P904" s="20">
        <v>9.7973131532750188E-6</v>
      </c>
      <c r="R904"/>
    </row>
    <row r="905" spans="1:18" x14ac:dyDescent="0.35">
      <c r="A905" s="54">
        <f xml:space="preserve"> ROW( data_scaledImpacts[[#This Row],[row_id]] ) - ROW( data_scaledImpacts[[#Headers],[row_id]] )</f>
        <v>904</v>
      </c>
      <c r="B905" s="61" t="str">
        <f xml:space="preserve"> _xlfn.TEXTJOIN( "", , data_scaledImpacts[[#This Row],[sector]:[impactType]] )</f>
        <v>SouthwestDustMIROC532090N/AACMI</v>
      </c>
      <c r="C905" s="49" t="s">
        <v>85</v>
      </c>
      <c r="D905" s="49" t="s">
        <v>4</v>
      </c>
      <c r="E905" s="50">
        <v>3</v>
      </c>
      <c r="F905" s="50">
        <v>2090</v>
      </c>
      <c r="G905" s="50" t="s">
        <v>201</v>
      </c>
      <c r="H905" s="51" t="s">
        <v>195</v>
      </c>
      <c r="I905" s="64" t="s">
        <v>432</v>
      </c>
      <c r="J905" s="3"/>
      <c r="K905" s="3"/>
      <c r="L905" s="3"/>
      <c r="M905" s="3"/>
      <c r="N905" s="3"/>
      <c r="O905" s="3"/>
      <c r="P905" s="20">
        <v>1.1394216472741582E-5</v>
      </c>
      <c r="R905"/>
    </row>
    <row r="906" spans="1:18" x14ac:dyDescent="0.35">
      <c r="A906" s="54">
        <f xml:space="preserve"> ROW( data_scaledImpacts[[#This Row],[row_id]] ) - ROW( data_scaledImpacts[[#Headers],[row_id]] )</f>
        <v>905</v>
      </c>
      <c r="B906" s="61" t="str">
        <f xml:space="preserve"> _xlfn.TEXTJOIN( "", , data_scaledImpacts[[#This Row],[sector]:[impactType]] )</f>
        <v>SouthwestDustGFDL-CM332090N/AACMI</v>
      </c>
      <c r="C906" s="49" t="s">
        <v>85</v>
      </c>
      <c r="D906" s="49" t="s">
        <v>5</v>
      </c>
      <c r="E906" s="50">
        <v>3</v>
      </c>
      <c r="F906" s="50">
        <v>2090</v>
      </c>
      <c r="G906" s="50" t="s">
        <v>201</v>
      </c>
      <c r="H906" s="51" t="s">
        <v>195</v>
      </c>
      <c r="I906" s="64" t="s">
        <v>433</v>
      </c>
      <c r="J906" s="3"/>
      <c r="K906" s="3"/>
      <c r="L906" s="3"/>
      <c r="M906" s="3"/>
      <c r="N906" s="3"/>
      <c r="O906" s="3"/>
      <c r="P906" s="20">
        <v>1.3045357439126438E-5</v>
      </c>
      <c r="R906"/>
    </row>
    <row r="907" spans="1:18" x14ac:dyDescent="0.35">
      <c r="A907" s="54">
        <f xml:space="preserve"> ROW( data_scaledImpacts[[#This Row],[row_id]] ) - ROW( data_scaledImpacts[[#Headers],[row_id]] )</f>
        <v>906</v>
      </c>
      <c r="B907" s="61" t="str">
        <f xml:space="preserve"> _xlfn.TEXTJOIN( "", , data_scaledImpacts[[#This Row],[sector]:[impactType]] )</f>
        <v>SouthwestDustGCM Average32090N/AACMI</v>
      </c>
      <c r="C907" s="49" t="s">
        <v>85</v>
      </c>
      <c r="D907" s="49" t="s">
        <v>15</v>
      </c>
      <c r="E907" s="50">
        <v>3</v>
      </c>
      <c r="F907" s="50">
        <v>2090</v>
      </c>
      <c r="G907" s="50" t="s">
        <v>201</v>
      </c>
      <c r="H907" s="51" t="s">
        <v>195</v>
      </c>
      <c r="I907" s="64" t="s">
        <v>434</v>
      </c>
      <c r="J907" s="3"/>
      <c r="K907" s="3"/>
      <c r="L907" s="3"/>
      <c r="M907" s="3"/>
      <c r="N907" s="3"/>
      <c r="O907" s="3"/>
      <c r="P907" s="20">
        <v>1.0212490605699971E-5</v>
      </c>
      <c r="R907"/>
    </row>
    <row r="908" spans="1:18" x14ac:dyDescent="0.35">
      <c r="A908" s="54">
        <f xml:space="preserve"> ROW( data_scaledImpacts[[#This Row],[row_id]] ) - ROW( data_scaledImpacts[[#Headers],[row_id]] )</f>
        <v>907</v>
      </c>
      <c r="B908" s="61" t="str">
        <f xml:space="preserve"> _xlfn.TEXTJOIN( "", , data_scaledImpacts[[#This Row],[sector]:[impactType]] )</f>
        <v>SouthwestDustCanESM242090N/AACMI</v>
      </c>
      <c r="C908" s="49" t="s">
        <v>85</v>
      </c>
      <c r="D908" s="49" t="s">
        <v>0</v>
      </c>
      <c r="E908" s="50">
        <v>4</v>
      </c>
      <c r="F908" s="50">
        <v>2090</v>
      </c>
      <c r="G908" s="50" t="s">
        <v>201</v>
      </c>
      <c r="H908" s="51" t="s">
        <v>195</v>
      </c>
      <c r="I908" s="64" t="s">
        <v>435</v>
      </c>
      <c r="J908" s="3"/>
      <c r="K908" s="3"/>
      <c r="L908" s="3"/>
      <c r="M908" s="3"/>
      <c r="N908" s="3"/>
      <c r="O908" s="3"/>
      <c r="P908" s="20">
        <v>7.4186884135164377E-6</v>
      </c>
      <c r="R908"/>
    </row>
    <row r="909" spans="1:18" x14ac:dyDescent="0.35">
      <c r="A909" s="54">
        <f xml:space="preserve"> ROW( data_scaledImpacts[[#This Row],[row_id]] ) - ROW( data_scaledImpacts[[#Headers],[row_id]] )</f>
        <v>908</v>
      </c>
      <c r="B909" s="61" t="str">
        <f xml:space="preserve"> _xlfn.TEXTJOIN( "", , data_scaledImpacts[[#This Row],[sector]:[impactType]] )</f>
        <v>SouthwestDustCCSM442090N/AACMI</v>
      </c>
      <c r="C909" s="49" t="s">
        <v>85</v>
      </c>
      <c r="D909" s="49" t="s">
        <v>1</v>
      </c>
      <c r="E909" s="50">
        <v>4</v>
      </c>
      <c r="F909" s="50">
        <v>2090</v>
      </c>
      <c r="G909" s="50" t="s">
        <v>201</v>
      </c>
      <c r="H909" s="51" t="s">
        <v>195</v>
      </c>
      <c r="I909" s="64" t="s">
        <v>436</v>
      </c>
      <c r="J909" s="3"/>
      <c r="K909" s="3"/>
      <c r="L909" s="3"/>
      <c r="M909" s="3"/>
      <c r="N909" s="3"/>
      <c r="O909" s="3"/>
      <c r="P909" s="20">
        <v>1.2454793503167084E-5</v>
      </c>
      <c r="R909"/>
    </row>
    <row r="910" spans="1:18" x14ac:dyDescent="0.35">
      <c r="A910" s="54">
        <f xml:space="preserve"> ROW( data_scaledImpacts[[#This Row],[row_id]] ) - ROW( data_scaledImpacts[[#Headers],[row_id]] )</f>
        <v>909</v>
      </c>
      <c r="B910" s="61" t="str">
        <f xml:space="preserve"> _xlfn.TEXTJOIN( "", , data_scaledImpacts[[#This Row],[sector]:[impactType]] )</f>
        <v>SouthwestDustGISS-E2-R42090N/AACMI</v>
      </c>
      <c r="C910" s="49" t="s">
        <v>85</v>
      </c>
      <c r="D910" s="49" t="s">
        <v>2</v>
      </c>
      <c r="E910" s="50">
        <v>4</v>
      </c>
      <c r="F910" s="50">
        <v>2090</v>
      </c>
      <c r="G910" s="50" t="s">
        <v>201</v>
      </c>
      <c r="H910" s="51" t="s">
        <v>195</v>
      </c>
      <c r="I910" s="64" t="s">
        <v>437</v>
      </c>
      <c r="J910" s="3"/>
      <c r="K910" s="3"/>
      <c r="L910" s="3"/>
      <c r="M910" s="3"/>
      <c r="N910" s="3"/>
      <c r="O910" s="3"/>
      <c r="P910" s="20"/>
      <c r="R910"/>
    </row>
    <row r="911" spans="1:18" x14ac:dyDescent="0.35">
      <c r="A911" s="54">
        <f xml:space="preserve"> ROW( data_scaledImpacts[[#This Row],[row_id]] ) - ROW( data_scaledImpacts[[#Headers],[row_id]] )</f>
        <v>910</v>
      </c>
      <c r="B911" s="61" t="str">
        <f xml:space="preserve"> _xlfn.TEXTJOIN( "", , data_scaledImpacts[[#This Row],[sector]:[impactType]] )</f>
        <v>SouthwestDustHadGEM2-ES42090N/AACMI</v>
      </c>
      <c r="C911" s="49" t="s">
        <v>85</v>
      </c>
      <c r="D911" s="49" t="s">
        <v>3</v>
      </c>
      <c r="E911" s="50">
        <v>4</v>
      </c>
      <c r="F911" s="50">
        <v>2090</v>
      </c>
      <c r="G911" s="50" t="s">
        <v>201</v>
      </c>
      <c r="H911" s="51" t="s">
        <v>195</v>
      </c>
      <c r="I911" s="64" t="s">
        <v>438</v>
      </c>
      <c r="J911" s="3"/>
      <c r="K911" s="3"/>
      <c r="L911" s="3"/>
      <c r="M911" s="3"/>
      <c r="N911" s="3"/>
      <c r="O911" s="3"/>
      <c r="P911" s="20">
        <v>9.9730680052779015E-6</v>
      </c>
      <c r="R911"/>
    </row>
    <row r="912" spans="1:18" x14ac:dyDescent="0.35">
      <c r="A912" s="54">
        <f xml:space="preserve"> ROW( data_scaledImpacts[[#This Row],[row_id]] ) - ROW( data_scaledImpacts[[#Headers],[row_id]] )</f>
        <v>911</v>
      </c>
      <c r="B912" s="61" t="str">
        <f xml:space="preserve"> _xlfn.TEXTJOIN( "", , data_scaledImpacts[[#This Row],[sector]:[impactType]] )</f>
        <v>SouthwestDustMIROC542090N/AACMI</v>
      </c>
      <c r="C912" s="49" t="s">
        <v>85</v>
      </c>
      <c r="D912" s="49" t="s">
        <v>4</v>
      </c>
      <c r="E912" s="50">
        <v>4</v>
      </c>
      <c r="F912" s="50">
        <v>2090</v>
      </c>
      <c r="G912" s="50" t="s">
        <v>201</v>
      </c>
      <c r="H912" s="51" t="s">
        <v>195</v>
      </c>
      <c r="I912" s="64" t="s">
        <v>439</v>
      </c>
      <c r="J912" s="3"/>
      <c r="K912" s="3"/>
      <c r="L912" s="3"/>
      <c r="M912" s="3"/>
      <c r="N912" s="3"/>
      <c r="O912" s="3"/>
      <c r="P912" s="20">
        <v>1.4088883517070897E-5</v>
      </c>
      <c r="R912"/>
    </row>
    <row r="913" spans="1:18" x14ac:dyDescent="0.35">
      <c r="A913" s="54">
        <f xml:space="preserve"> ROW( data_scaledImpacts[[#This Row],[row_id]] ) - ROW( data_scaledImpacts[[#Headers],[row_id]] )</f>
        <v>912</v>
      </c>
      <c r="B913" s="61" t="str">
        <f xml:space="preserve"> _xlfn.TEXTJOIN( "", , data_scaledImpacts[[#This Row],[sector]:[impactType]] )</f>
        <v>SouthwestDustGFDL-CM342090N/AACMI</v>
      </c>
      <c r="C913" s="49" t="s">
        <v>85</v>
      </c>
      <c r="D913" s="49" t="s">
        <v>5</v>
      </c>
      <c r="E913" s="50">
        <v>4</v>
      </c>
      <c r="F913" s="50">
        <v>2090</v>
      </c>
      <c r="G913" s="50" t="s">
        <v>201</v>
      </c>
      <c r="H913" s="51" t="s">
        <v>195</v>
      </c>
      <c r="I913" s="64" t="s">
        <v>440</v>
      </c>
      <c r="J913" s="3"/>
      <c r="K913" s="3"/>
      <c r="L913" s="3"/>
      <c r="M913" s="3"/>
      <c r="N913" s="3"/>
      <c r="O913" s="3"/>
      <c r="P913" s="20">
        <v>1.7828960719320083E-5</v>
      </c>
      <c r="R913"/>
    </row>
    <row r="914" spans="1:18" x14ac:dyDescent="0.35">
      <c r="A914" s="54">
        <f xml:space="preserve"> ROW( data_scaledImpacts[[#This Row],[row_id]] ) - ROW( data_scaledImpacts[[#Headers],[row_id]] )</f>
        <v>913</v>
      </c>
      <c r="B914" s="61" t="str">
        <f xml:space="preserve"> _xlfn.TEXTJOIN( "", , data_scaledImpacts[[#This Row],[sector]:[impactType]] )</f>
        <v>SouthwestDustGCM Average42090N/AACMI</v>
      </c>
      <c r="C914" s="49" t="s">
        <v>85</v>
      </c>
      <c r="D914" s="49" t="s">
        <v>15</v>
      </c>
      <c r="E914" s="50">
        <v>4</v>
      </c>
      <c r="F914" s="50">
        <v>2090</v>
      </c>
      <c r="G914" s="50" t="s">
        <v>201</v>
      </c>
      <c r="H914" s="51" t="s">
        <v>195</v>
      </c>
      <c r="I914" s="64" t="s">
        <v>441</v>
      </c>
      <c r="J914" s="3"/>
      <c r="K914" s="3"/>
      <c r="L914" s="3"/>
      <c r="M914" s="3"/>
      <c r="N914" s="3"/>
      <c r="O914" s="3"/>
      <c r="P914" s="20">
        <v>1.235287883167048E-5</v>
      </c>
      <c r="R914"/>
    </row>
    <row r="915" spans="1:18" x14ac:dyDescent="0.35">
      <c r="A915" s="54">
        <f xml:space="preserve"> ROW( data_scaledImpacts[[#This Row],[row_id]] ) - ROW( data_scaledImpacts[[#Headers],[row_id]] )</f>
        <v>914</v>
      </c>
      <c r="B915" s="61" t="str">
        <f xml:space="preserve"> _xlfn.TEXTJOIN( "", , data_scaledImpacts[[#This Row],[sector]:[impactType]] )</f>
        <v>SouthwestDustCanESM252090N/AACMI</v>
      </c>
      <c r="C915" s="49" t="s">
        <v>85</v>
      </c>
      <c r="D915" s="49" t="s">
        <v>0</v>
      </c>
      <c r="E915" s="50">
        <v>5</v>
      </c>
      <c r="F915" s="50">
        <v>2090</v>
      </c>
      <c r="G915" s="50" t="s">
        <v>201</v>
      </c>
      <c r="H915" s="51" t="s">
        <v>195</v>
      </c>
      <c r="I915" s="64" t="s">
        <v>442</v>
      </c>
      <c r="J915" s="3"/>
      <c r="K915" s="3"/>
      <c r="L915" s="3"/>
      <c r="M915" s="3"/>
      <c r="N915" s="3"/>
      <c r="O915" s="3"/>
      <c r="P915" s="20">
        <v>9.2835459063335747E-6</v>
      </c>
      <c r="R915"/>
    </row>
    <row r="916" spans="1:18" x14ac:dyDescent="0.35">
      <c r="A916" s="54">
        <f xml:space="preserve"> ROW( data_scaledImpacts[[#This Row],[row_id]] ) - ROW( data_scaledImpacts[[#Headers],[row_id]] )</f>
        <v>915</v>
      </c>
      <c r="B916" s="61" t="str">
        <f xml:space="preserve"> _xlfn.TEXTJOIN( "", , data_scaledImpacts[[#This Row],[sector]:[impactType]] )</f>
        <v>SouthwestDustCCSM452090N/AACMI</v>
      </c>
      <c r="C916" s="49" t="s">
        <v>85</v>
      </c>
      <c r="D916" s="49" t="s">
        <v>1</v>
      </c>
      <c r="E916" s="50">
        <v>5</v>
      </c>
      <c r="F916" s="50">
        <v>2090</v>
      </c>
      <c r="G916" s="50" t="s">
        <v>201</v>
      </c>
      <c r="H916" s="51" t="s">
        <v>195</v>
      </c>
      <c r="I916" s="64" t="s">
        <v>443</v>
      </c>
      <c r="J916" s="3"/>
      <c r="K916" s="3"/>
      <c r="L916" s="3"/>
      <c r="M916" s="3"/>
      <c r="N916" s="3"/>
      <c r="O916" s="3"/>
      <c r="P916" s="20">
        <v>1.9528107060328617E-5</v>
      </c>
      <c r="R916"/>
    </row>
    <row r="917" spans="1:18" x14ac:dyDescent="0.35">
      <c r="A917" s="54">
        <f xml:space="preserve"> ROW( data_scaledImpacts[[#This Row],[row_id]] ) - ROW( data_scaledImpacts[[#Headers],[row_id]] )</f>
        <v>916</v>
      </c>
      <c r="B917" s="61" t="str">
        <f xml:space="preserve"> _xlfn.TEXTJOIN( "", , data_scaledImpacts[[#This Row],[sector]:[impactType]] )</f>
        <v>SouthwestDustGISS-E2-R52090N/AACMI</v>
      </c>
      <c r="C917" s="49" t="s">
        <v>85</v>
      </c>
      <c r="D917" s="49" t="s">
        <v>2</v>
      </c>
      <c r="E917" s="50">
        <v>5</v>
      </c>
      <c r="F917" s="50">
        <v>2090</v>
      </c>
      <c r="G917" s="50" t="s">
        <v>201</v>
      </c>
      <c r="H917" s="51" t="s">
        <v>195</v>
      </c>
      <c r="I917" s="64" t="s">
        <v>444</v>
      </c>
      <c r="J917" s="3"/>
      <c r="K917" s="3"/>
      <c r="L917" s="3"/>
      <c r="M917" s="3"/>
      <c r="N917" s="3"/>
      <c r="O917" s="3"/>
      <c r="P917" s="20"/>
      <c r="R917"/>
    </row>
    <row r="918" spans="1:18" x14ac:dyDescent="0.35">
      <c r="A918" s="54">
        <f xml:space="preserve"> ROW( data_scaledImpacts[[#This Row],[row_id]] ) - ROW( data_scaledImpacts[[#Headers],[row_id]] )</f>
        <v>917</v>
      </c>
      <c r="B918" s="61" t="str">
        <f xml:space="preserve"> _xlfn.TEXTJOIN( "", , data_scaledImpacts[[#This Row],[sector]:[impactType]] )</f>
        <v>SouthwestDustHadGEM2-ES52090N/AACMI</v>
      </c>
      <c r="C918" s="49" t="s">
        <v>85</v>
      </c>
      <c r="D918" s="49" t="s">
        <v>3</v>
      </c>
      <c r="E918" s="50">
        <v>5</v>
      </c>
      <c r="F918" s="50">
        <v>2090</v>
      </c>
      <c r="G918" s="50" t="s">
        <v>201</v>
      </c>
      <c r="H918" s="51" t="s">
        <v>195</v>
      </c>
      <c r="I918" s="64" t="s">
        <v>445</v>
      </c>
      <c r="J918" s="3"/>
      <c r="K918" s="3"/>
      <c r="L918" s="3"/>
      <c r="M918" s="3"/>
      <c r="N918" s="3"/>
      <c r="O918" s="3"/>
      <c r="P918" s="20">
        <v>1.6441819025801258E-5</v>
      </c>
      <c r="R918"/>
    </row>
    <row r="919" spans="1:18" x14ac:dyDescent="0.35">
      <c r="A919" s="54">
        <f xml:space="preserve"> ROW( data_scaledImpacts[[#This Row],[row_id]] ) - ROW( data_scaledImpacts[[#Headers],[row_id]] )</f>
        <v>918</v>
      </c>
      <c r="B919" s="61" t="str">
        <f xml:space="preserve"> _xlfn.TEXTJOIN( "", , data_scaledImpacts[[#This Row],[sector]:[impactType]] )</f>
        <v>SouthwestDustMIROC552090N/AACMI</v>
      </c>
      <c r="C919" s="49" t="s">
        <v>85</v>
      </c>
      <c r="D919" s="49" t="s">
        <v>4</v>
      </c>
      <c r="E919" s="50">
        <v>5</v>
      </c>
      <c r="F919" s="50">
        <v>2090</v>
      </c>
      <c r="G919" s="50" t="s">
        <v>201</v>
      </c>
      <c r="H919" s="51" t="s">
        <v>195</v>
      </c>
      <c r="I919" s="64" t="s">
        <v>446</v>
      </c>
      <c r="J919" s="3"/>
      <c r="K919" s="3"/>
      <c r="L919" s="3"/>
      <c r="M919" s="3"/>
      <c r="N919" s="3"/>
      <c r="O919" s="3"/>
      <c r="P919" s="20">
        <v>1.7741222801889661E-5</v>
      </c>
      <c r="R919"/>
    </row>
    <row r="920" spans="1:18" x14ac:dyDescent="0.35">
      <c r="A920" s="54">
        <f xml:space="preserve"> ROW( data_scaledImpacts[[#This Row],[row_id]] ) - ROW( data_scaledImpacts[[#Headers],[row_id]] )</f>
        <v>919</v>
      </c>
      <c r="B920" s="61" t="str">
        <f xml:space="preserve"> _xlfn.TEXTJOIN( "", , data_scaledImpacts[[#This Row],[sector]:[impactType]] )</f>
        <v>SouthwestDustGFDL-CM352090N/AACMI</v>
      </c>
      <c r="C920" s="49" t="s">
        <v>85</v>
      </c>
      <c r="D920" s="49" t="s">
        <v>5</v>
      </c>
      <c r="E920" s="50">
        <v>5</v>
      </c>
      <c r="F920" s="50">
        <v>2090</v>
      </c>
      <c r="G920" s="50" t="s">
        <v>201</v>
      </c>
      <c r="H920" s="51" t="s">
        <v>195</v>
      </c>
      <c r="I920" s="64" t="s">
        <v>447</v>
      </c>
      <c r="J920" s="3"/>
      <c r="K920" s="3"/>
      <c r="L920" s="3"/>
      <c r="M920" s="3"/>
      <c r="N920" s="3"/>
      <c r="O920" s="3"/>
      <c r="P920" s="20">
        <v>2.2208532634710051E-5</v>
      </c>
      <c r="R920"/>
    </row>
    <row r="921" spans="1:18" x14ac:dyDescent="0.35">
      <c r="A921" s="54">
        <f xml:space="preserve"> ROW( data_scaledImpacts[[#This Row],[row_id]] ) - ROW( data_scaledImpacts[[#Headers],[row_id]] )</f>
        <v>920</v>
      </c>
      <c r="B921" s="61" t="str">
        <f xml:space="preserve"> _xlfn.TEXTJOIN( "", , data_scaledImpacts[[#This Row],[sector]:[impactType]] )</f>
        <v>SouthwestDustGCM Average52090N/AACMI</v>
      </c>
      <c r="C921" s="49" t="s">
        <v>85</v>
      </c>
      <c r="D921" s="49" t="s">
        <v>15</v>
      </c>
      <c r="E921" s="50">
        <v>5</v>
      </c>
      <c r="F921" s="50">
        <v>2090</v>
      </c>
      <c r="G921" s="50" t="s">
        <v>201</v>
      </c>
      <c r="H921" s="51" t="s">
        <v>195</v>
      </c>
      <c r="I921" s="64" t="s">
        <v>448</v>
      </c>
      <c r="J921" s="3"/>
      <c r="K921" s="3"/>
      <c r="L921" s="3"/>
      <c r="M921" s="3"/>
      <c r="N921" s="3"/>
      <c r="O921" s="3"/>
      <c r="P921" s="20">
        <v>1.704064548581263E-5</v>
      </c>
      <c r="R921"/>
    </row>
    <row r="922" spans="1:18" x14ac:dyDescent="0.35">
      <c r="A922" s="54">
        <f xml:space="preserve"> ROW( data_scaledImpacts[[#This Row],[row_id]] ) - ROW( data_scaledImpacts[[#Headers],[row_id]] )</f>
        <v>921</v>
      </c>
      <c r="B922" s="61" t="str">
        <f xml:space="preserve"> _xlfn.TEXTJOIN( "", , data_scaledImpacts[[#This Row],[sector]:[impactType]] )</f>
        <v>SouthwestDustCanESM262090N/AACMI</v>
      </c>
      <c r="C922" s="49" t="s">
        <v>85</v>
      </c>
      <c r="D922" s="49" t="s">
        <v>0</v>
      </c>
      <c r="E922" s="50">
        <v>6</v>
      </c>
      <c r="F922" s="50">
        <v>2090</v>
      </c>
      <c r="G922" s="50" t="s">
        <v>201</v>
      </c>
      <c r="H922" s="51" t="s">
        <v>195</v>
      </c>
      <c r="I922" s="64" t="s">
        <v>449</v>
      </c>
      <c r="J922" s="3"/>
      <c r="K922" s="3"/>
      <c r="L922" s="3"/>
      <c r="M922" s="3"/>
      <c r="N922" s="3"/>
      <c r="O922" s="3"/>
      <c r="P922" s="20">
        <v>1.1902065506785072E-5</v>
      </c>
      <c r="R922"/>
    </row>
    <row r="923" spans="1:18" x14ac:dyDescent="0.35">
      <c r="A923" s="54">
        <f xml:space="preserve"> ROW( data_scaledImpacts[[#This Row],[row_id]] ) - ROW( data_scaledImpacts[[#Headers],[row_id]] )</f>
        <v>922</v>
      </c>
      <c r="B923" s="61" t="str">
        <f xml:space="preserve"> _xlfn.TEXTJOIN( "", , data_scaledImpacts[[#This Row],[sector]:[impactType]] )</f>
        <v>SouthwestDustCCSM462090N/AACMI</v>
      </c>
      <c r="C923" s="49" t="s">
        <v>85</v>
      </c>
      <c r="D923" s="49" t="s">
        <v>1</v>
      </c>
      <c r="E923" s="50">
        <v>6</v>
      </c>
      <c r="F923" s="50">
        <v>2090</v>
      </c>
      <c r="G923" s="50" t="s">
        <v>201</v>
      </c>
      <c r="H923" s="51" t="s">
        <v>195</v>
      </c>
      <c r="I923" s="64" t="s">
        <v>450</v>
      </c>
      <c r="J923" s="3"/>
      <c r="K923" s="3"/>
      <c r="L923" s="3"/>
      <c r="M923" s="3"/>
      <c r="N923" s="3"/>
      <c r="O923" s="3"/>
      <c r="P923" s="20"/>
      <c r="R923"/>
    </row>
    <row r="924" spans="1:18" x14ac:dyDescent="0.35">
      <c r="A924" s="54">
        <f xml:space="preserve"> ROW( data_scaledImpacts[[#This Row],[row_id]] ) - ROW( data_scaledImpacts[[#Headers],[row_id]] )</f>
        <v>923</v>
      </c>
      <c r="B924" s="61" t="str">
        <f xml:space="preserve"> _xlfn.TEXTJOIN( "", , data_scaledImpacts[[#This Row],[sector]:[impactType]] )</f>
        <v>SouthwestDustGISS-E2-R62090N/AACMI</v>
      </c>
      <c r="C924" s="49" t="s">
        <v>85</v>
      </c>
      <c r="D924" s="49" t="s">
        <v>2</v>
      </c>
      <c r="E924" s="50">
        <v>6</v>
      </c>
      <c r="F924" s="50">
        <v>2090</v>
      </c>
      <c r="G924" s="50" t="s">
        <v>201</v>
      </c>
      <c r="H924" s="51" t="s">
        <v>195</v>
      </c>
      <c r="I924" s="64" t="s">
        <v>451</v>
      </c>
      <c r="J924" s="3"/>
      <c r="K924" s="3"/>
      <c r="L924" s="3"/>
      <c r="M924" s="3"/>
      <c r="N924" s="3"/>
      <c r="O924" s="3"/>
      <c r="P924" s="20"/>
      <c r="R924"/>
    </row>
    <row r="925" spans="1:18" x14ac:dyDescent="0.35">
      <c r="A925" s="54">
        <f xml:space="preserve"> ROW( data_scaledImpacts[[#This Row],[row_id]] ) - ROW( data_scaledImpacts[[#Headers],[row_id]] )</f>
        <v>924</v>
      </c>
      <c r="B925" s="61" t="str">
        <f xml:space="preserve"> _xlfn.TEXTJOIN( "", , data_scaledImpacts[[#This Row],[sector]:[impactType]] )</f>
        <v>SouthwestDustHadGEM2-ES62090N/AACMI</v>
      </c>
      <c r="C925" s="49" t="s">
        <v>85</v>
      </c>
      <c r="D925" s="49" t="s">
        <v>3</v>
      </c>
      <c r="E925" s="50">
        <v>6</v>
      </c>
      <c r="F925" s="50">
        <v>2090</v>
      </c>
      <c r="G925" s="50" t="s">
        <v>201</v>
      </c>
      <c r="H925" s="51" t="s">
        <v>195</v>
      </c>
      <c r="I925" s="64" t="s">
        <v>452</v>
      </c>
      <c r="J925" s="3"/>
      <c r="K925" s="3"/>
      <c r="L925" s="3"/>
      <c r="M925" s="3"/>
      <c r="N925" s="3"/>
      <c r="O925" s="3"/>
      <c r="P925" s="20">
        <v>1.574913093024561E-5</v>
      </c>
      <c r="R925"/>
    </row>
    <row r="926" spans="1:18" x14ac:dyDescent="0.35">
      <c r="A926" s="54">
        <f xml:space="preserve"> ROW( data_scaledImpacts[[#This Row],[row_id]] ) - ROW( data_scaledImpacts[[#Headers],[row_id]] )</f>
        <v>925</v>
      </c>
      <c r="B926" s="61" t="str">
        <f xml:space="preserve"> _xlfn.TEXTJOIN( "", , data_scaledImpacts[[#This Row],[sector]:[impactType]] )</f>
        <v>SouthwestDustMIROC562090N/AACMI</v>
      </c>
      <c r="C926" s="49" t="s">
        <v>85</v>
      </c>
      <c r="D926" s="49" t="s">
        <v>4</v>
      </c>
      <c r="E926" s="50">
        <v>6</v>
      </c>
      <c r="F926" s="50">
        <v>2090</v>
      </c>
      <c r="G926" s="50" t="s">
        <v>201</v>
      </c>
      <c r="H926" s="51" t="s">
        <v>195</v>
      </c>
      <c r="I926" s="64" t="s">
        <v>453</v>
      </c>
      <c r="J926" s="3"/>
      <c r="K926" s="3"/>
      <c r="L926" s="3"/>
      <c r="M926" s="3"/>
      <c r="N926" s="3"/>
      <c r="O926" s="3"/>
      <c r="P926" s="20"/>
      <c r="R926"/>
    </row>
    <row r="927" spans="1:18" x14ac:dyDescent="0.35">
      <c r="A927" s="54">
        <f xml:space="preserve"> ROW( data_scaledImpacts[[#This Row],[row_id]] ) - ROW( data_scaledImpacts[[#Headers],[row_id]] )</f>
        <v>926</v>
      </c>
      <c r="B927" s="61" t="str">
        <f xml:space="preserve"> _xlfn.TEXTJOIN( "", , data_scaledImpacts[[#This Row],[sector]:[impactType]] )</f>
        <v>SouthwestDustGFDL-CM362090N/AACMI</v>
      </c>
      <c r="C927" s="49" t="s">
        <v>85</v>
      </c>
      <c r="D927" s="49" t="s">
        <v>5</v>
      </c>
      <c r="E927" s="50">
        <v>6</v>
      </c>
      <c r="F927" s="50">
        <v>2090</v>
      </c>
      <c r="G927" s="50" t="s">
        <v>201</v>
      </c>
      <c r="H927" s="51" t="s">
        <v>195</v>
      </c>
      <c r="I927" s="64" t="s">
        <v>454</v>
      </c>
      <c r="J927" s="3"/>
      <c r="K927" s="3"/>
      <c r="L927" s="3"/>
      <c r="M927" s="3"/>
      <c r="N927" s="3"/>
      <c r="O927" s="3"/>
      <c r="P927" s="20">
        <v>2.5469180084708901E-5</v>
      </c>
      <c r="R927"/>
    </row>
    <row r="928" spans="1:18" x14ac:dyDescent="0.35">
      <c r="A928" s="54">
        <f xml:space="preserve"> ROW( data_scaledImpacts[[#This Row],[row_id]] ) - ROW( data_scaledImpacts[[#Headers],[row_id]] )</f>
        <v>927</v>
      </c>
      <c r="B928" s="61" t="str">
        <f xml:space="preserve"> _xlfn.TEXTJOIN( "", , data_scaledImpacts[[#This Row],[sector]:[impactType]] )</f>
        <v>SouthwestDustGCM Average62090N/AACMI</v>
      </c>
      <c r="C928" s="49" t="s">
        <v>85</v>
      </c>
      <c r="D928" s="49" t="s">
        <v>15</v>
      </c>
      <c r="E928" s="50">
        <v>6</v>
      </c>
      <c r="F928" s="50">
        <v>2090</v>
      </c>
      <c r="G928" s="50" t="s">
        <v>201</v>
      </c>
      <c r="H928" s="51" t="s">
        <v>195</v>
      </c>
      <c r="I928" s="64" t="s">
        <v>455</v>
      </c>
      <c r="J928" s="3"/>
      <c r="K928" s="3"/>
      <c r="L928" s="3"/>
      <c r="M928" s="3"/>
      <c r="N928" s="3"/>
      <c r="O928" s="3"/>
      <c r="P928" s="20">
        <v>1.7706792173913194E-5</v>
      </c>
      <c r="R928"/>
    </row>
    <row r="929" spans="1:18" x14ac:dyDescent="0.35">
      <c r="A929" s="54">
        <f xml:space="preserve"> ROW( data_scaledImpacts[[#This Row],[row_id]] ) - ROW( data_scaledImpacts[[#Headers],[row_id]] )</f>
        <v>928</v>
      </c>
      <c r="B929" s="61" t="str">
        <f xml:space="preserve"> _xlfn.TEXTJOIN( "", , data_scaledImpacts[[#This Row],[sector]:[impactType]] )</f>
        <v>SouthwestDustCanESM272090N/AACMI</v>
      </c>
      <c r="C929" s="49" t="s">
        <v>85</v>
      </c>
      <c r="D929" s="49" t="s">
        <v>0</v>
      </c>
      <c r="E929" s="50">
        <v>7</v>
      </c>
      <c r="F929" s="50">
        <v>2090</v>
      </c>
      <c r="G929" s="50" t="s">
        <v>201</v>
      </c>
      <c r="H929" s="51" t="s">
        <v>195</v>
      </c>
      <c r="I929" s="64" t="s">
        <v>456</v>
      </c>
      <c r="J929" s="3"/>
      <c r="K929" s="3"/>
      <c r="L929" s="3"/>
      <c r="M929" s="3"/>
      <c r="N929" s="3"/>
      <c r="O929" s="3"/>
      <c r="P929" s="20"/>
      <c r="R929"/>
    </row>
    <row r="930" spans="1:18" x14ac:dyDescent="0.35">
      <c r="A930" s="54">
        <f xml:space="preserve"> ROW( data_scaledImpacts[[#This Row],[row_id]] ) - ROW( data_scaledImpacts[[#Headers],[row_id]] )</f>
        <v>929</v>
      </c>
      <c r="B930" s="61" t="str">
        <f xml:space="preserve"> _xlfn.TEXTJOIN( "", , data_scaledImpacts[[#This Row],[sector]:[impactType]] )</f>
        <v>SouthwestDustCCSM472090N/AACMI</v>
      </c>
      <c r="C930" s="49" t="s">
        <v>85</v>
      </c>
      <c r="D930" s="49" t="s">
        <v>1</v>
      </c>
      <c r="E930" s="50">
        <v>7</v>
      </c>
      <c r="F930" s="50">
        <v>2090</v>
      </c>
      <c r="G930" s="50" t="s">
        <v>201</v>
      </c>
      <c r="H930" s="51" t="s">
        <v>195</v>
      </c>
      <c r="I930" s="64" t="s">
        <v>457</v>
      </c>
      <c r="J930" s="3"/>
      <c r="K930" s="3"/>
      <c r="L930" s="3"/>
      <c r="M930" s="3"/>
      <c r="N930" s="3"/>
      <c r="O930" s="3"/>
      <c r="P930" s="20"/>
      <c r="R930"/>
    </row>
    <row r="931" spans="1:18" x14ac:dyDescent="0.35">
      <c r="A931" s="54">
        <f xml:space="preserve"> ROW( data_scaledImpacts[[#This Row],[row_id]] ) - ROW( data_scaledImpacts[[#Headers],[row_id]] )</f>
        <v>930</v>
      </c>
      <c r="B931" s="61" t="str">
        <f xml:space="preserve"> _xlfn.TEXTJOIN( "", , data_scaledImpacts[[#This Row],[sector]:[impactType]] )</f>
        <v>SouthwestDustGISS-E2-R72090N/AACMI</v>
      </c>
      <c r="C931" s="49" t="s">
        <v>85</v>
      </c>
      <c r="D931" s="49" t="s">
        <v>2</v>
      </c>
      <c r="E931" s="50">
        <v>7</v>
      </c>
      <c r="F931" s="50">
        <v>2090</v>
      </c>
      <c r="G931" s="50" t="s">
        <v>201</v>
      </c>
      <c r="H931" s="51" t="s">
        <v>195</v>
      </c>
      <c r="I931" s="64" t="s">
        <v>458</v>
      </c>
      <c r="J931" s="3"/>
      <c r="K931" s="3"/>
      <c r="L931" s="3"/>
      <c r="M931" s="3"/>
      <c r="N931" s="3"/>
      <c r="O931" s="3"/>
      <c r="P931" s="20"/>
      <c r="R931"/>
    </row>
    <row r="932" spans="1:18" x14ac:dyDescent="0.35">
      <c r="A932" s="54">
        <f xml:space="preserve"> ROW( data_scaledImpacts[[#This Row],[row_id]] ) - ROW( data_scaledImpacts[[#Headers],[row_id]] )</f>
        <v>931</v>
      </c>
      <c r="B932" s="61" t="str">
        <f xml:space="preserve"> _xlfn.TEXTJOIN( "", , data_scaledImpacts[[#This Row],[sector]:[impactType]] )</f>
        <v>SouthwestDustHadGEM2-ES72090N/AACMI</v>
      </c>
      <c r="C932" s="49" t="s">
        <v>85</v>
      </c>
      <c r="D932" s="49" t="s">
        <v>3</v>
      </c>
      <c r="E932" s="50">
        <v>7</v>
      </c>
      <c r="F932" s="50">
        <v>2090</v>
      </c>
      <c r="G932" s="50" t="s">
        <v>201</v>
      </c>
      <c r="H932" s="51" t="s">
        <v>195</v>
      </c>
      <c r="I932" s="64" t="s">
        <v>459</v>
      </c>
      <c r="J932" s="3"/>
      <c r="K932" s="3"/>
      <c r="L932" s="3"/>
      <c r="M932" s="3"/>
      <c r="N932" s="3"/>
      <c r="O932" s="3"/>
      <c r="P932" s="20"/>
      <c r="R932"/>
    </row>
    <row r="933" spans="1:18" x14ac:dyDescent="0.35">
      <c r="A933" s="54">
        <f xml:space="preserve"> ROW( data_scaledImpacts[[#This Row],[row_id]] ) - ROW( data_scaledImpacts[[#Headers],[row_id]] )</f>
        <v>932</v>
      </c>
      <c r="B933" s="61" t="str">
        <f xml:space="preserve"> _xlfn.TEXTJOIN( "", , data_scaledImpacts[[#This Row],[sector]:[impactType]] )</f>
        <v>SouthwestDustMIROC572090N/AACMI</v>
      </c>
      <c r="C933" s="49" t="s">
        <v>85</v>
      </c>
      <c r="D933" s="49" t="s">
        <v>4</v>
      </c>
      <c r="E933" s="50">
        <v>7</v>
      </c>
      <c r="F933" s="50">
        <v>2090</v>
      </c>
      <c r="G933" s="50" t="s">
        <v>201</v>
      </c>
      <c r="H933" s="51" t="s">
        <v>195</v>
      </c>
      <c r="I933" s="64" t="s">
        <v>460</v>
      </c>
      <c r="J933" s="3"/>
      <c r="K933" s="3"/>
      <c r="L933" s="3"/>
      <c r="M933" s="3"/>
      <c r="N933" s="3"/>
      <c r="O933" s="3"/>
      <c r="P933" s="20"/>
      <c r="R933"/>
    </row>
    <row r="934" spans="1:18" x14ac:dyDescent="0.35">
      <c r="A934" s="54">
        <f xml:space="preserve"> ROW( data_scaledImpacts[[#This Row],[row_id]] ) - ROW( data_scaledImpacts[[#Headers],[row_id]] )</f>
        <v>933</v>
      </c>
      <c r="B934" s="61" t="str">
        <f xml:space="preserve"> _xlfn.TEXTJOIN( "", , data_scaledImpacts[[#This Row],[sector]:[impactType]] )</f>
        <v>SouthwestDustGFDL-CM372090N/AACMI</v>
      </c>
      <c r="C934" s="49" t="s">
        <v>85</v>
      </c>
      <c r="D934" s="49" t="s">
        <v>5</v>
      </c>
      <c r="E934" s="50">
        <v>7</v>
      </c>
      <c r="F934" s="50">
        <v>2090</v>
      </c>
      <c r="G934" s="50" t="s">
        <v>201</v>
      </c>
      <c r="H934" s="51" t="s">
        <v>195</v>
      </c>
      <c r="I934" s="64" t="s">
        <v>461</v>
      </c>
      <c r="J934" s="3"/>
      <c r="K934" s="3"/>
      <c r="L934" s="3"/>
      <c r="M934" s="3"/>
      <c r="N934" s="3"/>
      <c r="O934" s="3"/>
      <c r="P934" s="20"/>
      <c r="R934"/>
    </row>
    <row r="935" spans="1:18" x14ac:dyDescent="0.35">
      <c r="A935" s="54">
        <f xml:space="preserve"> ROW( data_scaledImpacts[[#This Row],[row_id]] ) - ROW( data_scaledImpacts[[#Headers],[row_id]] )</f>
        <v>934</v>
      </c>
      <c r="B935" s="61" t="str">
        <f xml:space="preserve"> _xlfn.TEXTJOIN( "", , data_scaledImpacts[[#This Row],[sector]:[impactType]] )</f>
        <v>SouthwestDustGCM Average72090N/AACMI</v>
      </c>
      <c r="C935" s="49" t="s">
        <v>85</v>
      </c>
      <c r="D935" s="49" t="s">
        <v>15</v>
      </c>
      <c r="E935" s="50">
        <v>7</v>
      </c>
      <c r="F935" s="50">
        <v>2090</v>
      </c>
      <c r="G935" s="50" t="s">
        <v>201</v>
      </c>
      <c r="H935" s="51" t="s">
        <v>195</v>
      </c>
      <c r="I935" s="64" t="s">
        <v>462</v>
      </c>
      <c r="J935" s="3"/>
      <c r="K935" s="3"/>
      <c r="L935" s="3"/>
      <c r="M935" s="3"/>
      <c r="N935" s="3"/>
      <c r="O935" s="3"/>
      <c r="P935" s="20" t="s">
        <v>26</v>
      </c>
      <c r="R935"/>
    </row>
    <row r="936" spans="1:18" x14ac:dyDescent="0.35">
      <c r="A936" s="54">
        <f xml:space="preserve"> ROW( data_scaledImpacts[[#This Row],[row_id]] ) - ROW( data_scaledImpacts[[#Headers],[row_id]] )</f>
        <v>935</v>
      </c>
      <c r="B936" s="61" t="str">
        <f xml:space="preserve"> _xlfn.TEXTJOIN( "", , data_scaledImpacts[[#This Row],[sector]:[impactType]] )</f>
        <v/>
      </c>
      <c r="C936" s="49"/>
      <c r="D936" s="49"/>
      <c r="E936" s="50"/>
      <c r="F936" s="50"/>
      <c r="G936" s="50"/>
      <c r="H936" s="51"/>
      <c r="I936" s="64"/>
      <c r="J936" s="52"/>
      <c r="K936" s="52"/>
      <c r="L936" s="53"/>
      <c r="M936" s="52"/>
      <c r="N936" s="52"/>
      <c r="O936" s="52"/>
      <c r="P936" s="20"/>
      <c r="R936"/>
    </row>
    <row r="937" spans="1:18" x14ac:dyDescent="0.35">
      <c r="A937" s="54">
        <f xml:space="preserve"> ROW( data_scaledImpacts[[#This Row],[row_id]] ) - ROW( data_scaledImpacts[[#Headers],[row_id]] )</f>
        <v>936</v>
      </c>
      <c r="B937" s="61" t="str">
        <f xml:space="preserve"> _xlfn.TEXTJOIN( "", , data_scaledImpacts[[#This Row],[sector]:[impactType]] )</f>
        <v>WinterRecCanESM212010N/ASnowmobiling</v>
      </c>
      <c r="C937" s="49" t="s">
        <v>89</v>
      </c>
      <c r="D937" s="49" t="s">
        <v>0</v>
      </c>
      <c r="E937" s="50">
        <v>1</v>
      </c>
      <c r="F937" s="50">
        <v>2010</v>
      </c>
      <c r="G937" s="50" t="s">
        <v>201</v>
      </c>
      <c r="H937" s="51" t="s">
        <v>92</v>
      </c>
      <c r="I937" s="64" t="s">
        <v>93</v>
      </c>
      <c r="J937" s="52">
        <v>2.0898639970534798E-4</v>
      </c>
      <c r="K937" s="52">
        <v>6.9143690915469532E-3</v>
      </c>
      <c r="L937" s="53">
        <v>1.8671890221141071E-2</v>
      </c>
      <c r="M937" s="52">
        <v>-1.6402344957931669E-3</v>
      </c>
      <c r="N937" s="52">
        <v>1.6796244816034313E-5</v>
      </c>
      <c r="O937" s="52"/>
      <c r="P937" s="20">
        <v>3.1527897324424474E-4</v>
      </c>
      <c r="R937"/>
    </row>
    <row r="938" spans="1:18" x14ac:dyDescent="0.35">
      <c r="A938" s="54">
        <f xml:space="preserve"> ROW( data_scaledImpacts[[#This Row],[row_id]] ) - ROW( data_scaledImpacts[[#Headers],[row_id]] )</f>
        <v>937</v>
      </c>
      <c r="B938" s="61" t="str">
        <f xml:space="preserve"> _xlfn.TEXTJOIN( "", , data_scaledImpacts[[#This Row],[sector]:[impactType]] )</f>
        <v>WinterRecCCSM412010N/ASnowmobiling</v>
      </c>
      <c r="C938" s="49" t="s">
        <v>89</v>
      </c>
      <c r="D938" s="49" t="s">
        <v>1</v>
      </c>
      <c r="E938" s="50">
        <v>1</v>
      </c>
      <c r="F938" s="50">
        <v>2010</v>
      </c>
      <c r="G938" s="50" t="s">
        <v>201</v>
      </c>
      <c r="H938" s="51" t="s">
        <v>92</v>
      </c>
      <c r="I938" s="64" t="s">
        <v>94</v>
      </c>
      <c r="J938" s="52">
        <v>6.7215013841021966E-3</v>
      </c>
      <c r="K938" s="52">
        <v>2.6315063109060149E-3</v>
      </c>
      <c r="L938" s="53">
        <v>1.9418344482621943E-2</v>
      </c>
      <c r="M938" s="52">
        <v>1.3459291419521367E-2</v>
      </c>
      <c r="N938" s="52">
        <v>3.359248963206866E-6</v>
      </c>
      <c r="O938" s="52"/>
      <c r="P938" s="20">
        <v>2.7618713213728909E-3</v>
      </c>
      <c r="R938"/>
    </row>
    <row r="939" spans="1:18" x14ac:dyDescent="0.35">
      <c r="A939" s="54">
        <f xml:space="preserve"> ROW( data_scaledImpacts[[#This Row],[row_id]] ) - ROW( data_scaledImpacts[[#Headers],[row_id]] )</f>
        <v>938</v>
      </c>
      <c r="B939" s="61" t="str">
        <f xml:space="preserve"> _xlfn.TEXTJOIN( "", , data_scaledImpacts[[#This Row],[sector]:[impactType]] )</f>
        <v>WinterRecGISS-E2-R12010N/ASnowmobiling</v>
      </c>
      <c r="C939" s="49" t="s">
        <v>89</v>
      </c>
      <c r="D939" s="49" t="s">
        <v>2</v>
      </c>
      <c r="E939" s="50">
        <v>1</v>
      </c>
      <c r="F939" s="50">
        <v>2010</v>
      </c>
      <c r="G939" s="50" t="s">
        <v>201</v>
      </c>
      <c r="H939" s="51" t="s">
        <v>92</v>
      </c>
      <c r="I939" s="64" t="s">
        <v>95</v>
      </c>
      <c r="J939" s="52">
        <v>2.5253036770354807E-2</v>
      </c>
      <c r="K939" s="52">
        <v>7.2083636304955904E-3</v>
      </c>
      <c r="L939" s="53">
        <v>2.2539676423740256E-2</v>
      </c>
      <c r="M939" s="52">
        <v>1.8845101430017178E-2</v>
      </c>
      <c r="N939" s="52">
        <v>1.217727749162487E-5</v>
      </c>
      <c r="O939" s="52"/>
      <c r="P939" s="20">
        <v>1.8242571258061536E-3</v>
      </c>
      <c r="R939"/>
    </row>
    <row r="940" spans="1:18" x14ac:dyDescent="0.35">
      <c r="A940" s="54">
        <f xml:space="preserve"> ROW( data_scaledImpacts[[#This Row],[row_id]] ) - ROW( data_scaledImpacts[[#Headers],[row_id]] )</f>
        <v>939</v>
      </c>
      <c r="B940" s="61" t="str">
        <f xml:space="preserve"> _xlfn.TEXTJOIN( "", , data_scaledImpacts[[#This Row],[sector]:[impactType]] )</f>
        <v>WinterRecHadGEM2-ES12010N/ASnowmobiling</v>
      </c>
      <c r="C940" s="49" t="s">
        <v>89</v>
      </c>
      <c r="D940" s="49" t="s">
        <v>3</v>
      </c>
      <c r="E940" s="50">
        <v>1</v>
      </c>
      <c r="F940" s="50">
        <v>2010</v>
      </c>
      <c r="G940" s="50" t="s">
        <v>201</v>
      </c>
      <c r="H940" s="51" t="s">
        <v>92</v>
      </c>
      <c r="I940" s="64" t="s">
        <v>96</v>
      </c>
      <c r="J940" s="52">
        <v>1.7747480106921173E-2</v>
      </c>
      <c r="K940" s="52">
        <v>5.1173458557920515E-3</v>
      </c>
      <c r="L940" s="53">
        <v>-2.709138294652974E-4</v>
      </c>
      <c r="M940" s="52">
        <v>1.9581574924484566E-2</v>
      </c>
      <c r="N940" s="52">
        <v>1.7636057056836027E-5</v>
      </c>
      <c r="O940" s="52"/>
      <c r="P940" s="20">
        <v>-6.1915951159503008E-3</v>
      </c>
      <c r="R940"/>
    </row>
    <row r="941" spans="1:18" x14ac:dyDescent="0.35">
      <c r="A941" s="54">
        <f xml:space="preserve"> ROW( data_scaledImpacts[[#This Row],[row_id]] ) - ROW( data_scaledImpacts[[#Headers],[row_id]] )</f>
        <v>940</v>
      </c>
      <c r="B941" s="61" t="str">
        <f xml:space="preserve"> _xlfn.TEXTJOIN( "", , data_scaledImpacts[[#This Row],[sector]:[impactType]] )</f>
        <v>WinterRecMIROC512010N/ASnowmobiling</v>
      </c>
      <c r="C941" s="49" t="s">
        <v>89</v>
      </c>
      <c r="D941" s="49" t="s">
        <v>4</v>
      </c>
      <c r="E941" s="50">
        <v>1</v>
      </c>
      <c r="F941" s="50">
        <v>2010</v>
      </c>
      <c r="G941" s="50" t="s">
        <v>201</v>
      </c>
      <c r="H941" s="51" t="s">
        <v>92</v>
      </c>
      <c r="I941" s="64" t="s">
        <v>97</v>
      </c>
      <c r="J941" s="52">
        <v>1.2304824246285354E-2</v>
      </c>
      <c r="K941" s="52">
        <v>4.646216732990479E-3</v>
      </c>
      <c r="L941" s="53">
        <v>5.3548913678604572E-2</v>
      </c>
      <c r="M941" s="52">
        <v>3.0435566911718767E-2</v>
      </c>
      <c r="N941" s="52">
        <v>2.561427334445233E-5</v>
      </c>
      <c r="O941" s="52"/>
      <c r="P941" s="20">
        <v>3.0410425645591103E-3</v>
      </c>
      <c r="R941"/>
    </row>
    <row r="942" spans="1:18" x14ac:dyDescent="0.35">
      <c r="A942" s="54">
        <f xml:space="preserve"> ROW( data_scaledImpacts[[#This Row],[row_id]] ) - ROW( data_scaledImpacts[[#Headers],[row_id]] )</f>
        <v>941</v>
      </c>
      <c r="B942" s="61" t="str">
        <f xml:space="preserve"> _xlfn.TEXTJOIN( "", , data_scaledImpacts[[#This Row],[sector]:[impactType]] )</f>
        <v>WinterRecGFDL-CM312010N/ASnowmobiling</v>
      </c>
      <c r="C942" s="49" t="s">
        <v>89</v>
      </c>
      <c r="D942" s="49" t="s">
        <v>5</v>
      </c>
      <c r="E942" s="50">
        <v>1</v>
      </c>
      <c r="F942" s="50">
        <v>2010</v>
      </c>
      <c r="G942" s="50" t="s">
        <v>201</v>
      </c>
      <c r="H942" s="51" t="s">
        <v>92</v>
      </c>
      <c r="I942" s="64" t="s">
        <v>98</v>
      </c>
      <c r="J942" s="52">
        <v>4.7188233114577819E-3</v>
      </c>
      <c r="K942" s="52">
        <v>4.9887934808556409E-3</v>
      </c>
      <c r="L942" s="53">
        <v>-2.7999858614374158E-2</v>
      </c>
      <c r="M942" s="52">
        <v>6.1548622487966219E-3</v>
      </c>
      <c r="N942" s="52">
        <v>1.3436995852827459E-5</v>
      </c>
      <c r="O942" s="52"/>
      <c r="P942" s="20">
        <v>-3.6225169684846566E-4</v>
      </c>
      <c r="R942"/>
    </row>
    <row r="943" spans="1:18" x14ac:dyDescent="0.35">
      <c r="A943" s="54">
        <f xml:space="preserve"> ROW( data_scaledImpacts[[#This Row],[row_id]] ) - ROW( data_scaledImpacts[[#Headers],[row_id]] )</f>
        <v>942</v>
      </c>
      <c r="B943" s="61" t="str">
        <f xml:space="preserve"> _xlfn.TEXTJOIN( "", , data_scaledImpacts[[#This Row],[sector]:[impactType]] )</f>
        <v>WinterRecGCM Average12010N/ASnowmobiling</v>
      </c>
      <c r="C943" s="49" t="s">
        <v>89</v>
      </c>
      <c r="D943" s="49" t="s">
        <v>15</v>
      </c>
      <c r="E943" s="50">
        <v>1</v>
      </c>
      <c r="F943" s="50">
        <v>2010</v>
      </c>
      <c r="G943" s="50" t="s">
        <v>201</v>
      </c>
      <c r="H943" s="51" t="s">
        <v>92</v>
      </c>
      <c r="I943" s="64" t="s">
        <v>99</v>
      </c>
      <c r="J943" s="52">
        <v>1.1159108703137776E-2</v>
      </c>
      <c r="K943" s="52">
        <v>5.2510991837644546E-3</v>
      </c>
      <c r="L943" s="53">
        <v>1.4318008727044732E-2</v>
      </c>
      <c r="M943" s="52">
        <v>1.4472693739790888E-2</v>
      </c>
      <c r="N943" s="52">
        <v>1.483668292083031E-5</v>
      </c>
      <c r="O943" s="52"/>
      <c r="P943" s="20">
        <v>2.3143386203060547E-4</v>
      </c>
      <c r="R943"/>
    </row>
    <row r="944" spans="1:18" x14ac:dyDescent="0.35">
      <c r="A944" s="54">
        <f xml:space="preserve"> ROW( data_scaledImpacts[[#This Row],[row_id]] ) - ROW( data_scaledImpacts[[#Headers],[row_id]] )</f>
        <v>943</v>
      </c>
      <c r="B944" s="61" t="str">
        <f xml:space="preserve"> _xlfn.TEXTJOIN( "", , data_scaledImpacts[[#This Row],[sector]:[impactType]] )</f>
        <v>WinterRecCanESM222010N/ASnowmobiling</v>
      </c>
      <c r="C944" s="49" t="s">
        <v>89</v>
      </c>
      <c r="D944" s="49" t="s">
        <v>0</v>
      </c>
      <c r="E944" s="50">
        <v>2</v>
      </c>
      <c r="F944" s="50">
        <v>2010</v>
      </c>
      <c r="G944" s="50" t="s">
        <v>201</v>
      </c>
      <c r="H944" s="51" t="s">
        <v>92</v>
      </c>
      <c r="I944" s="64" t="s">
        <v>100</v>
      </c>
      <c r="J944" s="52">
        <v>1.369727543549821E-2</v>
      </c>
      <c r="K944" s="52">
        <v>8.9631836985492892E-3</v>
      </c>
      <c r="L944" s="53">
        <v>4.9302517550471922E-2</v>
      </c>
      <c r="M944" s="52">
        <v>6.1925948643574126E-2</v>
      </c>
      <c r="N944" s="52">
        <v>2.561427334445233E-5</v>
      </c>
      <c r="O944" s="52"/>
      <c r="P944" s="20">
        <v>8.0039374022203968E-3</v>
      </c>
      <c r="R944"/>
    </row>
    <row r="945" spans="1:18" x14ac:dyDescent="0.35">
      <c r="A945" s="54">
        <f xml:space="preserve"> ROW( data_scaledImpacts[[#This Row],[row_id]] ) - ROW( data_scaledImpacts[[#Headers],[row_id]] )</f>
        <v>944</v>
      </c>
      <c r="B945" s="61" t="str">
        <f xml:space="preserve"> _xlfn.TEXTJOIN( "", , data_scaledImpacts[[#This Row],[sector]:[impactType]] )</f>
        <v>WinterRecCCSM422010N/ASnowmobiling</v>
      </c>
      <c r="C945" s="49" t="s">
        <v>89</v>
      </c>
      <c r="D945" s="49" t="s">
        <v>1</v>
      </c>
      <c r="E945" s="50">
        <v>2</v>
      </c>
      <c r="F945" s="50">
        <v>2010</v>
      </c>
      <c r="G945" s="50" t="s">
        <v>201</v>
      </c>
      <c r="H945" s="51" t="s">
        <v>92</v>
      </c>
      <c r="I945" s="64" t="s">
        <v>101</v>
      </c>
      <c r="J945" s="52">
        <v>1.1731037101111423E-2</v>
      </c>
      <c r="K945" s="52">
        <v>4.3345962641272197E-3</v>
      </c>
      <c r="L945" s="53">
        <v>9.3077954938008495E-2</v>
      </c>
      <c r="M945" s="52">
        <v>6.0398393807064743E-2</v>
      </c>
      <c r="N945" s="52">
        <v>2.0575399899642028E-5</v>
      </c>
      <c r="O945" s="52"/>
      <c r="P945" s="20">
        <v>1.158144959457238E-2</v>
      </c>
      <c r="R945"/>
    </row>
    <row r="946" spans="1:18" x14ac:dyDescent="0.35">
      <c r="A946" s="54">
        <f xml:space="preserve"> ROW( data_scaledImpacts[[#This Row],[row_id]] ) - ROW( data_scaledImpacts[[#Headers],[row_id]] )</f>
        <v>945</v>
      </c>
      <c r="B946" s="61" t="str">
        <f xml:space="preserve"> _xlfn.TEXTJOIN( "", , data_scaledImpacts[[#This Row],[sector]:[impactType]] )</f>
        <v>WinterRecGISS-E2-R22010N/ASnowmobiling</v>
      </c>
      <c r="C946" s="49" t="s">
        <v>89</v>
      </c>
      <c r="D946" s="49" t="s">
        <v>2</v>
      </c>
      <c r="E946" s="50">
        <v>2</v>
      </c>
      <c r="F946" s="50">
        <v>2010</v>
      </c>
      <c r="G946" s="50" t="s">
        <v>201</v>
      </c>
      <c r="H946" s="51" t="s">
        <v>92</v>
      </c>
      <c r="I946" s="64" t="s">
        <v>102</v>
      </c>
      <c r="J946" s="52">
        <v>2.7328574402551535E-2</v>
      </c>
      <c r="K946" s="52">
        <v>1.2152676345960296E-2</v>
      </c>
      <c r="L946" s="53">
        <v>3.62213670666734E-2</v>
      </c>
      <c r="M946" s="52">
        <v>3.2878408914709167E-2</v>
      </c>
      <c r="N946" s="52">
        <v>2.5194367224051477E-6</v>
      </c>
      <c r="O946" s="52"/>
      <c r="P946" s="20">
        <v>3.4477229221078973E-3</v>
      </c>
      <c r="R946"/>
    </row>
    <row r="947" spans="1:18" x14ac:dyDescent="0.35">
      <c r="A947" s="54">
        <f xml:space="preserve"> ROW( data_scaledImpacts[[#This Row],[row_id]] ) - ROW( data_scaledImpacts[[#Headers],[row_id]] )</f>
        <v>946</v>
      </c>
      <c r="B947" s="61" t="str">
        <f xml:space="preserve"> _xlfn.TEXTJOIN( "", , data_scaledImpacts[[#This Row],[sector]:[impactType]] )</f>
        <v>WinterRecHadGEM2-ES22010N/ASnowmobiling</v>
      </c>
      <c r="C947" s="49" t="s">
        <v>89</v>
      </c>
      <c r="D947" s="49" t="s">
        <v>3</v>
      </c>
      <c r="E947" s="50">
        <v>2</v>
      </c>
      <c r="F947" s="50">
        <v>2010</v>
      </c>
      <c r="G947" s="50" t="s">
        <v>201</v>
      </c>
      <c r="H947" s="51" t="s">
        <v>92</v>
      </c>
      <c r="I947" s="64" t="s">
        <v>103</v>
      </c>
      <c r="J947" s="52">
        <v>1.4333092441165591E-2</v>
      </c>
      <c r="K947" s="52">
        <v>5.9333816973282487E-3</v>
      </c>
      <c r="L947" s="53">
        <v>4.4744046272643535E-2</v>
      </c>
      <c r="M947" s="52">
        <v>5.0088335508680901E-2</v>
      </c>
      <c r="N947" s="52">
        <v>2.2255024381245466E-5</v>
      </c>
      <c r="O947" s="52"/>
      <c r="P947" s="20">
        <v>4.3603222823435268E-3</v>
      </c>
      <c r="R947"/>
    </row>
    <row r="948" spans="1:18" x14ac:dyDescent="0.35">
      <c r="A948" s="54">
        <f xml:space="preserve"> ROW( data_scaledImpacts[[#This Row],[row_id]] ) - ROW( data_scaledImpacts[[#Headers],[row_id]] )</f>
        <v>947</v>
      </c>
      <c r="B948" s="61" t="str">
        <f xml:space="preserve"> _xlfn.TEXTJOIN( "", , data_scaledImpacts[[#This Row],[sector]:[impactType]] )</f>
        <v>WinterRecMIROC522010N/ASnowmobiling</v>
      </c>
      <c r="C948" s="49" t="s">
        <v>89</v>
      </c>
      <c r="D948" s="49" t="s">
        <v>4</v>
      </c>
      <c r="E948" s="50">
        <v>2</v>
      </c>
      <c r="F948" s="50">
        <v>2010</v>
      </c>
      <c r="G948" s="50" t="s">
        <v>201</v>
      </c>
      <c r="H948" s="51" t="s">
        <v>92</v>
      </c>
      <c r="I948" s="64" t="s">
        <v>104</v>
      </c>
      <c r="J948" s="52">
        <v>2.5790163332614507E-2</v>
      </c>
      <c r="K948" s="52">
        <v>8.8380440634093504E-3</v>
      </c>
      <c r="L948" s="53">
        <v>0.13068729305379576</v>
      </c>
      <c r="M948" s="52">
        <v>5.5448849346116595E-2</v>
      </c>
      <c r="N948" s="52">
        <v>1.8055963177236891E-5</v>
      </c>
      <c r="O948" s="52"/>
      <c r="P948" s="20">
        <v>1.1147835556387403E-2</v>
      </c>
      <c r="R948"/>
    </row>
    <row r="949" spans="1:18" x14ac:dyDescent="0.35">
      <c r="A949" s="54">
        <f xml:space="preserve"> ROW( data_scaledImpacts[[#This Row],[row_id]] ) - ROW( data_scaledImpacts[[#Headers],[row_id]] )</f>
        <v>948</v>
      </c>
      <c r="B949" s="61" t="str">
        <f xml:space="preserve"> _xlfn.TEXTJOIN( "", , data_scaledImpacts[[#This Row],[sector]:[impactType]] )</f>
        <v>WinterRecGFDL-CM322010N/ASnowmobiling</v>
      </c>
      <c r="C949" s="49" t="s">
        <v>89</v>
      </c>
      <c r="D949" s="49" t="s">
        <v>5</v>
      </c>
      <c r="E949" s="50">
        <v>2</v>
      </c>
      <c r="F949" s="50">
        <v>2010</v>
      </c>
      <c r="G949" s="50" t="s">
        <v>201</v>
      </c>
      <c r="H949" s="51" t="s">
        <v>92</v>
      </c>
      <c r="I949" s="64" t="s">
        <v>105</v>
      </c>
      <c r="J949" s="52">
        <v>1.7147138689021488E-2</v>
      </c>
      <c r="K949" s="52">
        <v>9.325117514498096E-3</v>
      </c>
      <c r="L949" s="53">
        <v>2.0924584716180649E-2</v>
      </c>
      <c r="M949" s="52">
        <v>1.0138278494945675E-2</v>
      </c>
      <c r="N949" s="52">
        <v>2.5194367224051474E-5</v>
      </c>
      <c r="O949" s="52"/>
      <c r="P949" s="20">
        <v>2.1496558475992723E-3</v>
      </c>
      <c r="R949"/>
    </row>
    <row r="950" spans="1:18" x14ac:dyDescent="0.35">
      <c r="A950" s="54">
        <f xml:space="preserve"> ROW( data_scaledImpacts[[#This Row],[row_id]] ) - ROW( data_scaledImpacts[[#Headers],[row_id]] )</f>
        <v>949</v>
      </c>
      <c r="B950" s="61" t="str">
        <f xml:space="preserve"> _xlfn.TEXTJOIN( "", , data_scaledImpacts[[#This Row],[sector]:[impactType]] )</f>
        <v>WinterRecGCM Average22010N/ASnowmobiling</v>
      </c>
      <c r="C950" s="49" t="s">
        <v>89</v>
      </c>
      <c r="D950" s="49" t="s">
        <v>15</v>
      </c>
      <c r="E950" s="50">
        <v>2</v>
      </c>
      <c r="F950" s="50">
        <v>2010</v>
      </c>
      <c r="G950" s="50" t="s">
        <v>201</v>
      </c>
      <c r="H950" s="51" t="s">
        <v>92</v>
      </c>
      <c r="I950" s="64" t="s">
        <v>106</v>
      </c>
      <c r="J950" s="52">
        <v>1.833788023366046E-2</v>
      </c>
      <c r="K950" s="52">
        <v>8.2578332639787512E-3</v>
      </c>
      <c r="L950" s="53">
        <v>6.2492960599628951E-2</v>
      </c>
      <c r="M950" s="52">
        <v>4.5146369119181871E-2</v>
      </c>
      <c r="N950" s="52">
        <v>1.9035744124838889E-5</v>
      </c>
      <c r="O950" s="52"/>
      <c r="P950" s="20">
        <v>6.7818206008718115E-3</v>
      </c>
      <c r="R950"/>
    </row>
    <row r="951" spans="1:18" x14ac:dyDescent="0.35">
      <c r="A951" s="54">
        <f xml:space="preserve"> ROW( data_scaledImpacts[[#This Row],[row_id]] ) - ROW( data_scaledImpacts[[#Headers],[row_id]] )</f>
        <v>950</v>
      </c>
      <c r="B951" s="61" t="str">
        <f xml:space="preserve"> _xlfn.TEXTJOIN( "", , data_scaledImpacts[[#This Row],[sector]:[impactType]] )</f>
        <v>WinterRecCanESM232010N/ASnowmobiling</v>
      </c>
      <c r="C951" s="49" t="s">
        <v>89</v>
      </c>
      <c r="D951" s="49" t="s">
        <v>0</v>
      </c>
      <c r="E951" s="50">
        <v>3</v>
      </c>
      <c r="F951" s="50">
        <v>2010</v>
      </c>
      <c r="G951" s="50" t="s">
        <v>201</v>
      </c>
      <c r="H951" s="51" t="s">
        <v>92</v>
      </c>
      <c r="I951" s="64" t="s">
        <v>107</v>
      </c>
      <c r="J951" s="52">
        <v>2.4048672064324237E-2</v>
      </c>
      <c r="K951" s="52">
        <v>1.0090406532284525E-2</v>
      </c>
      <c r="L951" s="53">
        <v>0.11411281261067512</v>
      </c>
      <c r="M951" s="52">
        <v>8.7096235868495422E-2</v>
      </c>
      <c r="N951" s="52">
        <v>1.4696714214030024E-5</v>
      </c>
      <c r="O951" s="52"/>
      <c r="P951" s="20">
        <v>1.1272331333289327E-2</v>
      </c>
      <c r="R951"/>
    </row>
    <row r="952" spans="1:18" x14ac:dyDescent="0.35">
      <c r="A952" s="54">
        <f xml:space="preserve"> ROW( data_scaledImpacts[[#This Row],[row_id]] ) - ROW( data_scaledImpacts[[#Headers],[row_id]] )</f>
        <v>951</v>
      </c>
      <c r="B952" s="61" t="str">
        <f xml:space="preserve"> _xlfn.TEXTJOIN( "", , data_scaledImpacts[[#This Row],[sector]:[impactType]] )</f>
        <v>WinterRecCCSM432010N/ASnowmobiling</v>
      </c>
      <c r="C952" s="49" t="s">
        <v>89</v>
      </c>
      <c r="D952" s="49" t="s">
        <v>1</v>
      </c>
      <c r="E952" s="50">
        <v>3</v>
      </c>
      <c r="F952" s="50">
        <v>2010</v>
      </c>
      <c r="G952" s="50" t="s">
        <v>201</v>
      </c>
      <c r="H952" s="51" t="s">
        <v>92</v>
      </c>
      <c r="I952" s="64" t="s">
        <v>108</v>
      </c>
      <c r="J952" s="52">
        <v>3.1634756376757091E-2</v>
      </c>
      <c r="K952" s="52">
        <v>1.1151238124827037E-2</v>
      </c>
      <c r="L952" s="53">
        <v>0.12302388326879393</v>
      </c>
      <c r="M952" s="52">
        <v>8.916201984522118E-2</v>
      </c>
      <c r="N952" s="52">
        <v>2.39346488628489E-5</v>
      </c>
      <c r="O952" s="52"/>
      <c r="P952" s="20">
        <v>1.1715715614737972E-2</v>
      </c>
      <c r="R952"/>
    </row>
    <row r="953" spans="1:18" x14ac:dyDescent="0.35">
      <c r="A953" s="54">
        <f xml:space="preserve"> ROW( data_scaledImpacts[[#This Row],[row_id]] ) - ROW( data_scaledImpacts[[#Headers],[row_id]] )</f>
        <v>952</v>
      </c>
      <c r="B953" s="61" t="str">
        <f xml:space="preserve"> _xlfn.TEXTJOIN( "", , data_scaledImpacts[[#This Row],[sector]:[impactType]] )</f>
        <v>WinterRecGISS-E2-R32010N/ASnowmobiling</v>
      </c>
      <c r="C953" s="49" t="s">
        <v>89</v>
      </c>
      <c r="D953" s="49" t="s">
        <v>2</v>
      </c>
      <c r="E953" s="50">
        <v>3</v>
      </c>
      <c r="F953" s="50">
        <v>2010</v>
      </c>
      <c r="G953" s="50" t="s">
        <v>201</v>
      </c>
      <c r="H953" s="51" t="s">
        <v>92</v>
      </c>
      <c r="I953" s="64" t="s">
        <v>109</v>
      </c>
      <c r="J953" s="52">
        <v>2.9391110284513172E-2</v>
      </c>
      <c r="K953" s="52">
        <v>1.224332323969687E-2</v>
      </c>
      <c r="L953" s="53">
        <v>5.1240510794418791E-2</v>
      </c>
      <c r="M953" s="52">
        <v>4.5159946544010218E-2</v>
      </c>
      <c r="N953" s="52">
        <v>1.8895775418038601E-5</v>
      </c>
      <c r="O953" s="52"/>
      <c r="P953" s="20">
        <v>5.8655855628428994E-3</v>
      </c>
      <c r="R953"/>
    </row>
    <row r="954" spans="1:18" x14ac:dyDescent="0.35">
      <c r="A954" s="54">
        <f xml:space="preserve"> ROW( data_scaledImpacts[[#This Row],[row_id]] ) - ROW( data_scaledImpacts[[#Headers],[row_id]] )</f>
        <v>953</v>
      </c>
      <c r="B954" s="61" t="str">
        <f xml:space="preserve"> _xlfn.TEXTJOIN( "", , data_scaledImpacts[[#This Row],[sector]:[impactType]] )</f>
        <v>WinterRecHadGEM2-ES32010N/ASnowmobiling</v>
      </c>
      <c r="C954" s="49" t="s">
        <v>89</v>
      </c>
      <c r="D954" s="49" t="s">
        <v>3</v>
      </c>
      <c r="E954" s="50">
        <v>3</v>
      </c>
      <c r="F954" s="50">
        <v>2010</v>
      </c>
      <c r="G954" s="50" t="s">
        <v>201</v>
      </c>
      <c r="H954" s="51" t="s">
        <v>92</v>
      </c>
      <c r="I954" s="64" t="s">
        <v>110</v>
      </c>
      <c r="J954" s="52">
        <v>2.9880414370569958E-2</v>
      </c>
      <c r="K954" s="52">
        <v>1.2399677299758138E-2</v>
      </c>
      <c r="L954" s="53">
        <v>9.8256036885658093E-2</v>
      </c>
      <c r="M954" s="52">
        <v>8.3876535659712245E-2</v>
      </c>
      <c r="N954" s="52">
        <v>3.8211456956478059E-5</v>
      </c>
      <c r="O954" s="52"/>
      <c r="P954" s="20">
        <v>1.0660970861630174E-2</v>
      </c>
      <c r="R954"/>
    </row>
    <row r="955" spans="1:18" x14ac:dyDescent="0.35">
      <c r="A955" s="54">
        <f xml:space="preserve"> ROW( data_scaledImpacts[[#This Row],[row_id]] ) - ROW( data_scaledImpacts[[#Headers],[row_id]] )</f>
        <v>954</v>
      </c>
      <c r="B955" s="61" t="str">
        <f xml:space="preserve"> _xlfn.TEXTJOIN( "", , data_scaledImpacts[[#This Row],[sector]:[impactType]] )</f>
        <v>WinterRecMIROC532010N/ASnowmobiling</v>
      </c>
      <c r="C955" s="49" t="s">
        <v>89</v>
      </c>
      <c r="D955" s="49" t="s">
        <v>4</v>
      </c>
      <c r="E955" s="50">
        <v>3</v>
      </c>
      <c r="F955" s="50">
        <v>2010</v>
      </c>
      <c r="G955" s="50" t="s">
        <v>201</v>
      </c>
      <c r="H955" s="51" t="s">
        <v>92</v>
      </c>
      <c r="I955" s="64" t="s">
        <v>111</v>
      </c>
      <c r="J955" s="52">
        <v>3.0028688018205373E-2</v>
      </c>
      <c r="K955" s="52">
        <v>1.5136217193103971E-2</v>
      </c>
      <c r="L955" s="53">
        <v>0.14649623030151185</v>
      </c>
      <c r="M955" s="52">
        <v>6.4158974732621235E-2</v>
      </c>
      <c r="N955" s="52">
        <v>4.828920384609865E-5</v>
      </c>
      <c r="O955" s="52"/>
      <c r="P955" s="20">
        <v>1.9628527205806122E-2</v>
      </c>
      <c r="R955"/>
    </row>
    <row r="956" spans="1:18" x14ac:dyDescent="0.35">
      <c r="A956" s="54">
        <f xml:space="preserve"> ROW( data_scaledImpacts[[#This Row],[row_id]] ) - ROW( data_scaledImpacts[[#Headers],[row_id]] )</f>
        <v>955</v>
      </c>
      <c r="B956" s="61" t="str">
        <f xml:space="preserve"> _xlfn.TEXTJOIN( "", , data_scaledImpacts[[#This Row],[sector]:[impactType]] )</f>
        <v>WinterRecGFDL-CM332010N/ASnowmobiling</v>
      </c>
      <c r="C956" s="49" t="s">
        <v>89</v>
      </c>
      <c r="D956" s="49" t="s">
        <v>5</v>
      </c>
      <c r="E956" s="50">
        <v>3</v>
      </c>
      <c r="F956" s="50">
        <v>2010</v>
      </c>
      <c r="G956" s="50" t="s">
        <v>201</v>
      </c>
      <c r="H956" s="51" t="s">
        <v>92</v>
      </c>
      <c r="I956" s="64" t="s">
        <v>112</v>
      </c>
      <c r="J956" s="52">
        <v>1.9817764335892812E-2</v>
      </c>
      <c r="K956" s="52">
        <v>1.3235331589386839E-2</v>
      </c>
      <c r="L956" s="53">
        <v>0.1242108449149117</v>
      </c>
      <c r="M956" s="52">
        <v>7.417810537897572E-2</v>
      </c>
      <c r="N956" s="52">
        <v>1.1757371371224013E-5</v>
      </c>
      <c r="O956" s="52"/>
      <c r="P956" s="20">
        <v>1.4126345166407997E-2</v>
      </c>
      <c r="R956"/>
    </row>
    <row r="957" spans="1:18" x14ac:dyDescent="0.35">
      <c r="A957" s="54">
        <f xml:space="preserve"> ROW( data_scaledImpacts[[#This Row],[row_id]] ) - ROW( data_scaledImpacts[[#Headers],[row_id]] )</f>
        <v>956</v>
      </c>
      <c r="B957" s="61" t="str">
        <f xml:space="preserve"> _xlfn.TEXTJOIN( "", , data_scaledImpacts[[#This Row],[sector]:[impactType]] )</f>
        <v>WinterRecGCM Average32010N/ASnowmobiling</v>
      </c>
      <c r="C957" s="49" t="s">
        <v>89</v>
      </c>
      <c r="D957" s="49" t="s">
        <v>15</v>
      </c>
      <c r="E957" s="50">
        <v>3</v>
      </c>
      <c r="F957" s="50">
        <v>2010</v>
      </c>
      <c r="G957" s="50" t="s">
        <v>201</v>
      </c>
      <c r="H957" s="51" t="s">
        <v>92</v>
      </c>
      <c r="I957" s="64" t="s">
        <v>113</v>
      </c>
      <c r="J957" s="52">
        <v>2.7466900908377109E-2</v>
      </c>
      <c r="K957" s="52">
        <v>1.2376032329842898E-2</v>
      </c>
      <c r="L957" s="53">
        <v>0.10955671979599492</v>
      </c>
      <c r="M957" s="52">
        <v>7.3938636338172672E-2</v>
      </c>
      <c r="N957" s="52">
        <v>2.5964195111453043E-5</v>
      </c>
      <c r="O957" s="52"/>
      <c r="P957" s="20">
        <v>1.2211579290785748E-2</v>
      </c>
      <c r="R957"/>
    </row>
    <row r="958" spans="1:18" x14ac:dyDescent="0.35">
      <c r="A958" s="54">
        <f xml:space="preserve"> ROW( data_scaledImpacts[[#This Row],[row_id]] ) - ROW( data_scaledImpacts[[#Headers],[row_id]] )</f>
        <v>957</v>
      </c>
      <c r="B958" s="61" t="str">
        <f xml:space="preserve"> _xlfn.TEXTJOIN( "", , data_scaledImpacts[[#This Row],[sector]:[impactType]] )</f>
        <v>WinterRecCanESM242010N/ASnowmobiling</v>
      </c>
      <c r="C958" s="49" t="s">
        <v>89</v>
      </c>
      <c r="D958" s="49" t="s">
        <v>0</v>
      </c>
      <c r="E958" s="50">
        <v>4</v>
      </c>
      <c r="F958" s="50">
        <v>2010</v>
      </c>
      <c r="G958" s="50" t="s">
        <v>201</v>
      </c>
      <c r="H958" s="51" t="s">
        <v>92</v>
      </c>
      <c r="I958" s="64" t="s">
        <v>114</v>
      </c>
      <c r="J958" s="52">
        <v>1.6287628015048423E-2</v>
      </c>
      <c r="K958" s="52">
        <v>1.3607426323287332E-2</v>
      </c>
      <c r="L958" s="53">
        <v>0.14575355128291961</v>
      </c>
      <c r="M958" s="52">
        <v>0.11278688261047704</v>
      </c>
      <c r="N958" s="52">
        <v>1.0497653010021446E-5</v>
      </c>
      <c r="O958" s="52"/>
      <c r="P958" s="20">
        <v>1.825956824646343E-2</v>
      </c>
      <c r="R958"/>
    </row>
    <row r="959" spans="1:18" x14ac:dyDescent="0.35">
      <c r="A959" s="54">
        <f xml:space="preserve"> ROW( data_scaledImpacts[[#This Row],[row_id]] ) - ROW( data_scaledImpacts[[#Headers],[row_id]] )</f>
        <v>958</v>
      </c>
      <c r="B959" s="61" t="str">
        <f xml:space="preserve"> _xlfn.TEXTJOIN( "", , data_scaledImpacts[[#This Row],[sector]:[impactType]] )</f>
        <v>WinterRecCCSM442010N/ASnowmobiling</v>
      </c>
      <c r="C959" s="49" t="s">
        <v>89</v>
      </c>
      <c r="D959" s="49" t="s">
        <v>1</v>
      </c>
      <c r="E959" s="50">
        <v>4</v>
      </c>
      <c r="F959" s="50">
        <v>2010</v>
      </c>
      <c r="G959" s="50" t="s">
        <v>201</v>
      </c>
      <c r="H959" s="51" t="s">
        <v>92</v>
      </c>
      <c r="I959" s="64" t="s">
        <v>115</v>
      </c>
      <c r="J959" s="52">
        <v>4.4709345073190077E-2</v>
      </c>
      <c r="K959" s="52">
        <v>1.6417834394606552E-2</v>
      </c>
      <c r="L959" s="53">
        <v>0.21253879674096463</v>
      </c>
      <c r="M959" s="52">
        <v>0.12982748837134225</v>
      </c>
      <c r="N959" s="52">
        <v>1.0497653010021446E-5</v>
      </c>
      <c r="O959" s="52"/>
      <c r="P959" s="20">
        <v>2.1210088186625085E-2</v>
      </c>
      <c r="R959"/>
    </row>
    <row r="960" spans="1:18" x14ac:dyDescent="0.35">
      <c r="A960" s="54">
        <f xml:space="preserve"> ROW( data_scaledImpacts[[#This Row],[row_id]] ) - ROW( data_scaledImpacts[[#Headers],[row_id]] )</f>
        <v>959</v>
      </c>
      <c r="B960" s="61" t="str">
        <f xml:space="preserve"> _xlfn.TEXTJOIN( "", , data_scaledImpacts[[#This Row],[sector]:[impactType]] )</f>
        <v>WinterRecGISS-E2-R42010N/ASnowmobiling</v>
      </c>
      <c r="C960" s="49" t="s">
        <v>89</v>
      </c>
      <c r="D960" s="49" t="s">
        <v>2</v>
      </c>
      <c r="E960" s="50">
        <v>4</v>
      </c>
      <c r="F960" s="50">
        <v>2010</v>
      </c>
      <c r="G960" s="50" t="s">
        <v>201</v>
      </c>
      <c r="H960" s="51" t="s">
        <v>92</v>
      </c>
      <c r="I960" s="64" t="s">
        <v>116</v>
      </c>
      <c r="J960" s="52"/>
      <c r="K960" s="52"/>
      <c r="L960" s="53"/>
      <c r="M960" s="52"/>
      <c r="N960" s="52"/>
      <c r="O960" s="52"/>
      <c r="P960" s="20"/>
      <c r="R960"/>
    </row>
    <row r="961" spans="1:18" x14ac:dyDescent="0.35">
      <c r="A961" s="54">
        <f xml:space="preserve"> ROW( data_scaledImpacts[[#This Row],[row_id]] ) - ROW( data_scaledImpacts[[#Headers],[row_id]] )</f>
        <v>960</v>
      </c>
      <c r="B961" s="61" t="str">
        <f xml:space="preserve"> _xlfn.TEXTJOIN( "", , data_scaledImpacts[[#This Row],[sector]:[impactType]] )</f>
        <v>WinterRecHadGEM2-ES42010N/ASnowmobiling</v>
      </c>
      <c r="C961" s="49" t="s">
        <v>89</v>
      </c>
      <c r="D961" s="49" t="s">
        <v>3</v>
      </c>
      <c r="E961" s="50">
        <v>4</v>
      </c>
      <c r="F961" s="50">
        <v>2010</v>
      </c>
      <c r="G961" s="50" t="s">
        <v>201</v>
      </c>
      <c r="H961" s="51" t="s">
        <v>92</v>
      </c>
      <c r="I961" s="64" t="s">
        <v>117</v>
      </c>
      <c r="J961" s="52">
        <v>4.1934071905613143E-2</v>
      </c>
      <c r="K961" s="52">
        <v>1.6861704549273059E-2</v>
      </c>
      <c r="L961" s="53">
        <v>0.16354946946869137</v>
      </c>
      <c r="M961" s="52">
        <v>0.12060598548279926</v>
      </c>
      <c r="N961" s="52">
        <v>3.4852207993271197E-5</v>
      </c>
      <c r="O961" s="52"/>
      <c r="P961" s="20">
        <v>2.2713332682551896E-2</v>
      </c>
      <c r="R961"/>
    </row>
    <row r="962" spans="1:18" x14ac:dyDescent="0.35">
      <c r="A962" s="54">
        <f xml:space="preserve"> ROW( data_scaledImpacts[[#This Row],[row_id]] ) - ROW( data_scaledImpacts[[#Headers],[row_id]] )</f>
        <v>961</v>
      </c>
      <c r="B962" s="61" t="str">
        <f xml:space="preserve"> _xlfn.TEXTJOIN( "", , data_scaledImpacts[[#This Row],[sector]:[impactType]] )</f>
        <v>WinterRecMIROC542010N/ASnowmobiling</v>
      </c>
      <c r="C962" s="49" t="s">
        <v>89</v>
      </c>
      <c r="D962" s="49" t="s">
        <v>4</v>
      </c>
      <c r="E962" s="50">
        <v>4</v>
      </c>
      <c r="F962" s="50">
        <v>2010</v>
      </c>
      <c r="G962" s="50" t="s">
        <v>201</v>
      </c>
      <c r="H962" s="51" t="s">
        <v>92</v>
      </c>
      <c r="I962" s="64" t="s">
        <v>118</v>
      </c>
      <c r="J962" s="52">
        <v>4.1961064798214223E-2</v>
      </c>
      <c r="K962" s="52">
        <v>1.9317641286141076E-2</v>
      </c>
      <c r="L962" s="53">
        <v>0.16922755829140751</v>
      </c>
      <c r="M962" s="52">
        <v>8.7426491165852896E-2</v>
      </c>
      <c r="N962" s="52">
        <v>4.1150799799284056E-5</v>
      </c>
      <c r="O962" s="52"/>
      <c r="P962" s="20">
        <v>2.5755918389151006E-2</v>
      </c>
      <c r="R962"/>
    </row>
    <row r="963" spans="1:18" x14ac:dyDescent="0.35">
      <c r="A963" s="54">
        <f xml:space="preserve"> ROW( data_scaledImpacts[[#This Row],[row_id]] ) - ROW( data_scaledImpacts[[#Headers],[row_id]] )</f>
        <v>962</v>
      </c>
      <c r="B963" s="61" t="str">
        <f xml:space="preserve"> _xlfn.TEXTJOIN( "", , data_scaledImpacts[[#This Row],[sector]:[impactType]] )</f>
        <v>WinterRecGFDL-CM342010N/ASnowmobiling</v>
      </c>
      <c r="C963" s="49" t="s">
        <v>89</v>
      </c>
      <c r="D963" s="49" t="s">
        <v>5</v>
      </c>
      <c r="E963" s="50">
        <v>4</v>
      </c>
      <c r="F963" s="50">
        <v>2010</v>
      </c>
      <c r="G963" s="50" t="s">
        <v>201</v>
      </c>
      <c r="H963" s="51" t="s">
        <v>92</v>
      </c>
      <c r="I963" s="64" t="s">
        <v>119</v>
      </c>
      <c r="J963" s="52">
        <v>3.2595733008069193E-2</v>
      </c>
      <c r="K963" s="52">
        <v>1.6096143008551229E-2</v>
      </c>
      <c r="L963" s="53">
        <v>9.6760657563548833E-2</v>
      </c>
      <c r="M963" s="52">
        <v>9.2111575107462179E-2</v>
      </c>
      <c r="N963" s="52">
        <v>3.2752677391266913E-5</v>
      </c>
      <c r="O963" s="52"/>
      <c r="P963" s="20">
        <v>1.7256641676464797E-2</v>
      </c>
      <c r="R963"/>
    </row>
    <row r="964" spans="1:18" x14ac:dyDescent="0.35">
      <c r="A964" s="54">
        <f xml:space="preserve"> ROW( data_scaledImpacts[[#This Row],[row_id]] ) - ROW( data_scaledImpacts[[#Headers],[row_id]] )</f>
        <v>963</v>
      </c>
      <c r="B964" s="61" t="str">
        <f xml:space="preserve"> _xlfn.TEXTJOIN( "", , data_scaledImpacts[[#This Row],[sector]:[impactType]] )</f>
        <v>WinterRecGCM Average42010N/ASnowmobiling</v>
      </c>
      <c r="C964" s="49" t="s">
        <v>89</v>
      </c>
      <c r="D964" s="49" t="s">
        <v>15</v>
      </c>
      <c r="E964" s="50">
        <v>4</v>
      </c>
      <c r="F964" s="50">
        <v>2010</v>
      </c>
      <c r="G964" s="50" t="s">
        <v>201</v>
      </c>
      <c r="H964" s="51" t="s">
        <v>92</v>
      </c>
      <c r="I964" s="64" t="s">
        <v>120</v>
      </c>
      <c r="J964" s="52">
        <v>3.5497568560027011E-2</v>
      </c>
      <c r="K964" s="52">
        <v>1.6460149912371852E-2</v>
      </c>
      <c r="L964" s="53">
        <v>0.1575660066695064</v>
      </c>
      <c r="M964" s="52">
        <v>0.10855168454758672</v>
      </c>
      <c r="N964" s="52">
        <v>2.5950198240773014E-5</v>
      </c>
      <c r="O964" s="52"/>
      <c r="P964" s="20">
        <v>2.1039109836251242E-2</v>
      </c>
      <c r="R964"/>
    </row>
    <row r="965" spans="1:18" x14ac:dyDescent="0.35">
      <c r="A965" s="54">
        <f xml:space="preserve"> ROW( data_scaledImpacts[[#This Row],[row_id]] ) - ROW( data_scaledImpacts[[#Headers],[row_id]] )</f>
        <v>964</v>
      </c>
      <c r="B965" s="61" t="str">
        <f xml:space="preserve"> _xlfn.TEXTJOIN( "", , data_scaledImpacts[[#This Row],[sector]:[impactType]] )</f>
        <v>WinterRecCanESM252010N/ASnowmobiling</v>
      </c>
      <c r="C965" s="49" t="s">
        <v>89</v>
      </c>
      <c r="D965" s="49" t="s">
        <v>0</v>
      </c>
      <c r="E965" s="50">
        <v>5</v>
      </c>
      <c r="F965" s="50">
        <v>2010</v>
      </c>
      <c r="G965" s="50" t="s">
        <v>201</v>
      </c>
      <c r="H965" s="51" t="s">
        <v>92</v>
      </c>
      <c r="I965" s="64" t="s">
        <v>121</v>
      </c>
      <c r="J965" s="52">
        <v>4.2185164889626606E-2</v>
      </c>
      <c r="K965" s="52">
        <v>1.7972261523677063E-2</v>
      </c>
      <c r="L965" s="53">
        <v>0.22828418509372481</v>
      </c>
      <c r="M965" s="52">
        <v>0.13366022075801448</v>
      </c>
      <c r="N965" s="52">
        <v>4.5349861003292645E-5</v>
      </c>
      <c r="O965" s="52"/>
      <c r="P965" s="20">
        <v>3.0559582968719419E-2</v>
      </c>
      <c r="R965"/>
    </row>
    <row r="966" spans="1:18" x14ac:dyDescent="0.35">
      <c r="A966" s="54">
        <f xml:space="preserve"> ROW( data_scaledImpacts[[#This Row],[row_id]] ) - ROW( data_scaledImpacts[[#Headers],[row_id]] )</f>
        <v>965</v>
      </c>
      <c r="B966" s="61" t="str">
        <f xml:space="preserve"> _xlfn.TEXTJOIN( "", , data_scaledImpacts[[#This Row],[sector]:[impactType]] )</f>
        <v>WinterRecCCSM452010N/ASnowmobiling</v>
      </c>
      <c r="C966" s="49" t="s">
        <v>89</v>
      </c>
      <c r="D966" s="49" t="s">
        <v>1</v>
      </c>
      <c r="E966" s="50">
        <v>5</v>
      </c>
      <c r="F966" s="50">
        <v>2010</v>
      </c>
      <c r="G966" s="50" t="s">
        <v>201</v>
      </c>
      <c r="H966" s="51" t="s">
        <v>92</v>
      </c>
      <c r="I966" s="64" t="s">
        <v>122</v>
      </c>
      <c r="J966" s="52">
        <v>4.5737224650579993E-2</v>
      </c>
      <c r="K966" s="52">
        <v>1.7767288689126651E-2</v>
      </c>
      <c r="L966" s="53">
        <v>0.27207927701783696</v>
      </c>
      <c r="M966" s="52">
        <v>0.14010242884208104</v>
      </c>
      <c r="N966" s="52">
        <v>2.8973522307659192E-5</v>
      </c>
      <c r="O966" s="52"/>
      <c r="P966" s="20">
        <v>3.3828423695640847E-2</v>
      </c>
      <c r="R966"/>
    </row>
    <row r="967" spans="1:18" x14ac:dyDescent="0.35">
      <c r="A967" s="54">
        <f xml:space="preserve"> ROW( data_scaledImpacts[[#This Row],[row_id]] ) - ROW( data_scaledImpacts[[#Headers],[row_id]] )</f>
        <v>966</v>
      </c>
      <c r="B967" s="61" t="str">
        <f xml:space="preserve"> _xlfn.TEXTJOIN( "", , data_scaledImpacts[[#This Row],[sector]:[impactType]] )</f>
        <v>WinterRecGISS-E2-R52010N/ASnowmobiling</v>
      </c>
      <c r="C967" s="49" t="s">
        <v>89</v>
      </c>
      <c r="D967" s="49" t="s">
        <v>2</v>
      </c>
      <c r="E967" s="50">
        <v>5</v>
      </c>
      <c r="F967" s="50">
        <v>2010</v>
      </c>
      <c r="G967" s="50" t="s">
        <v>201</v>
      </c>
      <c r="H967" s="51" t="s">
        <v>92</v>
      </c>
      <c r="I967" s="64" t="s">
        <v>123</v>
      </c>
      <c r="J967" s="52"/>
      <c r="K967" s="52"/>
      <c r="L967" s="53"/>
      <c r="M967" s="52"/>
      <c r="N967" s="52"/>
      <c r="O967" s="52"/>
      <c r="P967" s="20"/>
      <c r="R967"/>
    </row>
    <row r="968" spans="1:18" x14ac:dyDescent="0.35">
      <c r="A968" s="54">
        <f xml:space="preserve"> ROW( data_scaledImpacts[[#This Row],[row_id]] ) - ROW( data_scaledImpacts[[#Headers],[row_id]] )</f>
        <v>967</v>
      </c>
      <c r="B968" s="61" t="str">
        <f xml:space="preserve"> _xlfn.TEXTJOIN( "", , data_scaledImpacts[[#This Row],[sector]:[impactType]] )</f>
        <v>WinterRecHadGEM2-ES52010N/ASnowmobiling</v>
      </c>
      <c r="C968" s="49" t="s">
        <v>89</v>
      </c>
      <c r="D968" s="49" t="s">
        <v>3</v>
      </c>
      <c r="E968" s="50">
        <v>5</v>
      </c>
      <c r="F968" s="50">
        <v>2010</v>
      </c>
      <c r="G968" s="50" t="s">
        <v>201</v>
      </c>
      <c r="H968" s="51" t="s">
        <v>92</v>
      </c>
      <c r="I968" s="64" t="s">
        <v>124</v>
      </c>
      <c r="J968" s="52">
        <v>4.552637144946154E-2</v>
      </c>
      <c r="K968" s="52">
        <v>1.9102936729338032E-2</v>
      </c>
      <c r="L968" s="53">
        <v>0.22684020548426703</v>
      </c>
      <c r="M968" s="52">
        <v>0.14443885667407949</v>
      </c>
      <c r="N968" s="52">
        <v>3.9891081438081493E-5</v>
      </c>
      <c r="O968" s="52"/>
      <c r="P968" s="20">
        <v>3.0833468760980705E-2</v>
      </c>
      <c r="R968"/>
    </row>
    <row r="969" spans="1:18" x14ac:dyDescent="0.35">
      <c r="A969" s="54">
        <f xml:space="preserve"> ROW( data_scaledImpacts[[#This Row],[row_id]] ) - ROW( data_scaledImpacts[[#Headers],[row_id]] )</f>
        <v>968</v>
      </c>
      <c r="B969" s="61" t="str">
        <f xml:space="preserve"> _xlfn.TEXTJOIN( "", , data_scaledImpacts[[#This Row],[sector]:[impactType]] )</f>
        <v>WinterRecMIROC552010N/ASnowmobiling</v>
      </c>
      <c r="C969" s="49" t="s">
        <v>89</v>
      </c>
      <c r="D969" s="49" t="s">
        <v>4</v>
      </c>
      <c r="E969" s="50">
        <v>5</v>
      </c>
      <c r="F969" s="50">
        <v>2010</v>
      </c>
      <c r="G969" s="50" t="s">
        <v>201</v>
      </c>
      <c r="H969" s="51" t="s">
        <v>92</v>
      </c>
      <c r="I969" s="64" t="s">
        <v>125</v>
      </c>
      <c r="J969" s="52">
        <v>4.7178483157813395E-2</v>
      </c>
      <c r="K969" s="52">
        <v>2.0373709419256144E-2</v>
      </c>
      <c r="L969" s="53">
        <v>0.27403451204937601</v>
      </c>
      <c r="M969" s="52">
        <v>0.11588827699205724</v>
      </c>
      <c r="N969" s="52">
        <v>4.5349861003292645E-5</v>
      </c>
      <c r="O969" s="52"/>
      <c r="P969" s="20">
        <v>3.9337734555840415E-2</v>
      </c>
      <c r="R969"/>
    </row>
    <row r="970" spans="1:18" x14ac:dyDescent="0.35">
      <c r="A970" s="54">
        <f xml:space="preserve"> ROW( data_scaledImpacts[[#This Row],[row_id]] ) - ROW( data_scaledImpacts[[#Headers],[row_id]] )</f>
        <v>969</v>
      </c>
      <c r="B970" s="61" t="str">
        <f xml:space="preserve"> _xlfn.TEXTJOIN( "", , data_scaledImpacts[[#This Row],[sector]:[impactType]] )</f>
        <v>WinterRecGFDL-CM352010N/ASnowmobiling</v>
      </c>
      <c r="C970" s="49" t="s">
        <v>89</v>
      </c>
      <c r="D970" s="49" t="s">
        <v>5</v>
      </c>
      <c r="E970" s="50">
        <v>5</v>
      </c>
      <c r="F970" s="50">
        <v>2010</v>
      </c>
      <c r="G970" s="50" t="s">
        <v>201</v>
      </c>
      <c r="H970" s="51" t="s">
        <v>92</v>
      </c>
      <c r="I970" s="64" t="s">
        <v>126</v>
      </c>
      <c r="J970" s="52">
        <v>3.8365281754579615E-2</v>
      </c>
      <c r="K970" s="52">
        <v>1.9099501031800425E-2</v>
      </c>
      <c r="L970" s="53">
        <v>0.15016745693532599</v>
      </c>
      <c r="M970" s="52">
        <v>0.10715892719968081</v>
      </c>
      <c r="N970" s="52">
        <v>4.1990612040085784E-5</v>
      </c>
      <c r="O970" s="52"/>
      <c r="P970" s="20">
        <v>2.4879661130586862E-2</v>
      </c>
      <c r="R970"/>
    </row>
    <row r="971" spans="1:18" x14ac:dyDescent="0.35">
      <c r="A971" s="54">
        <f xml:space="preserve"> ROW( data_scaledImpacts[[#This Row],[row_id]] ) - ROW( data_scaledImpacts[[#Headers],[row_id]] )</f>
        <v>970</v>
      </c>
      <c r="B971" s="61" t="str">
        <f xml:space="preserve"> _xlfn.TEXTJOIN( "", , data_scaledImpacts[[#This Row],[sector]:[impactType]] )</f>
        <v>WinterRecGCM Average52010N/ASnowmobiling</v>
      </c>
      <c r="C971" s="49" t="s">
        <v>89</v>
      </c>
      <c r="D971" s="49" t="s">
        <v>15</v>
      </c>
      <c r="E971" s="50">
        <v>5</v>
      </c>
      <c r="F971" s="50">
        <v>2010</v>
      </c>
      <c r="G971" s="50" t="s">
        <v>201</v>
      </c>
      <c r="H971" s="51" t="s">
        <v>92</v>
      </c>
      <c r="I971" s="64" t="s">
        <v>127</v>
      </c>
      <c r="J971" s="52">
        <v>4.3798505180412228E-2</v>
      </c>
      <c r="K971" s="52">
        <v>1.8863139478639664E-2</v>
      </c>
      <c r="L971" s="53">
        <v>0.23028112731610614</v>
      </c>
      <c r="M971" s="52">
        <v>0.12824974209318263</v>
      </c>
      <c r="N971" s="52">
        <v>4.031098755848235E-5</v>
      </c>
      <c r="O971" s="52"/>
      <c r="P971" s="20">
        <v>3.188777422235365E-2</v>
      </c>
      <c r="R971"/>
    </row>
    <row r="972" spans="1:18" x14ac:dyDescent="0.35">
      <c r="A972" s="54">
        <f xml:space="preserve"> ROW( data_scaledImpacts[[#This Row],[row_id]] ) - ROW( data_scaledImpacts[[#Headers],[row_id]] )</f>
        <v>971</v>
      </c>
      <c r="B972" s="61" t="str">
        <f xml:space="preserve"> _xlfn.TEXTJOIN( "", , data_scaledImpacts[[#This Row],[sector]:[impactType]] )</f>
        <v>WinterRecCanESM262010N/ASnowmobiling</v>
      </c>
      <c r="C972" s="49" t="s">
        <v>89</v>
      </c>
      <c r="D972" s="49" t="s">
        <v>0</v>
      </c>
      <c r="E972" s="50">
        <v>6</v>
      </c>
      <c r="F972" s="50">
        <v>2010</v>
      </c>
      <c r="G972" s="50" t="s">
        <v>201</v>
      </c>
      <c r="H972" s="51" t="s">
        <v>92</v>
      </c>
      <c r="I972" s="64" t="s">
        <v>128</v>
      </c>
      <c r="J972" s="52">
        <v>4.2756445345665077E-2</v>
      </c>
      <c r="K972" s="52">
        <v>1.9535533945863489E-2</v>
      </c>
      <c r="L972" s="53">
        <v>0.2649271260432241</v>
      </c>
      <c r="M972" s="52">
        <v>0.14192492047164701</v>
      </c>
      <c r="N972" s="52">
        <v>3.8211456956478059E-5</v>
      </c>
      <c r="O972" s="52"/>
      <c r="P972" s="20">
        <v>3.785072404991522E-2</v>
      </c>
      <c r="R972"/>
    </row>
    <row r="973" spans="1:18" x14ac:dyDescent="0.35">
      <c r="A973" s="54">
        <f xml:space="preserve"> ROW( data_scaledImpacts[[#This Row],[row_id]] ) - ROW( data_scaledImpacts[[#Headers],[row_id]] )</f>
        <v>972</v>
      </c>
      <c r="B973" s="61" t="str">
        <f xml:space="preserve"> _xlfn.TEXTJOIN( "", , data_scaledImpacts[[#This Row],[sector]:[impactType]] )</f>
        <v>WinterRecCCSM462010N/ASnowmobiling</v>
      </c>
      <c r="C973" s="49" t="s">
        <v>89</v>
      </c>
      <c r="D973" s="49" t="s">
        <v>1</v>
      </c>
      <c r="E973" s="50">
        <v>6</v>
      </c>
      <c r="F973" s="50">
        <v>2010</v>
      </c>
      <c r="G973" s="50" t="s">
        <v>201</v>
      </c>
      <c r="H973" s="51" t="s">
        <v>92</v>
      </c>
      <c r="I973" s="64" t="s">
        <v>129</v>
      </c>
      <c r="J973" s="52"/>
      <c r="K973" s="52"/>
      <c r="L973" s="53"/>
      <c r="M973" s="52"/>
      <c r="N973" s="52"/>
      <c r="O973" s="52"/>
      <c r="P973" s="20"/>
      <c r="R973"/>
    </row>
    <row r="974" spans="1:18" x14ac:dyDescent="0.35">
      <c r="A974" s="54">
        <f xml:space="preserve"> ROW( data_scaledImpacts[[#This Row],[row_id]] ) - ROW( data_scaledImpacts[[#Headers],[row_id]] )</f>
        <v>973</v>
      </c>
      <c r="B974" s="61" t="str">
        <f xml:space="preserve"> _xlfn.TEXTJOIN( "", , data_scaledImpacts[[#This Row],[sector]:[impactType]] )</f>
        <v>WinterRecGISS-E2-R62010N/ASnowmobiling</v>
      </c>
      <c r="C974" s="49" t="s">
        <v>89</v>
      </c>
      <c r="D974" s="49" t="s">
        <v>2</v>
      </c>
      <c r="E974" s="50">
        <v>6</v>
      </c>
      <c r="F974" s="50">
        <v>2010</v>
      </c>
      <c r="G974" s="50" t="s">
        <v>201</v>
      </c>
      <c r="H974" s="51" t="s">
        <v>92</v>
      </c>
      <c r="I974" s="64" t="s">
        <v>130</v>
      </c>
      <c r="J974" s="52"/>
      <c r="K974" s="52"/>
      <c r="L974" s="53"/>
      <c r="M974" s="52"/>
      <c r="N974" s="52"/>
      <c r="O974" s="52"/>
      <c r="P974" s="20"/>
      <c r="R974"/>
    </row>
    <row r="975" spans="1:18" x14ac:dyDescent="0.35">
      <c r="A975" s="54">
        <f xml:space="preserve"> ROW( data_scaledImpacts[[#This Row],[row_id]] ) - ROW( data_scaledImpacts[[#Headers],[row_id]] )</f>
        <v>974</v>
      </c>
      <c r="B975" s="61" t="str">
        <f xml:space="preserve"> _xlfn.TEXTJOIN( "", , data_scaledImpacts[[#This Row],[sector]:[impactType]] )</f>
        <v>WinterRecHadGEM2-ES62010N/ASnowmobiling</v>
      </c>
      <c r="C975" s="49" t="s">
        <v>89</v>
      </c>
      <c r="D975" s="49" t="s">
        <v>3</v>
      </c>
      <c r="E975" s="50">
        <v>6</v>
      </c>
      <c r="F975" s="50">
        <v>2010</v>
      </c>
      <c r="G975" s="50" t="s">
        <v>201</v>
      </c>
      <c r="H975" s="51" t="s">
        <v>92</v>
      </c>
      <c r="I975" s="64" t="s">
        <v>131</v>
      </c>
      <c r="J975" s="52">
        <v>4.8310298118813266E-2</v>
      </c>
      <c r="K975" s="52">
        <v>2.0451553441369334E-2</v>
      </c>
      <c r="L975" s="53">
        <v>0.27242256052333441</v>
      </c>
      <c r="M975" s="52">
        <v>0.14432219906460164</v>
      </c>
      <c r="N975" s="52">
        <v>4.5769767123693509E-5</v>
      </c>
      <c r="O975" s="52"/>
      <c r="P975" s="20">
        <v>2.8744462695734101E-2</v>
      </c>
      <c r="R975"/>
    </row>
    <row r="976" spans="1:18" x14ac:dyDescent="0.35">
      <c r="A976" s="54">
        <f xml:space="preserve"> ROW( data_scaledImpacts[[#This Row],[row_id]] ) - ROW( data_scaledImpacts[[#Headers],[row_id]] )</f>
        <v>975</v>
      </c>
      <c r="B976" s="61" t="str">
        <f xml:space="preserve"> _xlfn.TEXTJOIN( "", , data_scaledImpacts[[#This Row],[sector]:[impactType]] )</f>
        <v>WinterRecMIROC562010N/ASnowmobiling</v>
      </c>
      <c r="C976" s="49" t="s">
        <v>89</v>
      </c>
      <c r="D976" s="49" t="s">
        <v>4</v>
      </c>
      <c r="E976" s="50">
        <v>6</v>
      </c>
      <c r="F976" s="50">
        <v>2010</v>
      </c>
      <c r="G976" s="50" t="s">
        <v>201</v>
      </c>
      <c r="H976" s="51" t="s">
        <v>92</v>
      </c>
      <c r="I976" s="64" t="s">
        <v>132</v>
      </c>
      <c r="J976" s="52"/>
      <c r="K976" s="52"/>
      <c r="L976" s="53"/>
      <c r="M976" s="52"/>
      <c r="N976" s="52"/>
      <c r="O976" s="52"/>
      <c r="P976" s="20"/>
      <c r="R976"/>
    </row>
    <row r="977" spans="1:18" x14ac:dyDescent="0.35">
      <c r="A977" s="54">
        <f xml:space="preserve"> ROW( data_scaledImpacts[[#This Row],[row_id]] ) - ROW( data_scaledImpacts[[#Headers],[row_id]] )</f>
        <v>976</v>
      </c>
      <c r="B977" s="61" t="str">
        <f xml:space="preserve"> _xlfn.TEXTJOIN( "", , data_scaledImpacts[[#This Row],[sector]:[impactType]] )</f>
        <v>WinterRecGFDL-CM362010N/ASnowmobiling</v>
      </c>
      <c r="C977" s="49" t="s">
        <v>89</v>
      </c>
      <c r="D977" s="49" t="s">
        <v>5</v>
      </c>
      <c r="E977" s="50">
        <v>6</v>
      </c>
      <c r="F977" s="50">
        <v>2010</v>
      </c>
      <c r="G977" s="50" t="s">
        <v>201</v>
      </c>
      <c r="H977" s="51" t="s">
        <v>92</v>
      </c>
      <c r="I977" s="64" t="s">
        <v>133</v>
      </c>
      <c r="J977" s="52">
        <v>4.5441805741562369E-2</v>
      </c>
      <c r="K977" s="52">
        <v>2.0188395787306999E-2</v>
      </c>
      <c r="L977" s="53">
        <v>0.24073181394677615</v>
      </c>
      <c r="M977" s="52">
        <v>0.11865785188113893</v>
      </c>
      <c r="N977" s="52">
        <v>4.2410518160486647E-5</v>
      </c>
      <c r="O977" s="52"/>
      <c r="P977" s="20">
        <v>3.78437140561034E-2</v>
      </c>
      <c r="R977"/>
    </row>
    <row r="978" spans="1:18" x14ac:dyDescent="0.35">
      <c r="A978" s="54">
        <f xml:space="preserve"> ROW( data_scaledImpacts[[#This Row],[row_id]] ) - ROW( data_scaledImpacts[[#Headers],[row_id]] )</f>
        <v>977</v>
      </c>
      <c r="B978" s="61" t="str">
        <f xml:space="preserve"> _xlfn.TEXTJOIN( "", , data_scaledImpacts[[#This Row],[sector]:[impactType]] )</f>
        <v>WinterRecGCM Average62010N/ASnowmobiling</v>
      </c>
      <c r="C978" s="49" t="s">
        <v>89</v>
      </c>
      <c r="D978" s="49" t="s">
        <v>15</v>
      </c>
      <c r="E978" s="50">
        <v>6</v>
      </c>
      <c r="F978" s="50">
        <v>2010</v>
      </c>
      <c r="G978" s="50" t="s">
        <v>201</v>
      </c>
      <c r="H978" s="51" t="s">
        <v>92</v>
      </c>
      <c r="I978" s="64" t="s">
        <v>134</v>
      </c>
      <c r="J978" s="52">
        <v>4.5502849735346906E-2</v>
      </c>
      <c r="K978" s="52">
        <v>2.0058494391513273E-2</v>
      </c>
      <c r="L978" s="53">
        <v>0.25936050017111156</v>
      </c>
      <c r="M978" s="52">
        <v>0.13496832380579585</v>
      </c>
      <c r="N978" s="52">
        <v>4.2130580746886072E-5</v>
      </c>
      <c r="O978" s="52"/>
      <c r="P978" s="20">
        <v>3.4812966933917576E-2</v>
      </c>
      <c r="R978"/>
    </row>
    <row r="979" spans="1:18" x14ac:dyDescent="0.35">
      <c r="A979" s="54">
        <f xml:space="preserve"> ROW( data_scaledImpacts[[#This Row],[row_id]] ) - ROW( data_scaledImpacts[[#Headers],[row_id]] )</f>
        <v>978</v>
      </c>
      <c r="B979" s="61" t="str">
        <f xml:space="preserve"> _xlfn.TEXTJOIN( "", , data_scaledImpacts[[#This Row],[sector]:[impactType]] )</f>
        <v>WinterRecCanESM272010N/ASnowmobiling</v>
      </c>
      <c r="C979" s="49" t="s">
        <v>89</v>
      </c>
      <c r="D979" s="49" t="s">
        <v>0</v>
      </c>
      <c r="E979" s="50">
        <v>7</v>
      </c>
      <c r="F979" s="50">
        <v>2010</v>
      </c>
      <c r="G979" s="50" t="s">
        <v>201</v>
      </c>
      <c r="H979" s="51" t="s">
        <v>92</v>
      </c>
      <c r="I979" s="64" t="s">
        <v>135</v>
      </c>
      <c r="J979" s="52"/>
      <c r="K979" s="52"/>
      <c r="L979" s="53"/>
      <c r="M979" s="52"/>
      <c r="N979" s="52"/>
      <c r="O979" s="52"/>
      <c r="P979" s="20"/>
      <c r="R979"/>
    </row>
    <row r="980" spans="1:18" x14ac:dyDescent="0.35">
      <c r="A980" s="54">
        <f xml:space="preserve"> ROW( data_scaledImpacts[[#This Row],[row_id]] ) - ROW( data_scaledImpacts[[#Headers],[row_id]] )</f>
        <v>979</v>
      </c>
      <c r="B980" s="61" t="str">
        <f xml:space="preserve"> _xlfn.TEXTJOIN( "", , data_scaledImpacts[[#This Row],[sector]:[impactType]] )</f>
        <v>WinterRecCCSM472010N/ASnowmobiling</v>
      </c>
      <c r="C980" s="49" t="s">
        <v>89</v>
      </c>
      <c r="D980" s="49" t="s">
        <v>1</v>
      </c>
      <c r="E980" s="50">
        <v>7</v>
      </c>
      <c r="F980" s="50">
        <v>2010</v>
      </c>
      <c r="G980" s="50" t="s">
        <v>201</v>
      </c>
      <c r="H980" s="51" t="s">
        <v>92</v>
      </c>
      <c r="I980" s="64" t="s">
        <v>136</v>
      </c>
      <c r="J980" s="52"/>
      <c r="K980" s="52"/>
      <c r="L980" s="53"/>
      <c r="M980" s="52"/>
      <c r="N980" s="52"/>
      <c r="O980" s="52"/>
      <c r="P980" s="20"/>
      <c r="R980"/>
    </row>
    <row r="981" spans="1:18" x14ac:dyDescent="0.35">
      <c r="A981" s="54">
        <f xml:space="preserve"> ROW( data_scaledImpacts[[#This Row],[row_id]] ) - ROW( data_scaledImpacts[[#Headers],[row_id]] )</f>
        <v>980</v>
      </c>
      <c r="B981" s="61" t="str">
        <f xml:space="preserve"> _xlfn.TEXTJOIN( "", , data_scaledImpacts[[#This Row],[sector]:[impactType]] )</f>
        <v>WinterRecGISS-E2-R72010N/ASnowmobiling</v>
      </c>
      <c r="C981" s="49" t="s">
        <v>89</v>
      </c>
      <c r="D981" s="49" t="s">
        <v>2</v>
      </c>
      <c r="E981" s="50">
        <v>7</v>
      </c>
      <c r="F981" s="50">
        <v>2010</v>
      </c>
      <c r="G981" s="50" t="s">
        <v>201</v>
      </c>
      <c r="H981" s="51" t="s">
        <v>92</v>
      </c>
      <c r="I981" s="64" t="s">
        <v>137</v>
      </c>
      <c r="J981" s="52"/>
      <c r="K981" s="52"/>
      <c r="L981" s="53"/>
      <c r="M981" s="52"/>
      <c r="N981" s="52"/>
      <c r="O981" s="52"/>
      <c r="P981" s="20"/>
      <c r="R981"/>
    </row>
    <row r="982" spans="1:18" x14ac:dyDescent="0.35">
      <c r="A982" s="54">
        <f xml:space="preserve"> ROW( data_scaledImpacts[[#This Row],[row_id]] ) - ROW( data_scaledImpacts[[#Headers],[row_id]] )</f>
        <v>981</v>
      </c>
      <c r="B982" s="61" t="str">
        <f xml:space="preserve"> _xlfn.TEXTJOIN( "", , data_scaledImpacts[[#This Row],[sector]:[impactType]] )</f>
        <v>WinterRecHadGEM2-ES72010N/ASnowmobiling</v>
      </c>
      <c r="C982" s="49" t="s">
        <v>89</v>
      </c>
      <c r="D982" s="49" t="s">
        <v>3</v>
      </c>
      <c r="E982" s="50">
        <v>7</v>
      </c>
      <c r="F982" s="50">
        <v>2010</v>
      </c>
      <c r="G982" s="50" t="s">
        <v>201</v>
      </c>
      <c r="H982" s="51" t="s">
        <v>92</v>
      </c>
      <c r="I982" s="64" t="s">
        <v>138</v>
      </c>
      <c r="J982" s="52"/>
      <c r="K982" s="52"/>
      <c r="L982" s="53"/>
      <c r="M982" s="52"/>
      <c r="N982" s="52"/>
      <c r="O982" s="52"/>
      <c r="P982" s="20"/>
      <c r="R982"/>
    </row>
    <row r="983" spans="1:18" x14ac:dyDescent="0.35">
      <c r="A983" s="54">
        <f xml:space="preserve"> ROW( data_scaledImpacts[[#This Row],[row_id]] ) - ROW( data_scaledImpacts[[#Headers],[row_id]] )</f>
        <v>982</v>
      </c>
      <c r="B983" s="61" t="str">
        <f xml:space="preserve"> _xlfn.TEXTJOIN( "", , data_scaledImpacts[[#This Row],[sector]:[impactType]] )</f>
        <v>WinterRecMIROC572010N/ASnowmobiling</v>
      </c>
      <c r="C983" s="49" t="s">
        <v>89</v>
      </c>
      <c r="D983" s="49" t="s">
        <v>4</v>
      </c>
      <c r="E983" s="50">
        <v>7</v>
      </c>
      <c r="F983" s="50">
        <v>2010</v>
      </c>
      <c r="G983" s="50" t="s">
        <v>201</v>
      </c>
      <c r="H983" s="51" t="s">
        <v>92</v>
      </c>
      <c r="I983" s="64" t="s">
        <v>139</v>
      </c>
      <c r="J983" s="52"/>
      <c r="K983" s="52"/>
      <c r="L983" s="53"/>
      <c r="M983" s="52"/>
      <c r="N983" s="52"/>
      <c r="O983" s="52"/>
      <c r="P983" s="20"/>
      <c r="R983"/>
    </row>
    <row r="984" spans="1:18" x14ac:dyDescent="0.35">
      <c r="A984" s="54">
        <f xml:space="preserve"> ROW( data_scaledImpacts[[#This Row],[row_id]] ) - ROW( data_scaledImpacts[[#Headers],[row_id]] )</f>
        <v>983</v>
      </c>
      <c r="B984" s="61" t="str">
        <f xml:space="preserve"> _xlfn.TEXTJOIN( "", , data_scaledImpacts[[#This Row],[sector]:[impactType]] )</f>
        <v>WinterRecGFDL-CM372010N/ASnowmobiling</v>
      </c>
      <c r="C984" s="49" t="s">
        <v>89</v>
      </c>
      <c r="D984" s="49" t="s">
        <v>5</v>
      </c>
      <c r="E984" s="50">
        <v>7</v>
      </c>
      <c r="F984" s="50">
        <v>2010</v>
      </c>
      <c r="G984" s="50" t="s">
        <v>201</v>
      </c>
      <c r="H984" s="51" t="s">
        <v>92</v>
      </c>
      <c r="I984" s="64" t="s">
        <v>140</v>
      </c>
      <c r="J984" s="52"/>
      <c r="K984" s="52"/>
      <c r="L984" s="53"/>
      <c r="M984" s="52"/>
      <c r="N984" s="52"/>
      <c r="O984" s="52"/>
      <c r="P984" s="20"/>
      <c r="R984"/>
    </row>
    <row r="985" spans="1:18" x14ac:dyDescent="0.35">
      <c r="A985" s="54">
        <f xml:space="preserve"> ROW( data_scaledImpacts[[#This Row],[row_id]] ) - ROW( data_scaledImpacts[[#Headers],[row_id]] )</f>
        <v>984</v>
      </c>
      <c r="B985" s="61" t="str">
        <f xml:space="preserve"> _xlfn.TEXTJOIN( "", , data_scaledImpacts[[#This Row],[sector]:[impactType]] )</f>
        <v>WinterRecGCM Average72010N/ASnowmobiling</v>
      </c>
      <c r="C985" s="49" t="s">
        <v>89</v>
      </c>
      <c r="D985" s="49" t="s">
        <v>15</v>
      </c>
      <c r="E985" s="50">
        <v>7</v>
      </c>
      <c r="F985" s="50">
        <v>2010</v>
      </c>
      <c r="G985" s="50" t="s">
        <v>201</v>
      </c>
      <c r="H985" s="51" t="s">
        <v>92</v>
      </c>
      <c r="I985" s="64" t="s">
        <v>141</v>
      </c>
      <c r="J985" s="52" t="s">
        <v>26</v>
      </c>
      <c r="K985" s="52" t="s">
        <v>26</v>
      </c>
      <c r="L985" s="53" t="s">
        <v>26</v>
      </c>
      <c r="M985" s="52" t="s">
        <v>26</v>
      </c>
      <c r="N985" s="52" t="s">
        <v>26</v>
      </c>
      <c r="O985" s="52"/>
      <c r="P985" s="20" t="s">
        <v>26</v>
      </c>
      <c r="R985"/>
    </row>
    <row r="986" spans="1:18" x14ac:dyDescent="0.35">
      <c r="A986" s="54">
        <f xml:space="preserve"> ROW( data_scaledImpacts[[#This Row],[row_id]] ) - ROW( data_scaledImpacts[[#Headers],[row_id]] )</f>
        <v>985</v>
      </c>
      <c r="B986" s="61" t="str">
        <f xml:space="preserve"> _xlfn.TEXTJOIN( "", , data_scaledImpacts[[#This Row],[sector]:[impactType]] )</f>
        <v>WinterRecCanESM212090N/ASnowmobiling</v>
      </c>
      <c r="C986" s="49" t="s">
        <v>89</v>
      </c>
      <c r="D986" s="49" t="s">
        <v>0</v>
      </c>
      <c r="E986" s="50">
        <v>1</v>
      </c>
      <c r="F986" s="50">
        <v>2090</v>
      </c>
      <c r="G986" s="50" t="s">
        <v>201</v>
      </c>
      <c r="H986" s="51" t="s">
        <v>92</v>
      </c>
      <c r="I986" s="64" t="s">
        <v>142</v>
      </c>
      <c r="J986" s="52">
        <v>1.3923421647362076E-4</v>
      </c>
      <c r="K986" s="52">
        <v>4.5774587646709285E-3</v>
      </c>
      <c r="L986" s="53">
        <v>2.1454565605411653E-2</v>
      </c>
      <c r="M986" s="52">
        <v>-2.4723404065696828E-3</v>
      </c>
      <c r="N986" s="52">
        <v>1.6645059141855131E-5</v>
      </c>
      <c r="O986" s="52"/>
      <c r="P986" s="20">
        <v>2.1100354166542776E-4</v>
      </c>
      <c r="R986"/>
    </row>
    <row r="987" spans="1:18" x14ac:dyDescent="0.35">
      <c r="A987" s="54">
        <f xml:space="preserve"> ROW( data_scaledImpacts[[#This Row],[row_id]] ) - ROW( data_scaledImpacts[[#Headers],[row_id]] )</f>
        <v>986</v>
      </c>
      <c r="B987" s="61" t="str">
        <f xml:space="preserve"> _xlfn.TEXTJOIN( "", , data_scaledImpacts[[#This Row],[sector]:[impactType]] )</f>
        <v>WinterRecCCSM412090N/ASnowmobiling</v>
      </c>
      <c r="C987" s="49" t="s">
        <v>89</v>
      </c>
      <c r="D987" s="49" t="s">
        <v>1</v>
      </c>
      <c r="E987" s="50">
        <v>1</v>
      </c>
      <c r="F987" s="50">
        <v>2090</v>
      </c>
      <c r="G987" s="50" t="s">
        <v>201</v>
      </c>
      <c r="H987" s="51" t="s">
        <v>92</v>
      </c>
      <c r="I987" s="64" t="s">
        <v>143</v>
      </c>
      <c r="J987" s="52">
        <v>6.4335886862611734E-3</v>
      </c>
      <c r="K987" s="52">
        <v>1.7237072699680077E-3</v>
      </c>
      <c r="L987" s="53">
        <v>2.1536961326076305E-2</v>
      </c>
      <c r="M987" s="52">
        <v>1.4153594461900669E-2</v>
      </c>
      <c r="N987" s="52">
        <v>3.3290118283710283E-6</v>
      </c>
      <c r="O987" s="52"/>
      <c r="P987" s="20">
        <v>2.5185924695386029E-3</v>
      </c>
      <c r="R987"/>
    </row>
    <row r="988" spans="1:18" x14ac:dyDescent="0.35">
      <c r="A988" s="54">
        <f xml:space="preserve"> ROW( data_scaledImpacts[[#This Row],[row_id]] ) - ROW( data_scaledImpacts[[#Headers],[row_id]] )</f>
        <v>987</v>
      </c>
      <c r="B988" s="61" t="str">
        <f xml:space="preserve"> _xlfn.TEXTJOIN( "", , data_scaledImpacts[[#This Row],[sector]:[impactType]] )</f>
        <v>WinterRecGISS-E2-R12090N/ASnowmobiling</v>
      </c>
      <c r="C988" s="49" t="s">
        <v>89</v>
      </c>
      <c r="D988" s="49" t="s">
        <v>2</v>
      </c>
      <c r="E988" s="50">
        <v>1</v>
      </c>
      <c r="F988" s="50">
        <v>2090</v>
      </c>
      <c r="G988" s="50" t="s">
        <v>201</v>
      </c>
      <c r="H988" s="51" t="s">
        <v>92</v>
      </c>
      <c r="I988" s="64" t="s">
        <v>144</v>
      </c>
      <c r="J988" s="52">
        <v>2.411084310955031E-2</v>
      </c>
      <c r="K988" s="52">
        <v>4.8537676533939389E-3</v>
      </c>
      <c r="L988" s="53">
        <v>2.7932464427192716E-2</v>
      </c>
      <c r="M988" s="52">
        <v>2.0160571635263708E-2</v>
      </c>
      <c r="N988" s="52">
        <v>1.2067667877844966E-5</v>
      </c>
      <c r="O988" s="52"/>
      <c r="P988" s="20">
        <v>1.465552470715694E-3</v>
      </c>
      <c r="R988"/>
    </row>
    <row r="989" spans="1:18" x14ac:dyDescent="0.35">
      <c r="A989" s="54">
        <f xml:space="preserve"> ROW( data_scaledImpacts[[#This Row],[row_id]] ) - ROW( data_scaledImpacts[[#Headers],[row_id]] )</f>
        <v>988</v>
      </c>
      <c r="B989" s="61" t="str">
        <f xml:space="preserve"> _xlfn.TEXTJOIN( "", , data_scaledImpacts[[#This Row],[sector]:[impactType]] )</f>
        <v>WinterRecHadGEM2-ES12090N/ASnowmobiling</v>
      </c>
      <c r="C989" s="49" t="s">
        <v>89</v>
      </c>
      <c r="D989" s="49" t="s">
        <v>3</v>
      </c>
      <c r="E989" s="50">
        <v>1</v>
      </c>
      <c r="F989" s="50">
        <v>2090</v>
      </c>
      <c r="G989" s="50" t="s">
        <v>201</v>
      </c>
      <c r="H989" s="51" t="s">
        <v>92</v>
      </c>
      <c r="I989" s="64" t="s">
        <v>145</v>
      </c>
      <c r="J989" s="52">
        <v>1.6921200947655451E-2</v>
      </c>
      <c r="K989" s="52">
        <v>3.4260066501706696E-3</v>
      </c>
      <c r="L989" s="53">
        <v>-3.1789092438905871E-4</v>
      </c>
      <c r="M989" s="52">
        <v>2.0531686063218486E-2</v>
      </c>
      <c r="N989" s="52">
        <v>1.7477312098947891E-5</v>
      </c>
      <c r="O989" s="52"/>
      <c r="P989" s="20">
        <v>-5.5418123843802821E-3</v>
      </c>
      <c r="R989"/>
    </row>
    <row r="990" spans="1:18" x14ac:dyDescent="0.35">
      <c r="A990" s="54">
        <f xml:space="preserve"> ROW( data_scaledImpacts[[#This Row],[row_id]] ) - ROW( data_scaledImpacts[[#Headers],[row_id]] )</f>
        <v>989</v>
      </c>
      <c r="B990" s="61" t="str">
        <f xml:space="preserve"> _xlfn.TEXTJOIN( "", , data_scaledImpacts[[#This Row],[sector]:[impactType]] )</f>
        <v>WinterRecMIROC512090N/ASnowmobiling</v>
      </c>
      <c r="C990" s="49" t="s">
        <v>89</v>
      </c>
      <c r="D990" s="49" t="s">
        <v>4</v>
      </c>
      <c r="E990" s="50">
        <v>1</v>
      </c>
      <c r="F990" s="50">
        <v>2090</v>
      </c>
      <c r="G990" s="50" t="s">
        <v>201</v>
      </c>
      <c r="H990" s="51" t="s">
        <v>92</v>
      </c>
      <c r="I990" s="64" t="s">
        <v>146</v>
      </c>
      <c r="J990" s="52">
        <v>1.1790938217798853E-2</v>
      </c>
      <c r="K990" s="52">
        <v>3.1491532836973833E-3</v>
      </c>
      <c r="L990" s="53">
        <v>6.079724113383983E-2</v>
      </c>
      <c r="M990" s="52">
        <v>3.2776513435274046E-2</v>
      </c>
      <c r="N990" s="52">
        <v>2.5383715191329083E-5</v>
      </c>
      <c r="O990" s="52"/>
      <c r="P990" s="20">
        <v>2.6065819670586859E-3</v>
      </c>
      <c r="R990"/>
    </row>
    <row r="991" spans="1:18" x14ac:dyDescent="0.35">
      <c r="A991" s="54">
        <f xml:space="preserve"> ROW( data_scaledImpacts[[#This Row],[row_id]] ) - ROW( data_scaledImpacts[[#Headers],[row_id]] )</f>
        <v>990</v>
      </c>
      <c r="B991" s="61" t="str">
        <f xml:space="preserve"> _xlfn.TEXTJOIN( "", , data_scaledImpacts[[#This Row],[sector]:[impactType]] )</f>
        <v>WinterRecGFDL-CM312090N/ASnowmobiling</v>
      </c>
      <c r="C991" s="49" t="s">
        <v>89</v>
      </c>
      <c r="D991" s="49" t="s">
        <v>5</v>
      </c>
      <c r="E991" s="50">
        <v>1</v>
      </c>
      <c r="F991" s="50">
        <v>2090</v>
      </c>
      <c r="G991" s="50" t="s">
        <v>201</v>
      </c>
      <c r="H991" s="51" t="s">
        <v>92</v>
      </c>
      <c r="I991" s="64" t="s">
        <v>147</v>
      </c>
      <c r="J991" s="52">
        <v>4.4313155361981136E-3</v>
      </c>
      <c r="K991" s="52">
        <v>3.3377162375725833E-3</v>
      </c>
      <c r="L991" s="53">
        <v>-2.7939556576882497E-2</v>
      </c>
      <c r="M991" s="52">
        <v>6.312028129470881E-3</v>
      </c>
      <c r="N991" s="52">
        <v>1.3316047313484113E-5</v>
      </c>
      <c r="O991" s="52"/>
      <c r="P991" s="20">
        <v>-3.819880933316099E-4</v>
      </c>
      <c r="R991"/>
    </row>
    <row r="992" spans="1:18" x14ac:dyDescent="0.35">
      <c r="A992" s="54">
        <f xml:space="preserve"> ROW( data_scaledImpacts[[#This Row],[row_id]] ) - ROW( data_scaledImpacts[[#Headers],[row_id]] )</f>
        <v>991</v>
      </c>
      <c r="B992" s="61" t="str">
        <f xml:space="preserve"> _xlfn.TEXTJOIN( "", , data_scaledImpacts[[#This Row],[sector]:[impactType]] )</f>
        <v>WinterRecGCM Average12090N/ASnowmobiling</v>
      </c>
      <c r="C992" s="49" t="s">
        <v>89</v>
      </c>
      <c r="D992" s="49" t="s">
        <v>15</v>
      </c>
      <c r="E992" s="50">
        <v>1</v>
      </c>
      <c r="F992" s="50">
        <v>2090</v>
      </c>
      <c r="G992" s="50" t="s">
        <v>201</v>
      </c>
      <c r="H992" s="51" t="s">
        <v>92</v>
      </c>
      <c r="I992" s="64" t="s">
        <v>148</v>
      </c>
      <c r="J992" s="52">
        <v>1.063785345232292E-2</v>
      </c>
      <c r="K992" s="52">
        <v>3.5113016432455854E-3</v>
      </c>
      <c r="L992" s="53">
        <v>1.7243964165208157E-2</v>
      </c>
      <c r="M992" s="52">
        <v>1.5243675553093019E-2</v>
      </c>
      <c r="N992" s="52">
        <v>1.4703135575305368E-5</v>
      </c>
      <c r="O992" s="52"/>
      <c r="P992" s="20">
        <v>1.4632166187775311E-4</v>
      </c>
      <c r="R992"/>
    </row>
    <row r="993" spans="1:18" x14ac:dyDescent="0.35">
      <c r="A993" s="54">
        <f xml:space="preserve"> ROW( data_scaledImpacts[[#This Row],[row_id]] ) - ROW( data_scaledImpacts[[#Headers],[row_id]] )</f>
        <v>992</v>
      </c>
      <c r="B993" s="61" t="str">
        <f xml:space="preserve"> _xlfn.TEXTJOIN( "", , data_scaledImpacts[[#This Row],[sector]:[impactType]] )</f>
        <v>WinterRecCanESM222090N/ASnowmobiling</v>
      </c>
      <c r="C993" s="49" t="s">
        <v>89</v>
      </c>
      <c r="D993" s="49" t="s">
        <v>0</v>
      </c>
      <c r="E993" s="50">
        <v>2</v>
      </c>
      <c r="F993" s="50">
        <v>2090</v>
      </c>
      <c r="G993" s="50" t="s">
        <v>201</v>
      </c>
      <c r="H993" s="51" t="s">
        <v>92</v>
      </c>
      <c r="I993" s="64" t="s">
        <v>149</v>
      </c>
      <c r="J993" s="52">
        <v>1.3083432327052561E-2</v>
      </c>
      <c r="K993" s="52">
        <v>5.993701529609932E-3</v>
      </c>
      <c r="L993" s="53">
        <v>5.2723402488938108E-2</v>
      </c>
      <c r="M993" s="52">
        <v>6.5073342317825578E-2</v>
      </c>
      <c r="N993" s="52">
        <v>2.5383715191329083E-5</v>
      </c>
      <c r="O993" s="52"/>
      <c r="P993" s="20">
        <v>7.4674558380604973E-3</v>
      </c>
      <c r="R993"/>
    </row>
    <row r="994" spans="1:18" x14ac:dyDescent="0.35">
      <c r="A994" s="54">
        <f xml:space="preserve"> ROW( data_scaledImpacts[[#This Row],[row_id]] ) - ROW( data_scaledImpacts[[#Headers],[row_id]] )</f>
        <v>993</v>
      </c>
      <c r="B994" s="61" t="str">
        <f xml:space="preserve"> _xlfn.TEXTJOIN( "", , data_scaledImpacts[[#This Row],[sector]:[impactType]] )</f>
        <v>WinterRecCCSM422090N/ASnowmobiling</v>
      </c>
      <c r="C994" s="49" t="s">
        <v>89</v>
      </c>
      <c r="D994" s="49" t="s">
        <v>1</v>
      </c>
      <c r="E994" s="50">
        <v>2</v>
      </c>
      <c r="F994" s="50">
        <v>2090</v>
      </c>
      <c r="G994" s="50" t="s">
        <v>201</v>
      </c>
      <c r="H994" s="51" t="s">
        <v>92</v>
      </c>
      <c r="I994" s="64" t="s">
        <v>150</v>
      </c>
      <c r="J994" s="52">
        <v>1.1166037587377204E-2</v>
      </c>
      <c r="K994" s="52">
        <v>2.8991808412658989E-3</v>
      </c>
      <c r="L994" s="53">
        <v>0.10069323055977079</v>
      </c>
      <c r="M994" s="52">
        <v>6.4240816837823123E-2</v>
      </c>
      <c r="N994" s="52">
        <v>2.0390197448772535E-5</v>
      </c>
      <c r="O994" s="52"/>
      <c r="P994" s="20">
        <v>1.0559031649195099E-2</v>
      </c>
      <c r="R994"/>
    </row>
    <row r="995" spans="1:18" x14ac:dyDescent="0.35">
      <c r="A995" s="54">
        <f xml:space="preserve"> ROW( data_scaledImpacts[[#This Row],[row_id]] ) - ROW( data_scaledImpacts[[#Headers],[row_id]] )</f>
        <v>994</v>
      </c>
      <c r="B995" s="61" t="str">
        <f xml:space="preserve"> _xlfn.TEXTJOIN( "", , data_scaledImpacts[[#This Row],[sector]:[impactType]] )</f>
        <v>WinterRecGISS-E2-R22090N/ASnowmobiling</v>
      </c>
      <c r="C995" s="49" t="s">
        <v>89</v>
      </c>
      <c r="D995" s="49" t="s">
        <v>2</v>
      </c>
      <c r="E995" s="50">
        <v>2</v>
      </c>
      <c r="F995" s="50">
        <v>2090</v>
      </c>
      <c r="G995" s="50" t="s">
        <v>201</v>
      </c>
      <c r="H995" s="51" t="s">
        <v>92</v>
      </c>
      <c r="I995" s="64" t="s">
        <v>151</v>
      </c>
      <c r="J995" s="52">
        <v>2.6020768908059218E-2</v>
      </c>
      <c r="K995" s="52">
        <v>8.0491077907839052E-3</v>
      </c>
      <c r="L995" s="53">
        <v>4.3146358238610648E-2</v>
      </c>
      <c r="M995" s="52">
        <v>3.507449735374954E-2</v>
      </c>
      <c r="N995" s="52">
        <v>2.4967588712782761E-6</v>
      </c>
      <c r="O995" s="52"/>
      <c r="P995" s="20">
        <v>2.9970851342440985E-3</v>
      </c>
      <c r="R995"/>
    </row>
    <row r="996" spans="1:18" x14ac:dyDescent="0.35">
      <c r="A996" s="54">
        <f xml:space="preserve"> ROW( data_scaledImpacts[[#This Row],[row_id]] ) - ROW( data_scaledImpacts[[#Headers],[row_id]] )</f>
        <v>995</v>
      </c>
      <c r="B996" s="61" t="str">
        <f xml:space="preserve"> _xlfn.TEXTJOIN( "", , data_scaledImpacts[[#This Row],[sector]:[impactType]] )</f>
        <v>WinterRecHadGEM2-ES22090N/ASnowmobiling</v>
      </c>
      <c r="C996" s="49" t="s">
        <v>89</v>
      </c>
      <c r="D996" s="49" t="s">
        <v>3</v>
      </c>
      <c r="E996" s="50">
        <v>2</v>
      </c>
      <c r="F996" s="50">
        <v>2090</v>
      </c>
      <c r="G996" s="50" t="s">
        <v>201</v>
      </c>
      <c r="H996" s="51" t="s">
        <v>92</v>
      </c>
      <c r="I996" s="64" t="s">
        <v>152</v>
      </c>
      <c r="J996" s="52">
        <v>1.3596776571567309E-2</v>
      </c>
      <c r="K996" s="52">
        <v>3.9473266910181543E-3</v>
      </c>
      <c r="L996" s="53">
        <v>5.2600810044314959E-2</v>
      </c>
      <c r="M996" s="52">
        <v>5.2934631421609084E-2</v>
      </c>
      <c r="N996" s="52">
        <v>2.2054703362958049E-5</v>
      </c>
      <c r="O996" s="52"/>
      <c r="P996" s="20">
        <v>3.9750332126101719E-3</v>
      </c>
      <c r="R996"/>
    </row>
    <row r="997" spans="1:18" x14ac:dyDescent="0.35">
      <c r="A997" s="54">
        <f xml:space="preserve"> ROW( data_scaledImpacts[[#This Row],[row_id]] ) - ROW( data_scaledImpacts[[#Headers],[row_id]] )</f>
        <v>996</v>
      </c>
      <c r="B997" s="61" t="str">
        <f xml:space="preserve"> _xlfn.TEXTJOIN( "", , data_scaledImpacts[[#This Row],[sector]:[impactType]] )</f>
        <v>WinterRecMIROC522090N/ASnowmobiling</v>
      </c>
      <c r="C997" s="49" t="s">
        <v>89</v>
      </c>
      <c r="D997" s="49" t="s">
        <v>4</v>
      </c>
      <c r="E997" s="50">
        <v>2</v>
      </c>
      <c r="F997" s="50">
        <v>2090</v>
      </c>
      <c r="G997" s="50" t="s">
        <v>201</v>
      </c>
      <c r="H997" s="51" t="s">
        <v>92</v>
      </c>
      <c r="I997" s="64" t="s">
        <v>153</v>
      </c>
      <c r="J997" s="52">
        <v>2.4661537867190986E-2</v>
      </c>
      <c r="K997" s="52">
        <v>5.9235470443774708E-3</v>
      </c>
      <c r="L997" s="53">
        <v>0.14535846171430511</v>
      </c>
      <c r="M997" s="52">
        <v>5.9904373129289708E-2</v>
      </c>
      <c r="N997" s="52">
        <v>1.7893438577494271E-5</v>
      </c>
      <c r="O997" s="52"/>
      <c r="P997" s="20">
        <v>9.9101367953891746E-3</v>
      </c>
      <c r="R997"/>
    </row>
    <row r="998" spans="1:18" x14ac:dyDescent="0.35">
      <c r="A998" s="54">
        <f xml:space="preserve"> ROW( data_scaledImpacts[[#This Row],[row_id]] ) - ROW( data_scaledImpacts[[#Headers],[row_id]] )</f>
        <v>997</v>
      </c>
      <c r="B998" s="61" t="str">
        <f xml:space="preserve"> _xlfn.TEXTJOIN( "", , data_scaledImpacts[[#This Row],[sector]:[impactType]] )</f>
        <v>WinterRecGFDL-CM322090N/ASnowmobiling</v>
      </c>
      <c r="C998" s="49" t="s">
        <v>89</v>
      </c>
      <c r="D998" s="49" t="s">
        <v>5</v>
      </c>
      <c r="E998" s="50">
        <v>2</v>
      </c>
      <c r="F998" s="50">
        <v>2090</v>
      </c>
      <c r="G998" s="50" t="s">
        <v>201</v>
      </c>
      <c r="H998" s="51" t="s">
        <v>92</v>
      </c>
      <c r="I998" s="64" t="s">
        <v>154</v>
      </c>
      <c r="J998" s="52">
        <v>1.6264635664380873E-2</v>
      </c>
      <c r="K998" s="52">
        <v>6.2045200626441553E-3</v>
      </c>
      <c r="L998" s="53">
        <v>2.4921957331987255E-2</v>
      </c>
      <c r="M998" s="52">
        <v>1.0573855250737233E-2</v>
      </c>
      <c r="N998" s="52">
        <v>2.4967588712782706E-5</v>
      </c>
      <c r="O998" s="52"/>
      <c r="P998" s="20">
        <v>2.0015690315343493E-3</v>
      </c>
      <c r="R998"/>
    </row>
    <row r="999" spans="1:18" x14ac:dyDescent="0.35">
      <c r="A999" s="54">
        <f xml:space="preserve"> ROW( data_scaledImpacts[[#This Row],[row_id]] ) - ROW( data_scaledImpacts[[#Headers],[row_id]] )</f>
        <v>998</v>
      </c>
      <c r="B999" s="61" t="str">
        <f xml:space="preserve"> _xlfn.TEXTJOIN( "", , data_scaledImpacts[[#This Row],[sector]:[impactType]] )</f>
        <v>WinterRecGCM Average22090N/ASnowmobiling</v>
      </c>
      <c r="C999" s="49" t="s">
        <v>89</v>
      </c>
      <c r="D999" s="49" t="s">
        <v>15</v>
      </c>
      <c r="E999" s="50">
        <v>2</v>
      </c>
      <c r="F999" s="50">
        <v>2090</v>
      </c>
      <c r="G999" s="50" t="s">
        <v>201</v>
      </c>
      <c r="H999" s="51" t="s">
        <v>92</v>
      </c>
      <c r="I999" s="64" t="s">
        <v>155</v>
      </c>
      <c r="J999" s="52">
        <v>1.7465531487604689E-2</v>
      </c>
      <c r="K999" s="52">
        <v>5.5028973266165867E-3</v>
      </c>
      <c r="L999" s="53">
        <v>6.990737006298782E-2</v>
      </c>
      <c r="M999" s="52">
        <v>4.7966919385172384E-2</v>
      </c>
      <c r="N999" s="52">
        <v>1.8864400360769152E-5</v>
      </c>
      <c r="O999" s="52"/>
      <c r="P999" s="20">
        <v>6.1517186101722318E-3</v>
      </c>
      <c r="R999"/>
    </row>
    <row r="1000" spans="1:18" x14ac:dyDescent="0.35">
      <c r="A1000" s="54">
        <f xml:space="preserve"> ROW( data_scaledImpacts[[#This Row],[row_id]] ) - ROW( data_scaledImpacts[[#Headers],[row_id]] )</f>
        <v>999</v>
      </c>
      <c r="B1000" s="61" t="str">
        <f xml:space="preserve"> _xlfn.TEXTJOIN( "", , data_scaledImpacts[[#This Row],[sector]:[impactType]] )</f>
        <v>WinterRecCanESM232090N/ASnowmobiling</v>
      </c>
      <c r="C1000" s="49" t="s">
        <v>89</v>
      </c>
      <c r="D1000" s="49" t="s">
        <v>0</v>
      </c>
      <c r="E1000" s="50">
        <v>3</v>
      </c>
      <c r="F1000" s="50">
        <v>2090</v>
      </c>
      <c r="G1000" s="50" t="s">
        <v>201</v>
      </c>
      <c r="H1000" s="51" t="s">
        <v>92</v>
      </c>
      <c r="I1000" s="64" t="s">
        <v>156</v>
      </c>
      <c r="J1000" s="52">
        <v>2.2945121732278664E-2</v>
      </c>
      <c r="K1000" s="52">
        <v>6.718477551187825E-3</v>
      </c>
      <c r="L1000" s="53">
        <v>0.11782182822632462</v>
      </c>
      <c r="M1000" s="52">
        <v>9.1695030337025765E-2</v>
      </c>
      <c r="N1000" s="52">
        <v>1.4564426749123242E-5</v>
      </c>
      <c r="O1000" s="52"/>
      <c r="P1000" s="20">
        <v>1.0353726030190127E-2</v>
      </c>
      <c r="R1000"/>
    </row>
    <row r="1001" spans="1:18" x14ac:dyDescent="0.35">
      <c r="A1001" s="54">
        <f xml:space="preserve"> ROW( data_scaledImpacts[[#This Row],[row_id]] ) - ROW( data_scaledImpacts[[#Headers],[row_id]] )</f>
        <v>1000</v>
      </c>
      <c r="B1001" s="61" t="str">
        <f xml:space="preserve"> _xlfn.TEXTJOIN( "", , data_scaledImpacts[[#This Row],[sector]:[impactType]] )</f>
        <v>WinterRecCCSM432090N/ASnowmobiling</v>
      </c>
      <c r="C1001" s="49" t="s">
        <v>89</v>
      </c>
      <c r="D1001" s="49" t="s">
        <v>1</v>
      </c>
      <c r="E1001" s="50">
        <v>3</v>
      </c>
      <c r="F1001" s="50">
        <v>2090</v>
      </c>
      <c r="G1001" s="50" t="s">
        <v>201</v>
      </c>
      <c r="H1001" s="51" t="s">
        <v>92</v>
      </c>
      <c r="I1001" s="64" t="s">
        <v>157</v>
      </c>
      <c r="J1001" s="52">
        <v>3.0198309705658663E-2</v>
      </c>
      <c r="K1001" s="52">
        <v>7.3923599304428827E-3</v>
      </c>
      <c r="L1001" s="53">
        <v>0.13006649072353538</v>
      </c>
      <c r="M1001" s="52">
        <v>9.4079371373925941E-2</v>
      </c>
      <c r="N1001" s="52">
        <v>2.3719209277143569E-5</v>
      </c>
      <c r="O1001" s="52"/>
      <c r="P1001" s="20">
        <v>1.0650882259088159E-2</v>
      </c>
      <c r="R1001"/>
    </row>
    <row r="1002" spans="1:18" x14ac:dyDescent="0.35">
      <c r="A1002" s="54">
        <f xml:space="preserve"> ROW( data_scaledImpacts[[#This Row],[row_id]] ) - ROW( data_scaledImpacts[[#Headers],[row_id]] )</f>
        <v>1001</v>
      </c>
      <c r="B1002" s="61" t="str">
        <f xml:space="preserve"> _xlfn.TEXTJOIN( "", , data_scaledImpacts[[#This Row],[sector]:[impactType]] )</f>
        <v>WinterRecGISS-E2-R32090N/ASnowmobiling</v>
      </c>
      <c r="C1002" s="49" t="s">
        <v>89</v>
      </c>
      <c r="D1002" s="49" t="s">
        <v>2</v>
      </c>
      <c r="E1002" s="50">
        <v>3</v>
      </c>
      <c r="F1002" s="50">
        <v>2090</v>
      </c>
      <c r="G1002" s="50" t="s">
        <v>201</v>
      </c>
      <c r="H1002" s="51" t="s">
        <v>92</v>
      </c>
      <c r="I1002" s="64" t="s">
        <v>158</v>
      </c>
      <c r="J1002" s="52">
        <v>2.8019120269154308E-2</v>
      </c>
      <c r="K1002" s="52">
        <v>8.0985555522300329E-3</v>
      </c>
      <c r="L1002" s="53">
        <v>6.0799000558012357E-2</v>
      </c>
      <c r="M1002" s="52">
        <v>4.7627300760967897E-2</v>
      </c>
      <c r="N1002" s="52">
        <v>1.8725691534587024E-5</v>
      </c>
      <c r="O1002" s="52"/>
      <c r="P1002" s="20">
        <v>5.41331034577653E-3</v>
      </c>
      <c r="R1002"/>
    </row>
    <row r="1003" spans="1:18" x14ac:dyDescent="0.35">
      <c r="A1003" s="54">
        <f xml:space="preserve"> ROW( data_scaledImpacts[[#This Row],[row_id]] ) - ROW( data_scaledImpacts[[#Headers],[row_id]] )</f>
        <v>1002</v>
      </c>
      <c r="B1003" s="61" t="str">
        <f xml:space="preserve"> _xlfn.TEXTJOIN( "", , data_scaledImpacts[[#This Row],[sector]:[impactType]] )</f>
        <v>WinterRecHadGEM2-ES32090N/ASnowmobiling</v>
      </c>
      <c r="C1003" s="49" t="s">
        <v>89</v>
      </c>
      <c r="D1003" s="49" t="s">
        <v>3</v>
      </c>
      <c r="E1003" s="50">
        <v>3</v>
      </c>
      <c r="F1003" s="50">
        <v>2090</v>
      </c>
      <c r="G1003" s="50" t="s">
        <v>201</v>
      </c>
      <c r="H1003" s="51" t="s">
        <v>92</v>
      </c>
      <c r="I1003" s="64" t="s">
        <v>159</v>
      </c>
      <c r="J1003" s="52">
        <v>2.8462619041465759E-2</v>
      </c>
      <c r="K1003" s="52">
        <v>8.2355746909339392E-3</v>
      </c>
      <c r="L1003" s="53">
        <v>0.10384352767348398</v>
      </c>
      <c r="M1003" s="52">
        <v>8.8299598342954283E-2</v>
      </c>
      <c r="N1003" s="52">
        <v>3.7867509547720432E-5</v>
      </c>
      <c r="O1003" s="52"/>
      <c r="P1003" s="20">
        <v>9.6423410864579211E-3</v>
      </c>
      <c r="R1003"/>
    </row>
    <row r="1004" spans="1:18" x14ac:dyDescent="0.35">
      <c r="A1004" s="54">
        <f xml:space="preserve"> ROW( data_scaledImpacts[[#This Row],[row_id]] ) - ROW( data_scaledImpacts[[#Headers],[row_id]] )</f>
        <v>1003</v>
      </c>
      <c r="B1004" s="61" t="str">
        <f xml:space="preserve"> _xlfn.TEXTJOIN( "", , data_scaledImpacts[[#This Row],[sector]:[impactType]] )</f>
        <v>WinterRecMIROC532090N/ASnowmobiling</v>
      </c>
      <c r="C1004" s="49" t="s">
        <v>89</v>
      </c>
      <c r="D1004" s="49" t="s">
        <v>4</v>
      </c>
      <c r="E1004" s="50">
        <v>3</v>
      </c>
      <c r="F1004" s="50">
        <v>2090</v>
      </c>
      <c r="G1004" s="50" t="s">
        <v>201</v>
      </c>
      <c r="H1004" s="51" t="s">
        <v>92</v>
      </c>
      <c r="I1004" s="64" t="s">
        <v>160</v>
      </c>
      <c r="J1004" s="52">
        <v>2.8646173233494356E-2</v>
      </c>
      <c r="K1004" s="52">
        <v>1.0014219775011171E-2</v>
      </c>
      <c r="L1004" s="53">
        <v>0.16141126049265217</v>
      </c>
      <c r="M1004" s="52">
        <v>6.8927801144475428E-2</v>
      </c>
      <c r="N1004" s="52">
        <v>4.7854545032833508E-5</v>
      </c>
      <c r="O1004" s="52"/>
      <c r="P1004" s="20">
        <v>1.7544050859954516E-2</v>
      </c>
      <c r="R1004"/>
    </row>
    <row r="1005" spans="1:18" x14ac:dyDescent="0.35">
      <c r="A1005" s="54">
        <f xml:space="preserve"> ROW( data_scaledImpacts[[#This Row],[row_id]] ) - ROW( data_scaledImpacts[[#Headers],[row_id]] )</f>
        <v>1004</v>
      </c>
      <c r="B1005" s="61" t="str">
        <f xml:space="preserve"> _xlfn.TEXTJOIN( "", , data_scaledImpacts[[#This Row],[sector]:[impactType]] )</f>
        <v>WinterRecGFDL-CM332090N/ASnowmobiling</v>
      </c>
      <c r="C1005" s="49" t="s">
        <v>89</v>
      </c>
      <c r="D1005" s="49" t="s">
        <v>5</v>
      </c>
      <c r="E1005" s="50">
        <v>3</v>
      </c>
      <c r="F1005" s="50">
        <v>2090</v>
      </c>
      <c r="G1005" s="50" t="s">
        <v>201</v>
      </c>
      <c r="H1005" s="51" t="s">
        <v>92</v>
      </c>
      <c r="I1005" s="64" t="s">
        <v>161</v>
      </c>
      <c r="J1005" s="52">
        <v>1.8869554112229025E-2</v>
      </c>
      <c r="K1005" s="52">
        <v>8.709753168742302E-3</v>
      </c>
      <c r="L1005" s="53">
        <v>0.13522371093878094</v>
      </c>
      <c r="M1005" s="52">
        <v>7.8952299641197335E-2</v>
      </c>
      <c r="N1005" s="52">
        <v>1.1651541399298589E-5</v>
      </c>
      <c r="O1005" s="52"/>
      <c r="P1005" s="20">
        <v>1.2779143944958219E-2</v>
      </c>
      <c r="R1005"/>
    </row>
    <row r="1006" spans="1:18" x14ac:dyDescent="0.35">
      <c r="A1006" s="54">
        <f xml:space="preserve"> ROW( data_scaledImpacts[[#This Row],[row_id]] ) - ROW( data_scaledImpacts[[#Headers],[row_id]] )</f>
        <v>1005</v>
      </c>
      <c r="B1006" s="61" t="str">
        <f xml:space="preserve"> _xlfn.TEXTJOIN( "", , data_scaledImpacts[[#This Row],[sector]:[impactType]] )</f>
        <v>WinterRecGCM Average32090N/ASnowmobiling</v>
      </c>
      <c r="C1006" s="49" t="s">
        <v>89</v>
      </c>
      <c r="D1006" s="49" t="s">
        <v>15</v>
      </c>
      <c r="E1006" s="50">
        <v>3</v>
      </c>
      <c r="F1006" s="50">
        <v>2090</v>
      </c>
      <c r="G1006" s="50" t="s">
        <v>201</v>
      </c>
      <c r="H1006" s="51" t="s">
        <v>92</v>
      </c>
      <c r="I1006" s="64" t="s">
        <v>162</v>
      </c>
      <c r="J1006" s="52">
        <v>2.6190149682380124E-2</v>
      </c>
      <c r="K1006" s="52">
        <v>8.1948234447580259E-3</v>
      </c>
      <c r="L1006" s="53">
        <v>0.11819430310213158</v>
      </c>
      <c r="M1006" s="52">
        <v>7.8263566933424442E-2</v>
      </c>
      <c r="N1006" s="52">
        <v>2.5730487256784396E-5</v>
      </c>
      <c r="O1006" s="52"/>
      <c r="P1006" s="20">
        <v>1.1063909087737578E-2</v>
      </c>
      <c r="R1006"/>
    </row>
    <row r="1007" spans="1:18" x14ac:dyDescent="0.35">
      <c r="A1007" s="54">
        <f xml:space="preserve"> ROW( data_scaledImpacts[[#This Row],[row_id]] ) - ROW( data_scaledImpacts[[#Headers],[row_id]] )</f>
        <v>1006</v>
      </c>
      <c r="B1007" s="61" t="str">
        <f xml:space="preserve"> _xlfn.TEXTJOIN( "", , data_scaledImpacts[[#This Row],[sector]:[impactType]] )</f>
        <v>WinterRecCanESM242090N/ASnowmobiling</v>
      </c>
      <c r="C1007" s="49" t="s">
        <v>89</v>
      </c>
      <c r="D1007" s="49" t="s">
        <v>0</v>
      </c>
      <c r="E1007" s="50">
        <v>4</v>
      </c>
      <c r="F1007" s="50">
        <v>2090</v>
      </c>
      <c r="G1007" s="50" t="s">
        <v>201</v>
      </c>
      <c r="H1007" s="51" t="s">
        <v>92</v>
      </c>
      <c r="I1007" s="64" t="s">
        <v>163</v>
      </c>
      <c r="J1007" s="52">
        <v>1.5558866370516509E-2</v>
      </c>
      <c r="K1007" s="52">
        <v>8.982641381951359E-3</v>
      </c>
      <c r="L1007" s="53">
        <v>0.15367761819240969</v>
      </c>
      <c r="M1007" s="52">
        <v>0.11843873377093685</v>
      </c>
      <c r="N1007" s="52">
        <v>1.0403161963659463E-5</v>
      </c>
      <c r="O1007" s="52"/>
      <c r="P1007" s="20">
        <v>1.6496808348129006E-2</v>
      </c>
      <c r="R1007"/>
    </row>
    <row r="1008" spans="1:18" x14ac:dyDescent="0.35">
      <c r="A1008" s="54">
        <f xml:space="preserve"> ROW( data_scaledImpacts[[#This Row],[row_id]] ) - ROW( data_scaledImpacts[[#Headers],[row_id]] )</f>
        <v>1007</v>
      </c>
      <c r="B1008" s="61" t="str">
        <f xml:space="preserve"> _xlfn.TEXTJOIN( "", , data_scaledImpacts[[#This Row],[sector]:[impactType]] )</f>
        <v>WinterRecCCSM442090N/ASnowmobiling</v>
      </c>
      <c r="C1008" s="49" t="s">
        <v>89</v>
      </c>
      <c r="D1008" s="49" t="s">
        <v>1</v>
      </c>
      <c r="E1008" s="50">
        <v>4</v>
      </c>
      <c r="F1008" s="50">
        <v>2090</v>
      </c>
      <c r="G1008" s="50" t="s">
        <v>201</v>
      </c>
      <c r="H1008" s="51" t="s">
        <v>92</v>
      </c>
      <c r="I1008" s="64" t="s">
        <v>164</v>
      </c>
      <c r="J1008" s="52">
        <v>4.2757441244959997E-2</v>
      </c>
      <c r="K1008" s="52">
        <v>1.0793221199165263E-2</v>
      </c>
      <c r="L1008" s="53">
        <v>0.22354493356580662</v>
      </c>
      <c r="M1008" s="52">
        <v>0.13691562052780812</v>
      </c>
      <c r="N1008" s="52">
        <v>1.0403161963659463E-5</v>
      </c>
      <c r="O1008" s="52"/>
      <c r="P1008" s="20">
        <v>1.9428962320291798E-2</v>
      </c>
      <c r="R1008"/>
    </row>
    <row r="1009" spans="1:18" x14ac:dyDescent="0.35">
      <c r="A1009" s="54">
        <f xml:space="preserve"> ROW( data_scaledImpacts[[#This Row],[row_id]] ) - ROW( data_scaledImpacts[[#Headers],[row_id]] )</f>
        <v>1008</v>
      </c>
      <c r="B1009" s="61" t="str">
        <f xml:space="preserve"> _xlfn.TEXTJOIN( "", , data_scaledImpacts[[#This Row],[sector]:[impactType]] )</f>
        <v>WinterRecGISS-E2-R42090N/ASnowmobiling</v>
      </c>
      <c r="C1009" s="49" t="s">
        <v>89</v>
      </c>
      <c r="D1009" s="49" t="s">
        <v>2</v>
      </c>
      <c r="E1009" s="50">
        <v>4</v>
      </c>
      <c r="F1009" s="50">
        <v>2090</v>
      </c>
      <c r="G1009" s="50" t="s">
        <v>201</v>
      </c>
      <c r="H1009" s="51" t="s">
        <v>92</v>
      </c>
      <c r="I1009" s="64" t="s">
        <v>165</v>
      </c>
      <c r="J1009" s="52"/>
      <c r="K1009" s="52"/>
      <c r="L1009" s="53"/>
      <c r="M1009" s="52"/>
      <c r="N1009" s="52"/>
      <c r="O1009" s="52"/>
      <c r="P1009" s="20"/>
      <c r="R1009"/>
    </row>
    <row r="1010" spans="1:18" x14ac:dyDescent="0.35">
      <c r="A1010" s="54">
        <f xml:space="preserve"> ROW( data_scaledImpacts[[#This Row],[row_id]] ) - ROW( data_scaledImpacts[[#Headers],[row_id]] )</f>
        <v>1009</v>
      </c>
      <c r="B1010" s="61" t="str">
        <f xml:space="preserve"> _xlfn.TEXTJOIN( "", , data_scaledImpacts[[#This Row],[sector]:[impactType]] )</f>
        <v>WinterRecHadGEM2-ES42090N/ASnowmobiling</v>
      </c>
      <c r="C1010" s="49" t="s">
        <v>89</v>
      </c>
      <c r="D1010" s="49" t="s">
        <v>3</v>
      </c>
      <c r="E1010" s="50">
        <v>4</v>
      </c>
      <c r="F1010" s="50">
        <v>2090</v>
      </c>
      <c r="G1010" s="50" t="s">
        <v>201</v>
      </c>
      <c r="H1010" s="51" t="s">
        <v>92</v>
      </c>
      <c r="I1010" s="64" t="s">
        <v>166</v>
      </c>
      <c r="J1010" s="52">
        <v>4.0080473879776507E-2</v>
      </c>
      <c r="K1010" s="52">
        <v>1.1096242658260655E-2</v>
      </c>
      <c r="L1010" s="53">
        <v>0.17291450158108179</v>
      </c>
      <c r="M1010" s="52">
        <v>0.12679229494235666</v>
      </c>
      <c r="N1010" s="52">
        <v>3.4538497719349405E-5</v>
      </c>
      <c r="O1010" s="52"/>
      <c r="P1010" s="20">
        <v>2.0781680312263504E-2</v>
      </c>
      <c r="R1010"/>
    </row>
    <row r="1011" spans="1:18" x14ac:dyDescent="0.35">
      <c r="A1011" s="54">
        <f xml:space="preserve"> ROW( data_scaledImpacts[[#This Row],[row_id]] ) - ROW( data_scaledImpacts[[#Headers],[row_id]] )</f>
        <v>1010</v>
      </c>
      <c r="B1011" s="61" t="str">
        <f xml:space="preserve"> _xlfn.TEXTJOIN( "", , data_scaledImpacts[[#This Row],[sector]:[impactType]] )</f>
        <v>WinterRecMIROC542090N/ASnowmobiling</v>
      </c>
      <c r="C1011" s="49" t="s">
        <v>89</v>
      </c>
      <c r="D1011" s="49" t="s">
        <v>4</v>
      </c>
      <c r="E1011" s="50">
        <v>4</v>
      </c>
      <c r="F1011" s="50">
        <v>2090</v>
      </c>
      <c r="G1011" s="50" t="s">
        <v>201</v>
      </c>
      <c r="H1011" s="51" t="s">
        <v>92</v>
      </c>
      <c r="I1011" s="64" t="s">
        <v>167</v>
      </c>
      <c r="J1011" s="52">
        <v>4.0127664084388025E-2</v>
      </c>
      <c r="K1011" s="52">
        <v>1.2690412479680616E-2</v>
      </c>
      <c r="L1011" s="53">
        <v>0.18403081364535967</v>
      </c>
      <c r="M1011" s="52">
        <v>9.3797266298728768E-2</v>
      </c>
      <c r="N1011" s="52">
        <v>4.0780394897545076E-5</v>
      </c>
      <c r="O1011" s="52"/>
      <c r="P1011" s="20">
        <v>2.2914193041263024E-2</v>
      </c>
      <c r="R1011"/>
    </row>
    <row r="1012" spans="1:18" x14ac:dyDescent="0.35">
      <c r="A1012" s="54">
        <f xml:space="preserve"> ROW( data_scaledImpacts[[#This Row],[row_id]] ) - ROW( data_scaledImpacts[[#Headers],[row_id]] )</f>
        <v>1011</v>
      </c>
      <c r="B1012" s="61" t="str">
        <f xml:space="preserve"> _xlfn.TEXTJOIN( "", , data_scaledImpacts[[#This Row],[sector]:[impactType]] )</f>
        <v>WinterRecGFDL-CM342090N/ASnowmobiling</v>
      </c>
      <c r="C1012" s="49" t="s">
        <v>89</v>
      </c>
      <c r="D1012" s="49" t="s">
        <v>5</v>
      </c>
      <c r="E1012" s="50">
        <v>4</v>
      </c>
      <c r="F1012" s="50">
        <v>2090</v>
      </c>
      <c r="G1012" s="50" t="s">
        <v>201</v>
      </c>
      <c r="H1012" s="51" t="s">
        <v>92</v>
      </c>
      <c r="I1012" s="64" t="s">
        <v>168</v>
      </c>
      <c r="J1012" s="52">
        <v>3.1094209135117672E-2</v>
      </c>
      <c r="K1012" s="52">
        <v>1.0621074460843734E-2</v>
      </c>
      <c r="L1012" s="53">
        <v>0.10436504751110136</v>
      </c>
      <c r="M1012" s="52">
        <v>9.736050277178164E-2</v>
      </c>
      <c r="N1012" s="52">
        <v>3.2457865326617514E-5</v>
      </c>
      <c r="O1012" s="52"/>
      <c r="P1012" s="20">
        <v>1.5786894045981867E-2</v>
      </c>
      <c r="R1012"/>
    </row>
    <row r="1013" spans="1:18" x14ac:dyDescent="0.35">
      <c r="A1013" s="54">
        <f xml:space="preserve"> ROW( data_scaledImpacts[[#This Row],[row_id]] ) - ROW( data_scaledImpacts[[#Headers],[row_id]] )</f>
        <v>1012</v>
      </c>
      <c r="B1013" s="61" t="str">
        <f xml:space="preserve"> _xlfn.TEXTJOIN( "", , data_scaledImpacts[[#This Row],[sector]:[impactType]] )</f>
        <v>WinterRecGCM Average42090N/ASnowmobiling</v>
      </c>
      <c r="C1013" s="49" t="s">
        <v>89</v>
      </c>
      <c r="D1013" s="49" t="s">
        <v>15</v>
      </c>
      <c r="E1013" s="50">
        <v>4</v>
      </c>
      <c r="F1013" s="50">
        <v>2090</v>
      </c>
      <c r="G1013" s="50" t="s">
        <v>201</v>
      </c>
      <c r="H1013" s="51" t="s">
        <v>92</v>
      </c>
      <c r="I1013" s="64" t="s">
        <v>169</v>
      </c>
      <c r="J1013" s="52">
        <v>3.3923730942951744E-2</v>
      </c>
      <c r="K1013" s="52">
        <v>1.0836718435980325E-2</v>
      </c>
      <c r="L1013" s="53">
        <v>0.1677065828991518</v>
      </c>
      <c r="M1013" s="52">
        <v>0.11466088366232241</v>
      </c>
      <c r="N1013" s="52">
        <v>2.5716616374166187E-5</v>
      </c>
      <c r="O1013" s="52"/>
      <c r="P1013" s="20">
        <v>1.9081707613585838E-2</v>
      </c>
      <c r="R1013"/>
    </row>
    <row r="1014" spans="1:18" x14ac:dyDescent="0.35">
      <c r="A1014" s="54">
        <f xml:space="preserve"> ROW( data_scaledImpacts[[#This Row],[row_id]] ) - ROW( data_scaledImpacts[[#Headers],[row_id]] )</f>
        <v>1013</v>
      </c>
      <c r="B1014" s="61" t="str">
        <f xml:space="preserve"> _xlfn.TEXTJOIN( "", , data_scaledImpacts[[#This Row],[sector]:[impactType]] )</f>
        <v>WinterRecCanESM252090N/ASnowmobiling</v>
      </c>
      <c r="C1014" s="49" t="s">
        <v>89</v>
      </c>
      <c r="D1014" s="49" t="s">
        <v>0</v>
      </c>
      <c r="E1014" s="50">
        <v>5</v>
      </c>
      <c r="F1014" s="50">
        <v>2090</v>
      </c>
      <c r="G1014" s="50" t="s">
        <v>201</v>
      </c>
      <c r="H1014" s="51" t="s">
        <v>92</v>
      </c>
      <c r="I1014" s="64" t="s">
        <v>170</v>
      </c>
      <c r="J1014" s="52">
        <v>4.0339879665295633E-2</v>
      </c>
      <c r="K1014" s="52">
        <v>1.1831662729797939E-2</v>
      </c>
      <c r="L1014" s="53">
        <v>0.23877579150395198</v>
      </c>
      <c r="M1014" s="52">
        <v>0.14037279382188098</v>
      </c>
      <c r="N1014" s="52">
        <v>4.4941659683008864E-5</v>
      </c>
      <c r="O1014" s="52"/>
      <c r="P1014" s="20">
        <v>2.7540802225032097E-2</v>
      </c>
      <c r="R1014"/>
    </row>
    <row r="1015" spans="1:18" x14ac:dyDescent="0.35">
      <c r="A1015" s="54">
        <f xml:space="preserve"> ROW( data_scaledImpacts[[#This Row],[row_id]] ) - ROW( data_scaledImpacts[[#Headers],[row_id]] )</f>
        <v>1014</v>
      </c>
      <c r="B1015" s="61" t="str">
        <f xml:space="preserve"> _xlfn.TEXTJOIN( "", , data_scaledImpacts[[#This Row],[sector]:[impactType]] )</f>
        <v>WinterRecCCSM452090N/ASnowmobiling</v>
      </c>
      <c r="C1015" s="49" t="s">
        <v>89</v>
      </c>
      <c r="D1015" s="49" t="s">
        <v>1</v>
      </c>
      <c r="E1015" s="50">
        <v>5</v>
      </c>
      <c r="F1015" s="50">
        <v>2090</v>
      </c>
      <c r="G1015" s="50" t="s">
        <v>201</v>
      </c>
      <c r="H1015" s="51" t="s">
        <v>92</v>
      </c>
      <c r="I1015" s="64" t="s">
        <v>171</v>
      </c>
      <c r="J1015" s="52">
        <v>4.3748087991819749E-2</v>
      </c>
      <c r="K1015" s="52">
        <v>1.1692720075183289E-2</v>
      </c>
      <c r="L1015" s="53">
        <v>0.2884393207125529</v>
      </c>
      <c r="M1015" s="52">
        <v>0.14762632830629654</v>
      </c>
      <c r="N1015" s="52">
        <v>2.8712727019700114E-5</v>
      </c>
      <c r="O1015" s="52"/>
      <c r="P1015" s="20">
        <v>3.0513739703528376E-2</v>
      </c>
      <c r="R1015"/>
    </row>
    <row r="1016" spans="1:18" x14ac:dyDescent="0.35">
      <c r="A1016" s="54">
        <f xml:space="preserve"> ROW( data_scaledImpacts[[#This Row],[row_id]] ) - ROW( data_scaledImpacts[[#Headers],[row_id]] )</f>
        <v>1015</v>
      </c>
      <c r="B1016" s="61" t="str">
        <f xml:space="preserve"> _xlfn.TEXTJOIN( "", , data_scaledImpacts[[#This Row],[sector]:[impactType]] )</f>
        <v>WinterRecGISS-E2-R52090N/ASnowmobiling</v>
      </c>
      <c r="C1016" s="49" t="s">
        <v>89</v>
      </c>
      <c r="D1016" s="49" t="s">
        <v>2</v>
      </c>
      <c r="E1016" s="50">
        <v>5</v>
      </c>
      <c r="F1016" s="50">
        <v>2090</v>
      </c>
      <c r="G1016" s="50" t="s">
        <v>201</v>
      </c>
      <c r="H1016" s="51" t="s">
        <v>92</v>
      </c>
      <c r="I1016" s="64" t="s">
        <v>172</v>
      </c>
      <c r="J1016" s="52"/>
      <c r="K1016" s="52"/>
      <c r="L1016" s="53"/>
      <c r="M1016" s="52"/>
      <c r="N1016" s="52"/>
      <c r="O1016" s="52"/>
      <c r="P1016" s="20"/>
      <c r="R1016"/>
    </row>
    <row r="1017" spans="1:18" x14ac:dyDescent="0.35">
      <c r="A1017" s="54">
        <f xml:space="preserve"> ROW( data_scaledImpacts[[#This Row],[row_id]] ) - ROW( data_scaledImpacts[[#Headers],[row_id]] )</f>
        <v>1016</v>
      </c>
      <c r="B1017" s="61" t="str">
        <f xml:space="preserve"> _xlfn.TEXTJOIN( "", , data_scaledImpacts[[#This Row],[sector]:[impactType]] )</f>
        <v>WinterRecHadGEM2-ES52090N/ASnowmobiling</v>
      </c>
      <c r="C1017" s="49" t="s">
        <v>89</v>
      </c>
      <c r="D1017" s="49" t="s">
        <v>3</v>
      </c>
      <c r="E1017" s="50">
        <v>5</v>
      </c>
      <c r="F1017" s="50">
        <v>2090</v>
      </c>
      <c r="G1017" s="50" t="s">
        <v>201</v>
      </c>
      <c r="H1017" s="51" t="s">
        <v>92</v>
      </c>
      <c r="I1017" s="64" t="s">
        <v>173</v>
      </c>
      <c r="J1017" s="52">
        <v>4.3532694719344608E-2</v>
      </c>
      <c r="K1017" s="52">
        <v>1.2563290349113444E-2</v>
      </c>
      <c r="L1017" s="53">
        <v>0.23957997642538728</v>
      </c>
      <c r="M1017" s="52">
        <v>0.15147789674337211</v>
      </c>
      <c r="N1017" s="52">
        <v>3.9532015461905946E-5</v>
      </c>
      <c r="O1017" s="52"/>
      <c r="P1017" s="20">
        <v>2.8220525743435212E-2</v>
      </c>
      <c r="R1017"/>
    </row>
    <row r="1018" spans="1:18" x14ac:dyDescent="0.35">
      <c r="A1018" s="54">
        <f xml:space="preserve"> ROW( data_scaledImpacts[[#This Row],[row_id]] ) - ROW( data_scaledImpacts[[#Headers],[row_id]] )</f>
        <v>1017</v>
      </c>
      <c r="B1018" s="61" t="str">
        <f xml:space="preserve"> _xlfn.TEXTJOIN( "", , data_scaledImpacts[[#This Row],[sector]:[impactType]] )</f>
        <v>WinterRecMIROC552090N/ASnowmobiling</v>
      </c>
      <c r="C1018" s="49" t="s">
        <v>89</v>
      </c>
      <c r="D1018" s="49" t="s">
        <v>4</v>
      </c>
      <c r="E1018" s="50">
        <v>5</v>
      </c>
      <c r="F1018" s="50">
        <v>2090</v>
      </c>
      <c r="G1018" s="50" t="s">
        <v>201</v>
      </c>
      <c r="H1018" s="51" t="s">
        <v>92</v>
      </c>
      <c r="I1018" s="64" t="s">
        <v>174</v>
      </c>
      <c r="J1018" s="52">
        <v>4.5131083178613127E-2</v>
      </c>
      <c r="K1018" s="52">
        <v>1.3377581760570051E-2</v>
      </c>
      <c r="L1018" s="53">
        <v>0.29795924635489329</v>
      </c>
      <c r="M1018" s="52">
        <v>0.1231912766082299</v>
      </c>
      <c r="N1018" s="52">
        <v>4.4941659683008864E-5</v>
      </c>
      <c r="O1018" s="52"/>
      <c r="P1018" s="20">
        <v>3.4714947349826476E-2</v>
      </c>
      <c r="R1018"/>
    </row>
    <row r="1019" spans="1:18" x14ac:dyDescent="0.35">
      <c r="A1019" s="54">
        <f xml:space="preserve"> ROW( data_scaledImpacts[[#This Row],[row_id]] ) - ROW( data_scaledImpacts[[#Headers],[row_id]] )</f>
        <v>1018</v>
      </c>
      <c r="B1019" s="61" t="str">
        <f xml:space="preserve"> _xlfn.TEXTJOIN( "", , data_scaledImpacts[[#This Row],[sector]:[impactType]] )</f>
        <v>WinterRecGFDL-CM352090N/ASnowmobiling</v>
      </c>
      <c r="C1019" s="49" t="s">
        <v>89</v>
      </c>
      <c r="D1019" s="49" t="s">
        <v>5</v>
      </c>
      <c r="E1019" s="50">
        <v>5</v>
      </c>
      <c r="F1019" s="50">
        <v>2090</v>
      </c>
      <c r="G1019" s="50" t="s">
        <v>201</v>
      </c>
      <c r="H1019" s="51" t="s">
        <v>92</v>
      </c>
      <c r="I1019" s="64" t="s">
        <v>175</v>
      </c>
      <c r="J1019" s="52">
        <v>3.6599134460637082E-2</v>
      </c>
      <c r="K1019" s="52">
        <v>1.2545888799368257E-2</v>
      </c>
      <c r="L1019" s="53">
        <v>0.15713376341752641</v>
      </c>
      <c r="M1019" s="52">
        <v>0.11298219033263221</v>
      </c>
      <c r="N1019" s="52">
        <v>4.1612647854637837E-5</v>
      </c>
      <c r="O1019" s="52"/>
      <c r="P1019" s="20">
        <v>2.2645896190247709E-2</v>
      </c>
      <c r="R1019"/>
    </row>
    <row r="1020" spans="1:18" x14ac:dyDescent="0.35">
      <c r="A1020" s="54">
        <f xml:space="preserve"> ROW( data_scaledImpacts[[#This Row],[row_id]] ) - ROW( data_scaledImpacts[[#Headers],[row_id]] )</f>
        <v>1019</v>
      </c>
      <c r="B1020" s="61" t="str">
        <f xml:space="preserve"> _xlfn.TEXTJOIN( "", , data_scaledImpacts[[#This Row],[sector]:[impactType]] )</f>
        <v>WinterRecGCM Average52090N/ASnowmobiling</v>
      </c>
      <c r="C1020" s="49" t="s">
        <v>89</v>
      </c>
      <c r="D1020" s="49" t="s">
        <v>15</v>
      </c>
      <c r="E1020" s="50">
        <v>5</v>
      </c>
      <c r="F1020" s="50">
        <v>2090</v>
      </c>
      <c r="G1020" s="50" t="s">
        <v>201</v>
      </c>
      <c r="H1020" s="51" t="s">
        <v>92</v>
      </c>
      <c r="I1020" s="64" t="s">
        <v>176</v>
      </c>
      <c r="J1020" s="52">
        <v>4.1870176003142037E-2</v>
      </c>
      <c r="K1020" s="52">
        <v>1.2402228742806595E-2</v>
      </c>
      <c r="L1020" s="53">
        <v>0.24437761968286237</v>
      </c>
      <c r="M1020" s="52">
        <v>0.13513009716248237</v>
      </c>
      <c r="N1020" s="52">
        <v>3.994814194045233E-5</v>
      </c>
      <c r="O1020" s="52"/>
      <c r="P1020" s="20">
        <v>2.8727182242413975E-2</v>
      </c>
      <c r="R1020"/>
    </row>
    <row r="1021" spans="1:18" x14ac:dyDescent="0.35">
      <c r="A1021" s="54">
        <f xml:space="preserve"> ROW( data_scaledImpacts[[#This Row],[row_id]] ) - ROW( data_scaledImpacts[[#Headers],[row_id]] )</f>
        <v>1020</v>
      </c>
      <c r="B1021" s="61" t="str">
        <f xml:space="preserve"> _xlfn.TEXTJOIN( "", , data_scaledImpacts[[#This Row],[sector]:[impactType]] )</f>
        <v>WinterRecCanESM262090N/ASnowmobiling</v>
      </c>
      <c r="C1021" s="49" t="s">
        <v>89</v>
      </c>
      <c r="D1021" s="49" t="s">
        <v>0</v>
      </c>
      <c r="E1021" s="50">
        <v>6</v>
      </c>
      <c r="F1021" s="50">
        <v>2090</v>
      </c>
      <c r="G1021" s="50" t="s">
        <v>201</v>
      </c>
      <c r="H1021" s="51" t="s">
        <v>92</v>
      </c>
      <c r="I1021" s="64" t="s">
        <v>177</v>
      </c>
      <c r="J1021" s="52">
        <v>4.0881020636740754E-2</v>
      </c>
      <c r="K1021" s="52">
        <v>1.2832547037072021E-2</v>
      </c>
      <c r="L1021" s="53">
        <v>0.27829470280383967</v>
      </c>
      <c r="M1021" s="52">
        <v>0.14874879282700473</v>
      </c>
      <c r="N1021" s="52">
        <v>3.7867509547720432E-5</v>
      </c>
      <c r="O1021" s="52"/>
      <c r="P1021" s="20">
        <v>3.4008239065788169E-2</v>
      </c>
      <c r="R1021"/>
    </row>
    <row r="1022" spans="1:18" x14ac:dyDescent="0.35">
      <c r="A1022" s="54">
        <f xml:space="preserve"> ROW( data_scaledImpacts[[#This Row],[row_id]] ) - ROW( data_scaledImpacts[[#Headers],[row_id]] )</f>
        <v>1021</v>
      </c>
      <c r="B1022" s="61" t="str">
        <f xml:space="preserve"> _xlfn.TEXTJOIN( "", , data_scaledImpacts[[#This Row],[sector]:[impactType]] )</f>
        <v>WinterRecCCSM462090N/ASnowmobiling</v>
      </c>
      <c r="C1022" s="49" t="s">
        <v>89</v>
      </c>
      <c r="D1022" s="49" t="s">
        <v>1</v>
      </c>
      <c r="E1022" s="50">
        <v>6</v>
      </c>
      <c r="F1022" s="50">
        <v>2090</v>
      </c>
      <c r="G1022" s="50" t="s">
        <v>201</v>
      </c>
      <c r="H1022" s="51" t="s">
        <v>92</v>
      </c>
      <c r="I1022" s="64" t="s">
        <v>178</v>
      </c>
      <c r="J1022" s="52"/>
      <c r="K1022" s="52"/>
      <c r="L1022" s="53"/>
      <c r="M1022" s="52"/>
      <c r="N1022" s="52"/>
      <c r="O1022" s="52"/>
      <c r="P1022" s="20"/>
      <c r="R1022"/>
    </row>
    <row r="1023" spans="1:18" x14ac:dyDescent="0.35">
      <c r="A1023" s="54">
        <f xml:space="preserve"> ROW( data_scaledImpacts[[#This Row],[row_id]] ) - ROW( data_scaledImpacts[[#Headers],[row_id]] )</f>
        <v>1022</v>
      </c>
      <c r="B1023" s="61" t="str">
        <f xml:space="preserve"> _xlfn.TEXTJOIN( "", , data_scaledImpacts[[#This Row],[sector]:[impactType]] )</f>
        <v>WinterRecGISS-E2-R62090N/ASnowmobiling</v>
      </c>
      <c r="C1023" s="49" t="s">
        <v>89</v>
      </c>
      <c r="D1023" s="49" t="s">
        <v>2</v>
      </c>
      <c r="E1023" s="50">
        <v>6</v>
      </c>
      <c r="F1023" s="50">
        <v>2090</v>
      </c>
      <c r="G1023" s="50" t="s">
        <v>201</v>
      </c>
      <c r="H1023" s="51" t="s">
        <v>92</v>
      </c>
      <c r="I1023" s="64" t="s">
        <v>179</v>
      </c>
      <c r="J1023" s="52"/>
      <c r="K1023" s="52"/>
      <c r="L1023" s="53"/>
      <c r="M1023" s="52"/>
      <c r="N1023" s="52"/>
      <c r="O1023" s="52"/>
      <c r="P1023" s="20"/>
      <c r="R1023"/>
    </row>
    <row r="1024" spans="1:18" x14ac:dyDescent="0.35">
      <c r="A1024" s="54">
        <f xml:space="preserve"> ROW( data_scaledImpacts[[#This Row],[row_id]] ) - ROW( data_scaledImpacts[[#Headers],[row_id]] )</f>
        <v>1023</v>
      </c>
      <c r="B1024" s="61" t="str">
        <f xml:space="preserve"> _xlfn.TEXTJOIN( "", , data_scaledImpacts[[#This Row],[sector]:[impactType]] )</f>
        <v>WinterRecHadGEM2-ES62090N/ASnowmobiling</v>
      </c>
      <c r="C1024" s="49" t="s">
        <v>89</v>
      </c>
      <c r="D1024" s="49" t="s">
        <v>3</v>
      </c>
      <c r="E1024" s="50">
        <v>6</v>
      </c>
      <c r="F1024" s="50">
        <v>2090</v>
      </c>
      <c r="G1024" s="50" t="s">
        <v>201</v>
      </c>
      <c r="H1024" s="51" t="s">
        <v>92</v>
      </c>
      <c r="I1024" s="64" t="s">
        <v>180</v>
      </c>
      <c r="J1024" s="52">
        <v>4.6202181179123399E-2</v>
      </c>
      <c r="K1024" s="52">
        <v>1.343127870570531E-2</v>
      </c>
      <c r="L1024" s="53">
        <v>0.29069010756464342</v>
      </c>
      <c r="M1024" s="52">
        <v>0.15133925550663641</v>
      </c>
      <c r="N1024" s="52">
        <v>4.5357786161555241E-5</v>
      </c>
      <c r="O1024" s="52"/>
      <c r="P1024" s="20">
        <v>2.5891462927454204E-2</v>
      </c>
      <c r="R1024"/>
    </row>
    <row r="1025" spans="1:18" x14ac:dyDescent="0.35">
      <c r="A1025" s="54">
        <f xml:space="preserve"> ROW( data_scaledImpacts[[#This Row],[row_id]] ) - ROW( data_scaledImpacts[[#Headers],[row_id]] )</f>
        <v>1024</v>
      </c>
      <c r="B1025" s="61" t="str">
        <f xml:space="preserve"> _xlfn.TEXTJOIN( "", , data_scaledImpacts[[#This Row],[sector]:[impactType]] )</f>
        <v>WinterRecMIROC562090N/ASnowmobiling</v>
      </c>
      <c r="C1025" s="49" t="s">
        <v>89</v>
      </c>
      <c r="D1025" s="49" t="s">
        <v>4</v>
      </c>
      <c r="E1025" s="50">
        <v>6</v>
      </c>
      <c r="F1025" s="50">
        <v>2090</v>
      </c>
      <c r="G1025" s="50" t="s">
        <v>201</v>
      </c>
      <c r="H1025" s="51" t="s">
        <v>92</v>
      </c>
      <c r="I1025" s="64" t="s">
        <v>181</v>
      </c>
      <c r="J1025" s="52"/>
      <c r="K1025" s="52"/>
      <c r="L1025" s="53"/>
      <c r="M1025" s="52"/>
      <c r="N1025" s="52"/>
      <c r="O1025" s="52"/>
      <c r="P1025" s="20"/>
      <c r="R1025"/>
    </row>
    <row r="1026" spans="1:18" x14ac:dyDescent="0.35">
      <c r="A1026" s="54">
        <f xml:space="preserve"> ROW( data_scaledImpacts[[#This Row],[row_id]] ) - ROW( data_scaledImpacts[[#Headers],[row_id]] )</f>
        <v>1025</v>
      </c>
      <c r="B1026" s="61" t="str">
        <f xml:space="preserve"> _xlfn.TEXTJOIN( "", , data_scaledImpacts[[#This Row],[sector]:[impactType]] )</f>
        <v>WinterRecGFDL-CM362090N/ASnowmobiling</v>
      </c>
      <c r="C1026" s="49" t="s">
        <v>89</v>
      </c>
      <c r="D1026" s="49" t="s">
        <v>5</v>
      </c>
      <c r="E1026" s="50">
        <v>6</v>
      </c>
      <c r="F1026" s="50">
        <v>2090</v>
      </c>
      <c r="G1026" s="50" t="s">
        <v>201</v>
      </c>
      <c r="H1026" s="51" t="s">
        <v>92</v>
      </c>
      <c r="I1026" s="64" t="s">
        <v>182</v>
      </c>
      <c r="J1026" s="52">
        <v>4.3450185828681626E-2</v>
      </c>
      <c r="K1026" s="52">
        <v>1.3253507971996864E-2</v>
      </c>
      <c r="L1026" s="53">
        <v>0.25699343907489036</v>
      </c>
      <c r="M1026" s="52">
        <v>0.12512907167241227</v>
      </c>
      <c r="N1026" s="52">
        <v>4.2028774333184213E-5</v>
      </c>
      <c r="O1026" s="52"/>
      <c r="P1026" s="20">
        <v>3.406925613168308E-2</v>
      </c>
      <c r="R1026"/>
    </row>
    <row r="1027" spans="1:18" x14ac:dyDescent="0.35">
      <c r="A1027" s="54">
        <f xml:space="preserve"> ROW( data_scaledImpacts[[#This Row],[row_id]] ) - ROW( data_scaledImpacts[[#Headers],[row_id]] )</f>
        <v>1026</v>
      </c>
      <c r="B1027" s="61" t="str">
        <f xml:space="preserve"> _xlfn.TEXTJOIN( "", , data_scaledImpacts[[#This Row],[sector]:[impactType]] )</f>
        <v>WinterRecGCM Average62090N/ASnowmobiling</v>
      </c>
      <c r="C1027" s="49" t="s">
        <v>89</v>
      </c>
      <c r="D1027" s="49" t="s">
        <v>15</v>
      </c>
      <c r="E1027" s="50">
        <v>6</v>
      </c>
      <c r="F1027" s="50">
        <v>2090</v>
      </c>
      <c r="G1027" s="50" t="s">
        <v>201</v>
      </c>
      <c r="H1027" s="51" t="s">
        <v>92</v>
      </c>
      <c r="I1027" s="64" t="s">
        <v>183</v>
      </c>
      <c r="J1027" s="52">
        <v>4.3511129214848593E-2</v>
      </c>
      <c r="K1027" s="52">
        <v>1.3172444571591398E-2</v>
      </c>
      <c r="L1027" s="53">
        <v>0.27532608314779117</v>
      </c>
      <c r="M1027" s="52">
        <v>0.14173904000201779</v>
      </c>
      <c r="N1027" s="52">
        <v>4.1751356680819964E-5</v>
      </c>
      <c r="O1027" s="52"/>
      <c r="P1027" s="20">
        <v>3.1322986041641819E-2</v>
      </c>
      <c r="R1027"/>
    </row>
    <row r="1028" spans="1:18" x14ac:dyDescent="0.35">
      <c r="A1028" s="54">
        <f xml:space="preserve"> ROW( data_scaledImpacts[[#This Row],[row_id]] ) - ROW( data_scaledImpacts[[#Headers],[row_id]] )</f>
        <v>1027</v>
      </c>
      <c r="B1028" s="61" t="str">
        <f xml:space="preserve"> _xlfn.TEXTJOIN( "", , data_scaledImpacts[[#This Row],[sector]:[impactType]] )</f>
        <v>WinterRecCanESM272090N/ASnowmobiling</v>
      </c>
      <c r="C1028" s="49" t="s">
        <v>89</v>
      </c>
      <c r="D1028" s="49" t="s">
        <v>0</v>
      </c>
      <c r="E1028" s="50">
        <v>7</v>
      </c>
      <c r="F1028" s="50">
        <v>2090</v>
      </c>
      <c r="G1028" s="50" t="s">
        <v>201</v>
      </c>
      <c r="H1028" s="51" t="s">
        <v>92</v>
      </c>
      <c r="I1028" s="64" t="s">
        <v>184</v>
      </c>
      <c r="J1028" s="52"/>
      <c r="K1028" s="52"/>
      <c r="L1028" s="53"/>
      <c r="M1028" s="52"/>
      <c r="N1028" s="52"/>
      <c r="O1028" s="52"/>
      <c r="P1028" s="20"/>
      <c r="R1028"/>
    </row>
    <row r="1029" spans="1:18" x14ac:dyDescent="0.35">
      <c r="A1029" s="54">
        <f xml:space="preserve"> ROW( data_scaledImpacts[[#This Row],[row_id]] ) - ROW( data_scaledImpacts[[#Headers],[row_id]] )</f>
        <v>1028</v>
      </c>
      <c r="B1029" s="61" t="str">
        <f xml:space="preserve"> _xlfn.TEXTJOIN( "", , data_scaledImpacts[[#This Row],[sector]:[impactType]] )</f>
        <v>WinterRecCCSM472090N/ASnowmobiling</v>
      </c>
      <c r="C1029" s="49" t="s">
        <v>89</v>
      </c>
      <c r="D1029" s="49" t="s">
        <v>1</v>
      </c>
      <c r="E1029" s="50">
        <v>7</v>
      </c>
      <c r="F1029" s="50">
        <v>2090</v>
      </c>
      <c r="G1029" s="50" t="s">
        <v>201</v>
      </c>
      <c r="H1029" s="51" t="s">
        <v>92</v>
      </c>
      <c r="I1029" s="64" t="s">
        <v>185</v>
      </c>
      <c r="J1029" s="52"/>
      <c r="K1029" s="52"/>
      <c r="L1029" s="53"/>
      <c r="M1029" s="52"/>
      <c r="N1029" s="52"/>
      <c r="O1029" s="52"/>
      <c r="P1029" s="20"/>
      <c r="R1029"/>
    </row>
    <row r="1030" spans="1:18" x14ac:dyDescent="0.35">
      <c r="A1030" s="54">
        <f xml:space="preserve"> ROW( data_scaledImpacts[[#This Row],[row_id]] ) - ROW( data_scaledImpacts[[#Headers],[row_id]] )</f>
        <v>1029</v>
      </c>
      <c r="B1030" s="61" t="str">
        <f xml:space="preserve"> _xlfn.TEXTJOIN( "", , data_scaledImpacts[[#This Row],[sector]:[impactType]] )</f>
        <v>WinterRecGISS-E2-R72090N/ASnowmobiling</v>
      </c>
      <c r="C1030" s="49" t="s">
        <v>89</v>
      </c>
      <c r="D1030" s="49" t="s">
        <v>2</v>
      </c>
      <c r="E1030" s="50">
        <v>7</v>
      </c>
      <c r="F1030" s="50">
        <v>2090</v>
      </c>
      <c r="G1030" s="50" t="s">
        <v>201</v>
      </c>
      <c r="H1030" s="51" t="s">
        <v>92</v>
      </c>
      <c r="I1030" s="64" t="s">
        <v>186</v>
      </c>
      <c r="J1030" s="52"/>
      <c r="K1030" s="52"/>
      <c r="L1030" s="53"/>
      <c r="M1030" s="52"/>
      <c r="N1030" s="52"/>
      <c r="O1030" s="52"/>
      <c r="P1030" s="20"/>
      <c r="R1030"/>
    </row>
    <row r="1031" spans="1:18" x14ac:dyDescent="0.35">
      <c r="A1031" s="54">
        <f xml:space="preserve"> ROW( data_scaledImpacts[[#This Row],[row_id]] ) - ROW( data_scaledImpacts[[#Headers],[row_id]] )</f>
        <v>1030</v>
      </c>
      <c r="B1031" s="61" t="str">
        <f xml:space="preserve"> _xlfn.TEXTJOIN( "", , data_scaledImpacts[[#This Row],[sector]:[impactType]] )</f>
        <v>WinterRecHadGEM2-ES72090N/ASnowmobiling</v>
      </c>
      <c r="C1031" s="49" t="s">
        <v>89</v>
      </c>
      <c r="D1031" s="49" t="s">
        <v>3</v>
      </c>
      <c r="E1031" s="50">
        <v>7</v>
      </c>
      <c r="F1031" s="50">
        <v>2090</v>
      </c>
      <c r="G1031" s="50" t="s">
        <v>201</v>
      </c>
      <c r="H1031" s="51" t="s">
        <v>92</v>
      </c>
      <c r="I1031" s="64" t="s">
        <v>187</v>
      </c>
      <c r="J1031" s="52"/>
      <c r="K1031" s="52"/>
      <c r="L1031" s="53"/>
      <c r="M1031" s="52"/>
      <c r="N1031" s="52"/>
      <c r="O1031" s="52"/>
      <c r="P1031" s="20"/>
      <c r="R1031"/>
    </row>
    <row r="1032" spans="1:18" x14ac:dyDescent="0.35">
      <c r="A1032" s="54">
        <f xml:space="preserve"> ROW( data_scaledImpacts[[#This Row],[row_id]] ) - ROW( data_scaledImpacts[[#Headers],[row_id]] )</f>
        <v>1031</v>
      </c>
      <c r="B1032" s="61" t="str">
        <f xml:space="preserve"> _xlfn.TEXTJOIN( "", , data_scaledImpacts[[#This Row],[sector]:[impactType]] )</f>
        <v>WinterRecMIROC572090N/ASnowmobiling</v>
      </c>
      <c r="C1032" s="49" t="s">
        <v>89</v>
      </c>
      <c r="D1032" s="49" t="s">
        <v>4</v>
      </c>
      <c r="E1032" s="50">
        <v>7</v>
      </c>
      <c r="F1032" s="50">
        <v>2090</v>
      </c>
      <c r="G1032" s="50" t="s">
        <v>201</v>
      </c>
      <c r="H1032" s="51" t="s">
        <v>92</v>
      </c>
      <c r="I1032" s="64" t="s">
        <v>188</v>
      </c>
      <c r="J1032" s="52"/>
      <c r="K1032" s="52"/>
      <c r="L1032" s="53"/>
      <c r="M1032" s="52"/>
      <c r="N1032" s="52"/>
      <c r="O1032" s="52"/>
      <c r="P1032" s="20"/>
      <c r="R1032"/>
    </row>
    <row r="1033" spans="1:18" x14ac:dyDescent="0.35">
      <c r="A1033" s="54">
        <f xml:space="preserve"> ROW( data_scaledImpacts[[#This Row],[row_id]] ) - ROW( data_scaledImpacts[[#Headers],[row_id]] )</f>
        <v>1032</v>
      </c>
      <c r="B1033" s="61" t="str">
        <f xml:space="preserve"> _xlfn.TEXTJOIN( "", , data_scaledImpacts[[#This Row],[sector]:[impactType]] )</f>
        <v>WinterRecGFDL-CM372090N/ASnowmobiling</v>
      </c>
      <c r="C1033" s="49" t="s">
        <v>89</v>
      </c>
      <c r="D1033" s="49" t="s">
        <v>5</v>
      </c>
      <c r="E1033" s="50">
        <v>7</v>
      </c>
      <c r="F1033" s="50">
        <v>2090</v>
      </c>
      <c r="G1033" s="50" t="s">
        <v>201</v>
      </c>
      <c r="H1033" s="51" t="s">
        <v>92</v>
      </c>
      <c r="I1033" s="64" t="s">
        <v>189</v>
      </c>
      <c r="J1033" s="52"/>
      <c r="K1033" s="52"/>
      <c r="L1033" s="53"/>
      <c r="M1033" s="52"/>
      <c r="N1033" s="52"/>
      <c r="O1033" s="52"/>
      <c r="P1033" s="20"/>
      <c r="R1033"/>
    </row>
    <row r="1034" spans="1:18" x14ac:dyDescent="0.35">
      <c r="A1034" s="54">
        <f xml:space="preserve"> ROW( data_scaledImpacts[[#This Row],[row_id]] ) - ROW( data_scaledImpacts[[#Headers],[row_id]] )</f>
        <v>1033</v>
      </c>
      <c r="B1034" s="61" t="str">
        <f xml:space="preserve"> _xlfn.TEXTJOIN( "", , data_scaledImpacts[[#This Row],[sector]:[impactType]] )</f>
        <v>WinterRecGCM Average72090N/ASnowmobiling</v>
      </c>
      <c r="C1034" s="49" t="s">
        <v>89</v>
      </c>
      <c r="D1034" s="49" t="s">
        <v>15</v>
      </c>
      <c r="E1034" s="50">
        <v>7</v>
      </c>
      <c r="F1034" s="50">
        <v>2090</v>
      </c>
      <c r="G1034" s="50" t="s">
        <v>201</v>
      </c>
      <c r="H1034" s="51" t="s">
        <v>92</v>
      </c>
      <c r="I1034" s="64" t="s">
        <v>190</v>
      </c>
      <c r="J1034" s="52" t="s">
        <v>26</v>
      </c>
      <c r="K1034" s="52" t="s">
        <v>26</v>
      </c>
      <c r="L1034" s="53" t="s">
        <v>26</v>
      </c>
      <c r="M1034" s="52" t="s">
        <v>26</v>
      </c>
      <c r="N1034" s="52" t="s">
        <v>26</v>
      </c>
      <c r="O1034" s="52"/>
      <c r="P1034" s="20" t="s">
        <v>26</v>
      </c>
      <c r="R1034"/>
    </row>
    <row r="1035" spans="1:18" x14ac:dyDescent="0.35">
      <c r="A1035" s="54">
        <f xml:space="preserve"> ROW( data_scaledImpacts[[#This Row],[row_id]] ) - ROW( data_scaledImpacts[[#Headers],[row_id]] )</f>
        <v>1034</v>
      </c>
      <c r="B1035" s="61" t="str">
        <f xml:space="preserve"> _xlfn.TEXTJOIN( "", , data_scaledImpacts[[#This Row],[sector]:[impactType]] )</f>
        <v>WinterRecCanESM212010N/AAlpine</v>
      </c>
      <c r="C1035" s="49" t="s">
        <v>89</v>
      </c>
      <c r="D1035" s="49" t="s">
        <v>0</v>
      </c>
      <c r="E1035" s="50">
        <v>1</v>
      </c>
      <c r="F1035" s="50">
        <v>2010</v>
      </c>
      <c r="G1035" s="50" t="s">
        <v>201</v>
      </c>
      <c r="H1035" s="51" t="s">
        <v>90</v>
      </c>
      <c r="I1035" s="64" t="s">
        <v>93</v>
      </c>
      <c r="J1035" s="52">
        <v>0.38946467853545602</v>
      </c>
      <c r="K1035" s="52">
        <v>7.3889440618606832</v>
      </c>
      <c r="L1035" s="53">
        <v>4.7617566826914803</v>
      </c>
      <c r="M1035" s="52">
        <v>1.6529426266897365</v>
      </c>
      <c r="N1035" s="52">
        <v>7.2013221587270942E-2</v>
      </c>
      <c r="O1035" s="52"/>
      <c r="P1035" s="20">
        <v>1.3820513481683798</v>
      </c>
      <c r="R1035"/>
    </row>
    <row r="1036" spans="1:18" x14ac:dyDescent="0.35">
      <c r="A1036" s="54">
        <f xml:space="preserve"> ROW( data_scaledImpacts[[#This Row],[row_id]] ) - ROW( data_scaledImpacts[[#Headers],[row_id]] )</f>
        <v>1035</v>
      </c>
      <c r="B1036" s="61" t="str">
        <f xml:space="preserve"> _xlfn.TEXTJOIN( "", , data_scaledImpacts[[#This Row],[sector]:[impactType]] )</f>
        <v>WinterRecCCSM412010N/AAlpine</v>
      </c>
      <c r="C1036" s="49" t="s">
        <v>89</v>
      </c>
      <c r="D1036" s="49" t="s">
        <v>1</v>
      </c>
      <c r="E1036" s="50">
        <v>1</v>
      </c>
      <c r="F1036" s="50">
        <v>2010</v>
      </c>
      <c r="G1036" s="50" t="s">
        <v>201</v>
      </c>
      <c r="H1036" s="51" t="s">
        <v>90</v>
      </c>
      <c r="I1036" s="64" t="s">
        <v>94</v>
      </c>
      <c r="J1036" s="52">
        <v>0.95280557299704827</v>
      </c>
      <c r="K1036" s="52">
        <v>2.2826702615795513</v>
      </c>
      <c r="L1036" s="53">
        <v>3.3283611594571654</v>
      </c>
      <c r="M1036" s="52">
        <v>2.2084127828734892</v>
      </c>
      <c r="N1036" s="52">
        <v>-1.6984697328170734E-2</v>
      </c>
      <c r="O1036" s="52"/>
      <c r="P1036" s="20">
        <v>2.4120964031029604</v>
      </c>
      <c r="R1036"/>
    </row>
    <row r="1037" spans="1:18" x14ac:dyDescent="0.35">
      <c r="A1037" s="54">
        <f xml:space="preserve"> ROW( data_scaledImpacts[[#This Row],[row_id]] ) - ROW( data_scaledImpacts[[#Headers],[row_id]] )</f>
        <v>1036</v>
      </c>
      <c r="B1037" s="61" t="str">
        <f xml:space="preserve"> _xlfn.TEXTJOIN( "", , data_scaledImpacts[[#This Row],[sector]:[impactType]] )</f>
        <v>WinterRecGISS-E2-R12010N/AAlpine</v>
      </c>
      <c r="C1037" s="49" t="s">
        <v>89</v>
      </c>
      <c r="D1037" s="49" t="s">
        <v>2</v>
      </c>
      <c r="E1037" s="50">
        <v>1</v>
      </c>
      <c r="F1037" s="50">
        <v>2010</v>
      </c>
      <c r="G1037" s="50" t="s">
        <v>201</v>
      </c>
      <c r="H1037" s="51" t="s">
        <v>90</v>
      </c>
      <c r="I1037" s="64" t="s">
        <v>95</v>
      </c>
      <c r="J1037" s="52">
        <v>2.6843506203560059</v>
      </c>
      <c r="K1037" s="52">
        <v>8.7793202824553394</v>
      </c>
      <c r="L1037" s="53">
        <v>4.0284999218921591</v>
      </c>
      <c r="M1037" s="52">
        <v>3.6744043718501205</v>
      </c>
      <c r="N1037" s="52">
        <v>8.7008079898032192E-2</v>
      </c>
      <c r="O1037" s="52"/>
      <c r="P1037" s="20">
        <v>1.5917750234976928</v>
      </c>
      <c r="R1037"/>
    </row>
    <row r="1038" spans="1:18" x14ac:dyDescent="0.35">
      <c r="A1038" s="54">
        <f xml:space="preserve"> ROW( data_scaledImpacts[[#This Row],[row_id]] ) - ROW( data_scaledImpacts[[#Headers],[row_id]] )</f>
        <v>1037</v>
      </c>
      <c r="B1038" s="61" t="str">
        <f xml:space="preserve"> _xlfn.TEXTJOIN( "", , data_scaledImpacts[[#This Row],[sector]:[impactType]] )</f>
        <v>WinterRecHadGEM2-ES12010N/AAlpine</v>
      </c>
      <c r="C1038" s="49" t="s">
        <v>89</v>
      </c>
      <c r="D1038" s="49" t="s">
        <v>3</v>
      </c>
      <c r="E1038" s="50">
        <v>1</v>
      </c>
      <c r="F1038" s="50">
        <v>2010</v>
      </c>
      <c r="G1038" s="50" t="s">
        <v>201</v>
      </c>
      <c r="H1038" s="51" t="s">
        <v>90</v>
      </c>
      <c r="I1038" s="64" t="s">
        <v>96</v>
      </c>
      <c r="J1038" s="52">
        <v>2.0512364778460368</v>
      </c>
      <c r="K1038" s="52">
        <v>7.0988974816096349</v>
      </c>
      <c r="L1038" s="53">
        <v>4.0659290366382868</v>
      </c>
      <c r="M1038" s="52">
        <v>4.572492701793597</v>
      </c>
      <c r="N1038" s="52">
        <v>0.20803293157215816</v>
      </c>
      <c r="O1038" s="52"/>
      <c r="P1038" s="20">
        <v>-1.0488021712459878</v>
      </c>
      <c r="R1038"/>
    </row>
    <row r="1039" spans="1:18" x14ac:dyDescent="0.35">
      <c r="A1039" s="54">
        <f xml:space="preserve"> ROW( data_scaledImpacts[[#This Row],[row_id]] ) - ROW( data_scaledImpacts[[#Headers],[row_id]] )</f>
        <v>1038</v>
      </c>
      <c r="B1039" s="61" t="str">
        <f xml:space="preserve"> _xlfn.TEXTJOIN( "", , data_scaledImpacts[[#This Row],[sector]:[impactType]] )</f>
        <v>WinterRecMIROC512010N/AAlpine</v>
      </c>
      <c r="C1039" s="49" t="s">
        <v>89</v>
      </c>
      <c r="D1039" s="49" t="s">
        <v>4</v>
      </c>
      <c r="E1039" s="50">
        <v>1</v>
      </c>
      <c r="F1039" s="50">
        <v>2010</v>
      </c>
      <c r="G1039" s="50" t="s">
        <v>201</v>
      </c>
      <c r="H1039" s="51" t="s">
        <v>90</v>
      </c>
      <c r="I1039" s="64" t="s">
        <v>97</v>
      </c>
      <c r="J1039" s="52">
        <v>1.7901048454027662</v>
      </c>
      <c r="K1039" s="52">
        <v>7.4185924559735534</v>
      </c>
      <c r="L1039" s="53">
        <v>6.9038072535492425</v>
      </c>
      <c r="M1039" s="52">
        <v>5.1085028998241535</v>
      </c>
      <c r="N1039" s="52">
        <v>0.20144751196646205</v>
      </c>
      <c r="O1039" s="52"/>
      <c r="P1039" s="20">
        <v>3.0003995959974499</v>
      </c>
      <c r="R1039"/>
    </row>
    <row r="1040" spans="1:18" x14ac:dyDescent="0.35">
      <c r="A1040" s="54">
        <f xml:space="preserve"> ROW( data_scaledImpacts[[#This Row],[row_id]] ) - ROW( data_scaledImpacts[[#Headers],[row_id]] )</f>
        <v>1039</v>
      </c>
      <c r="B1040" s="61" t="str">
        <f xml:space="preserve"> _xlfn.TEXTJOIN( "", , data_scaledImpacts[[#This Row],[sector]:[impactType]] )</f>
        <v>WinterRecGFDL-CM312010N/AAlpine</v>
      </c>
      <c r="C1040" s="49" t="s">
        <v>89</v>
      </c>
      <c r="D1040" s="49" t="s">
        <v>5</v>
      </c>
      <c r="E1040" s="50">
        <v>1</v>
      </c>
      <c r="F1040" s="50">
        <v>2010</v>
      </c>
      <c r="G1040" s="50" t="s">
        <v>201</v>
      </c>
      <c r="H1040" s="51" t="s">
        <v>90</v>
      </c>
      <c r="I1040" s="64" t="s">
        <v>98</v>
      </c>
      <c r="J1040" s="52">
        <v>0.54945015683158982</v>
      </c>
      <c r="K1040" s="52">
        <v>5.6980888587670595</v>
      </c>
      <c r="L1040" s="53">
        <v>-0.9195289704524382</v>
      </c>
      <c r="M1040" s="52">
        <v>1.6022282431552697</v>
      </c>
      <c r="N1040" s="52">
        <v>0.10316367763567096</v>
      </c>
      <c r="O1040" s="52"/>
      <c r="P1040" s="20">
        <v>1.5166147968185353</v>
      </c>
      <c r="R1040"/>
    </row>
    <row r="1041" spans="1:18" x14ac:dyDescent="0.35">
      <c r="A1041" s="54">
        <f xml:space="preserve"> ROW( data_scaledImpacts[[#This Row],[row_id]] ) - ROW( data_scaledImpacts[[#Headers],[row_id]] )</f>
        <v>1040</v>
      </c>
      <c r="B1041" s="61" t="str">
        <f xml:space="preserve"> _xlfn.TEXTJOIN( "", , data_scaledImpacts[[#This Row],[sector]:[impactType]] )</f>
        <v>WinterRecGCM Average12010N/AAlpine</v>
      </c>
      <c r="C1041" s="49" t="s">
        <v>89</v>
      </c>
      <c r="D1041" s="49" t="s">
        <v>15</v>
      </c>
      <c r="E1041" s="50">
        <v>1</v>
      </c>
      <c r="F1041" s="50">
        <v>2010</v>
      </c>
      <c r="G1041" s="50" t="s">
        <v>201</v>
      </c>
      <c r="H1041" s="51" t="s">
        <v>90</v>
      </c>
      <c r="I1041" s="64" t="s">
        <v>99</v>
      </c>
      <c r="J1041" s="52">
        <v>1.4029020586614838</v>
      </c>
      <c r="K1041" s="52">
        <v>6.4444189003743029</v>
      </c>
      <c r="L1041" s="53">
        <v>3.6948041806293155</v>
      </c>
      <c r="M1041" s="52">
        <v>3.136497271031061</v>
      </c>
      <c r="N1041" s="52">
        <v>0.10911345422190392</v>
      </c>
      <c r="O1041" s="52"/>
      <c r="P1041" s="20">
        <v>1.4756891660565052</v>
      </c>
      <c r="R1041"/>
    </row>
    <row r="1042" spans="1:18" x14ac:dyDescent="0.35">
      <c r="A1042" s="54">
        <f xml:space="preserve"> ROW( data_scaledImpacts[[#This Row],[row_id]] ) - ROW( data_scaledImpacts[[#Headers],[row_id]] )</f>
        <v>1041</v>
      </c>
      <c r="B1042" s="61" t="str">
        <f xml:space="preserve"> _xlfn.TEXTJOIN( "", , data_scaledImpacts[[#This Row],[sector]:[impactType]] )</f>
        <v>WinterRecCanESM222010N/AAlpine</v>
      </c>
      <c r="C1042" s="49" t="s">
        <v>89</v>
      </c>
      <c r="D1042" s="49" t="s">
        <v>0</v>
      </c>
      <c r="E1042" s="50">
        <v>2</v>
      </c>
      <c r="F1042" s="50">
        <v>2010</v>
      </c>
      <c r="G1042" s="50" t="s">
        <v>201</v>
      </c>
      <c r="H1042" s="51" t="s">
        <v>90</v>
      </c>
      <c r="I1042" s="64" t="s">
        <v>100</v>
      </c>
      <c r="J1042" s="52">
        <v>1.9740194383905436</v>
      </c>
      <c r="K1042" s="52">
        <v>10.835860520877802</v>
      </c>
      <c r="L1042" s="53">
        <v>7.7295031319840399</v>
      </c>
      <c r="M1042" s="52">
        <v>11.475635476595201</v>
      </c>
      <c r="N1042" s="52">
        <v>0.21355236598968683</v>
      </c>
      <c r="O1042" s="52"/>
      <c r="P1042" s="20">
        <v>6.2791599433823198</v>
      </c>
      <c r="R1042"/>
    </row>
    <row r="1043" spans="1:18" x14ac:dyDescent="0.35">
      <c r="A1043" s="54">
        <f xml:space="preserve"> ROW( data_scaledImpacts[[#This Row],[row_id]] ) - ROW( data_scaledImpacts[[#Headers],[row_id]] )</f>
        <v>1042</v>
      </c>
      <c r="B1043" s="61" t="str">
        <f xml:space="preserve"> _xlfn.TEXTJOIN( "", , data_scaledImpacts[[#This Row],[sector]:[impactType]] )</f>
        <v>WinterRecCCSM422010N/AAlpine</v>
      </c>
      <c r="C1043" s="49" t="s">
        <v>89</v>
      </c>
      <c r="D1043" s="49" t="s">
        <v>1</v>
      </c>
      <c r="E1043" s="50">
        <v>2</v>
      </c>
      <c r="F1043" s="50">
        <v>2010</v>
      </c>
      <c r="G1043" s="50" t="s">
        <v>201</v>
      </c>
      <c r="H1043" s="51" t="s">
        <v>90</v>
      </c>
      <c r="I1043" s="64" t="s">
        <v>101</v>
      </c>
      <c r="J1043" s="52">
        <v>1.5010769965594082</v>
      </c>
      <c r="K1043" s="52">
        <v>6.0660580591927724</v>
      </c>
      <c r="L1043" s="53">
        <v>11.445179672668157</v>
      </c>
      <c r="M1043" s="52">
        <v>11.901501627091255</v>
      </c>
      <c r="N1043" s="52">
        <v>0.16214819137007785</v>
      </c>
      <c r="O1043" s="52"/>
      <c r="P1043" s="20">
        <v>7.7657652537880706</v>
      </c>
      <c r="R1043"/>
    </row>
    <row r="1044" spans="1:18" x14ac:dyDescent="0.35">
      <c r="A1044" s="54">
        <f xml:space="preserve"> ROW( data_scaledImpacts[[#This Row],[row_id]] ) - ROW( data_scaledImpacts[[#Headers],[row_id]] )</f>
        <v>1043</v>
      </c>
      <c r="B1044" s="61" t="str">
        <f xml:space="preserve"> _xlfn.TEXTJOIN( "", , data_scaledImpacts[[#This Row],[sector]:[impactType]] )</f>
        <v>WinterRecGISS-E2-R22010N/AAlpine</v>
      </c>
      <c r="C1044" s="49" t="s">
        <v>89</v>
      </c>
      <c r="D1044" s="49" t="s">
        <v>2</v>
      </c>
      <c r="E1044" s="50">
        <v>2</v>
      </c>
      <c r="F1044" s="50">
        <v>2010</v>
      </c>
      <c r="G1044" s="50" t="s">
        <v>201</v>
      </c>
      <c r="H1044" s="51" t="s">
        <v>90</v>
      </c>
      <c r="I1044" s="64" t="s">
        <v>102</v>
      </c>
      <c r="J1044" s="52">
        <v>3.1013658457065634</v>
      </c>
      <c r="K1044" s="52">
        <v>13.651316799142483</v>
      </c>
      <c r="L1044" s="53">
        <v>5.6291502703132164</v>
      </c>
      <c r="M1044" s="52">
        <v>5.7457484635740981</v>
      </c>
      <c r="N1044" s="52">
        <v>0.19261167918607686</v>
      </c>
      <c r="O1044" s="52"/>
      <c r="P1044" s="20">
        <v>3.9756619725546067</v>
      </c>
      <c r="R1044"/>
    </row>
    <row r="1045" spans="1:18" x14ac:dyDescent="0.35">
      <c r="A1045" s="54">
        <f xml:space="preserve"> ROW( data_scaledImpacts[[#This Row],[row_id]] ) - ROW( data_scaledImpacts[[#Headers],[row_id]] )</f>
        <v>1044</v>
      </c>
      <c r="B1045" s="61" t="str">
        <f xml:space="preserve"> _xlfn.TEXTJOIN( "", , data_scaledImpacts[[#This Row],[sector]:[impactType]] )</f>
        <v>WinterRecHadGEM2-ES22010N/AAlpine</v>
      </c>
      <c r="C1045" s="49" t="s">
        <v>89</v>
      </c>
      <c r="D1045" s="49" t="s">
        <v>3</v>
      </c>
      <c r="E1045" s="50">
        <v>2</v>
      </c>
      <c r="F1045" s="50">
        <v>2010</v>
      </c>
      <c r="G1045" s="50" t="s">
        <v>201</v>
      </c>
      <c r="H1045" s="51" t="s">
        <v>90</v>
      </c>
      <c r="I1045" s="64" t="s">
        <v>103</v>
      </c>
      <c r="J1045" s="52">
        <v>1.9356627436302021</v>
      </c>
      <c r="K1045" s="52">
        <v>7.9928482573415565</v>
      </c>
      <c r="L1045" s="53">
        <v>7.5957407615238033</v>
      </c>
      <c r="M1045" s="52">
        <v>10.078655711515427</v>
      </c>
      <c r="N1045" s="52">
        <v>0.20803293157209199</v>
      </c>
      <c r="O1045" s="52"/>
      <c r="P1045" s="20">
        <v>4.6593577948722826</v>
      </c>
      <c r="R1045"/>
    </row>
    <row r="1046" spans="1:18" x14ac:dyDescent="0.35">
      <c r="A1046" s="54">
        <f xml:space="preserve"> ROW( data_scaledImpacts[[#This Row],[row_id]] ) - ROW( data_scaledImpacts[[#Headers],[row_id]] )</f>
        <v>1045</v>
      </c>
      <c r="B1046" s="61" t="str">
        <f xml:space="preserve"> _xlfn.TEXTJOIN( "", , data_scaledImpacts[[#This Row],[sector]:[impactType]] )</f>
        <v>WinterRecMIROC522010N/AAlpine</v>
      </c>
      <c r="C1046" s="49" t="s">
        <v>89</v>
      </c>
      <c r="D1046" s="49" t="s">
        <v>4</v>
      </c>
      <c r="E1046" s="50">
        <v>2</v>
      </c>
      <c r="F1046" s="50">
        <v>2010</v>
      </c>
      <c r="G1046" s="50" t="s">
        <v>201</v>
      </c>
      <c r="H1046" s="51" t="s">
        <v>90</v>
      </c>
      <c r="I1046" s="64" t="s">
        <v>104</v>
      </c>
      <c r="J1046" s="52">
        <v>3.2236291592848194</v>
      </c>
      <c r="K1046" s="52">
        <v>11.89439108356339</v>
      </c>
      <c r="L1046" s="53">
        <v>14.797163767850876</v>
      </c>
      <c r="M1046" s="52">
        <v>9.5074371002012175</v>
      </c>
      <c r="N1046" s="52">
        <v>0.24820872887869416</v>
      </c>
      <c r="O1046" s="52"/>
      <c r="P1046" s="20">
        <v>7.3185315851178432</v>
      </c>
      <c r="R1046"/>
    </row>
    <row r="1047" spans="1:18" x14ac:dyDescent="0.35">
      <c r="A1047" s="54">
        <f xml:space="preserve"> ROW( data_scaledImpacts[[#This Row],[row_id]] ) - ROW( data_scaledImpacts[[#Headers],[row_id]] )</f>
        <v>1046</v>
      </c>
      <c r="B1047" s="61" t="str">
        <f xml:space="preserve"> _xlfn.TEXTJOIN( "", , data_scaledImpacts[[#This Row],[sector]:[impactType]] )</f>
        <v>WinterRecGFDL-CM322010N/AAlpine</v>
      </c>
      <c r="C1047" s="49" t="s">
        <v>89</v>
      </c>
      <c r="D1047" s="49" t="s">
        <v>5</v>
      </c>
      <c r="E1047" s="50">
        <v>2</v>
      </c>
      <c r="F1047" s="50">
        <v>2010</v>
      </c>
      <c r="G1047" s="50" t="s">
        <v>201</v>
      </c>
      <c r="H1047" s="51" t="s">
        <v>90</v>
      </c>
      <c r="I1047" s="64" t="s">
        <v>105</v>
      </c>
      <c r="J1047" s="52">
        <v>1.6937517280437004</v>
      </c>
      <c r="K1047" s="52">
        <v>11.375099124219958</v>
      </c>
      <c r="L1047" s="53">
        <v>4.2938914567616866</v>
      </c>
      <c r="M1047" s="52">
        <v>3.382098843101021</v>
      </c>
      <c r="N1047" s="52">
        <v>0.28828977194632172</v>
      </c>
      <c r="O1047" s="52"/>
      <c r="P1047" s="20">
        <v>3.7648464739617626</v>
      </c>
      <c r="R1047"/>
    </row>
    <row r="1048" spans="1:18" x14ac:dyDescent="0.35">
      <c r="A1048" s="54">
        <f xml:space="preserve"> ROW( data_scaledImpacts[[#This Row],[row_id]] ) - ROW( data_scaledImpacts[[#Headers],[row_id]] )</f>
        <v>1047</v>
      </c>
      <c r="B1048" s="61" t="str">
        <f xml:space="preserve"> _xlfn.TEXTJOIN( "", , data_scaledImpacts[[#This Row],[sector]:[impactType]] )</f>
        <v>WinterRecGCM Average22010N/AAlpine</v>
      </c>
      <c r="C1048" s="49" t="s">
        <v>89</v>
      </c>
      <c r="D1048" s="49" t="s">
        <v>15</v>
      </c>
      <c r="E1048" s="50">
        <v>2</v>
      </c>
      <c r="F1048" s="50">
        <v>2010</v>
      </c>
      <c r="G1048" s="50" t="s">
        <v>201</v>
      </c>
      <c r="H1048" s="51" t="s">
        <v>90</v>
      </c>
      <c r="I1048" s="64" t="s">
        <v>106</v>
      </c>
      <c r="J1048" s="52">
        <v>2.2382509852692061</v>
      </c>
      <c r="K1048" s="52">
        <v>10.302595640722993</v>
      </c>
      <c r="L1048" s="53">
        <v>8.5817715101836285</v>
      </c>
      <c r="M1048" s="52">
        <v>8.6818462036797026</v>
      </c>
      <c r="N1048" s="52">
        <v>0.21880727815715825</v>
      </c>
      <c r="O1048" s="52"/>
      <c r="P1048" s="20">
        <v>5.6272205039461474</v>
      </c>
      <c r="R1048"/>
    </row>
    <row r="1049" spans="1:18" x14ac:dyDescent="0.35">
      <c r="A1049" s="54">
        <f xml:space="preserve"> ROW( data_scaledImpacts[[#This Row],[row_id]] ) - ROW( data_scaledImpacts[[#Headers],[row_id]] )</f>
        <v>1048</v>
      </c>
      <c r="B1049" s="61" t="str">
        <f xml:space="preserve"> _xlfn.TEXTJOIN( "", , data_scaledImpacts[[#This Row],[sector]:[impactType]] )</f>
        <v>WinterRecCanESM232010N/AAlpine</v>
      </c>
      <c r="C1049" s="49" t="s">
        <v>89</v>
      </c>
      <c r="D1049" s="49" t="s">
        <v>0</v>
      </c>
      <c r="E1049" s="50">
        <v>3</v>
      </c>
      <c r="F1049" s="50">
        <v>2010</v>
      </c>
      <c r="G1049" s="50" t="s">
        <v>201</v>
      </c>
      <c r="H1049" s="51" t="s">
        <v>90</v>
      </c>
      <c r="I1049" s="64" t="s">
        <v>107</v>
      </c>
      <c r="J1049" s="52">
        <v>3.0114876869259315</v>
      </c>
      <c r="K1049" s="52">
        <v>12.256281774035301</v>
      </c>
      <c r="L1049" s="53">
        <v>14.880485235736844</v>
      </c>
      <c r="M1049" s="52">
        <v>16.647538075387356</v>
      </c>
      <c r="N1049" s="52">
        <v>0.22279090428554899</v>
      </c>
      <c r="O1049" s="52"/>
      <c r="P1049" s="20">
        <v>8.9314859469616028</v>
      </c>
      <c r="R1049"/>
    </row>
    <row r="1050" spans="1:18" x14ac:dyDescent="0.35">
      <c r="A1050" s="54">
        <f xml:space="preserve"> ROW( data_scaledImpacts[[#This Row],[row_id]] ) - ROW( data_scaledImpacts[[#Headers],[row_id]] )</f>
        <v>1049</v>
      </c>
      <c r="B1050" s="61" t="str">
        <f xml:space="preserve"> _xlfn.TEXTJOIN( "", , data_scaledImpacts[[#This Row],[sector]:[impactType]] )</f>
        <v>WinterRecCCSM432010N/AAlpine</v>
      </c>
      <c r="C1050" s="49" t="s">
        <v>89</v>
      </c>
      <c r="D1050" s="49" t="s">
        <v>1</v>
      </c>
      <c r="E1050" s="50">
        <v>3</v>
      </c>
      <c r="F1050" s="50">
        <v>2010</v>
      </c>
      <c r="G1050" s="50" t="s">
        <v>201</v>
      </c>
      <c r="H1050" s="51" t="s">
        <v>90</v>
      </c>
      <c r="I1050" s="64" t="s">
        <v>108</v>
      </c>
      <c r="J1050" s="52">
        <v>3.7654608365247717</v>
      </c>
      <c r="K1050" s="52">
        <v>12.639871406916571</v>
      </c>
      <c r="L1050" s="53">
        <v>15.795929306754978</v>
      </c>
      <c r="M1050" s="52">
        <v>16.47590184207154</v>
      </c>
      <c r="N1050" s="52">
        <v>0.31309169398639614</v>
      </c>
      <c r="O1050" s="52"/>
      <c r="P1050" s="20">
        <v>8.9324786962540497</v>
      </c>
      <c r="R1050"/>
    </row>
    <row r="1051" spans="1:18" x14ac:dyDescent="0.35">
      <c r="A1051" s="54">
        <f xml:space="preserve"> ROW( data_scaledImpacts[[#This Row],[row_id]] ) - ROW( data_scaledImpacts[[#Headers],[row_id]] )</f>
        <v>1050</v>
      </c>
      <c r="B1051" s="61" t="str">
        <f xml:space="preserve"> _xlfn.TEXTJOIN( "", , data_scaledImpacts[[#This Row],[sector]:[impactType]] )</f>
        <v>WinterRecGISS-E2-R32010N/AAlpine</v>
      </c>
      <c r="C1051" s="49" t="s">
        <v>89</v>
      </c>
      <c r="D1051" s="49" t="s">
        <v>2</v>
      </c>
      <c r="E1051" s="50">
        <v>3</v>
      </c>
      <c r="F1051" s="50">
        <v>2010</v>
      </c>
      <c r="G1051" s="50" t="s">
        <v>201</v>
      </c>
      <c r="H1051" s="51" t="s">
        <v>90</v>
      </c>
      <c r="I1051" s="64" t="s">
        <v>109</v>
      </c>
      <c r="J1051" s="52">
        <v>3.4044686167895137</v>
      </c>
      <c r="K1051" s="52">
        <v>14.030541457067132</v>
      </c>
      <c r="L1051" s="53">
        <v>8.8016574257392044</v>
      </c>
      <c r="M1051" s="52">
        <v>8.7627677579539078</v>
      </c>
      <c r="N1051" s="52">
        <v>0.25827636676502219</v>
      </c>
      <c r="O1051" s="52"/>
      <c r="P1051" s="20">
        <v>5.6901161545352092</v>
      </c>
      <c r="R1051"/>
    </row>
    <row r="1052" spans="1:18" x14ac:dyDescent="0.35">
      <c r="A1052" s="54">
        <f xml:space="preserve"> ROW( data_scaledImpacts[[#This Row],[row_id]] ) - ROW( data_scaledImpacts[[#Headers],[row_id]] )</f>
        <v>1051</v>
      </c>
      <c r="B1052" s="61" t="str">
        <f xml:space="preserve"> _xlfn.TEXTJOIN( "", , data_scaledImpacts[[#This Row],[sector]:[impactType]] )</f>
        <v>WinterRecHadGEM2-ES32010N/AAlpine</v>
      </c>
      <c r="C1052" s="49" t="s">
        <v>89</v>
      </c>
      <c r="D1052" s="49" t="s">
        <v>3</v>
      </c>
      <c r="E1052" s="50">
        <v>3</v>
      </c>
      <c r="F1052" s="50">
        <v>2010</v>
      </c>
      <c r="G1052" s="50" t="s">
        <v>201</v>
      </c>
      <c r="H1052" s="51" t="s">
        <v>90</v>
      </c>
      <c r="I1052" s="64" t="s">
        <v>110</v>
      </c>
      <c r="J1052" s="52">
        <v>3.6306242992469469</v>
      </c>
      <c r="K1052" s="52">
        <v>14.175249735529034</v>
      </c>
      <c r="L1052" s="53">
        <v>13.453799702922153</v>
      </c>
      <c r="M1052" s="52">
        <v>15.798708659104658</v>
      </c>
      <c r="N1052" s="52">
        <v>0.29890224670658866</v>
      </c>
      <c r="O1052" s="52"/>
      <c r="P1052" s="20">
        <v>7.8342388706200667</v>
      </c>
      <c r="R1052"/>
    </row>
    <row r="1053" spans="1:18" x14ac:dyDescent="0.35">
      <c r="A1053" s="54">
        <f xml:space="preserve"> ROW( data_scaledImpacts[[#This Row],[row_id]] ) - ROW( data_scaledImpacts[[#Headers],[row_id]] )</f>
        <v>1052</v>
      </c>
      <c r="B1053" s="61" t="str">
        <f xml:space="preserve"> _xlfn.TEXTJOIN( "", , data_scaledImpacts[[#This Row],[sector]:[impactType]] )</f>
        <v>WinterRecMIROC532010N/AAlpine</v>
      </c>
      <c r="C1053" s="49" t="s">
        <v>89</v>
      </c>
      <c r="D1053" s="49" t="s">
        <v>4</v>
      </c>
      <c r="E1053" s="50">
        <v>3</v>
      </c>
      <c r="F1053" s="50">
        <v>2010</v>
      </c>
      <c r="G1053" s="50" t="s">
        <v>201</v>
      </c>
      <c r="H1053" s="51" t="s">
        <v>90</v>
      </c>
      <c r="I1053" s="64" t="s">
        <v>111</v>
      </c>
      <c r="J1053" s="52">
        <v>3.5306927816672533</v>
      </c>
      <c r="K1053" s="52">
        <v>17.464665748737058</v>
      </c>
      <c r="L1053" s="53">
        <v>16.515958424865318</v>
      </c>
      <c r="M1053" s="52">
        <v>11.630843042591094</v>
      </c>
      <c r="N1053" s="52">
        <v>0.43871212624854405</v>
      </c>
      <c r="O1053" s="52"/>
      <c r="P1053" s="20">
        <v>12.294921487574348</v>
      </c>
      <c r="R1053"/>
    </row>
    <row r="1054" spans="1:18" x14ac:dyDescent="0.35">
      <c r="A1054" s="54">
        <f xml:space="preserve"> ROW( data_scaledImpacts[[#This Row],[row_id]] ) - ROW( data_scaledImpacts[[#Headers],[row_id]] )</f>
        <v>1053</v>
      </c>
      <c r="B1054" s="61" t="str">
        <f xml:space="preserve"> _xlfn.TEXTJOIN( "", , data_scaledImpacts[[#This Row],[sector]:[impactType]] )</f>
        <v>WinterRecGFDL-CM332010N/AAlpine</v>
      </c>
      <c r="C1054" s="49" t="s">
        <v>89</v>
      </c>
      <c r="D1054" s="49" t="s">
        <v>5</v>
      </c>
      <c r="E1054" s="50">
        <v>3</v>
      </c>
      <c r="F1054" s="50">
        <v>2010</v>
      </c>
      <c r="G1054" s="50" t="s">
        <v>201</v>
      </c>
      <c r="H1054" s="51" t="s">
        <v>90</v>
      </c>
      <c r="I1054" s="64" t="s">
        <v>112</v>
      </c>
      <c r="J1054" s="52">
        <v>2.2195517297725087</v>
      </c>
      <c r="K1054" s="52">
        <v>13.773673281931728</v>
      </c>
      <c r="L1054" s="53">
        <v>14.909803367467857</v>
      </c>
      <c r="M1054" s="52">
        <v>13.965540321811913</v>
      </c>
      <c r="N1054" s="52">
        <v>0.20466915609007907</v>
      </c>
      <c r="O1054" s="52"/>
      <c r="P1054" s="20">
        <v>9.880429427930574</v>
      </c>
      <c r="R1054"/>
    </row>
    <row r="1055" spans="1:18" x14ac:dyDescent="0.35">
      <c r="A1055" s="54">
        <f xml:space="preserve"> ROW( data_scaledImpacts[[#This Row],[row_id]] ) - ROW( data_scaledImpacts[[#Headers],[row_id]] )</f>
        <v>1054</v>
      </c>
      <c r="B1055" s="61" t="str">
        <f xml:space="preserve"> _xlfn.TEXTJOIN( "", , data_scaledImpacts[[#This Row],[sector]:[impactType]] )</f>
        <v>WinterRecGCM Average32010N/AAlpine</v>
      </c>
      <c r="C1055" s="49" t="s">
        <v>89</v>
      </c>
      <c r="D1055" s="49" t="s">
        <v>15</v>
      </c>
      <c r="E1055" s="50">
        <v>3</v>
      </c>
      <c r="F1055" s="50">
        <v>2010</v>
      </c>
      <c r="G1055" s="50" t="s">
        <v>201</v>
      </c>
      <c r="H1055" s="51" t="s">
        <v>90</v>
      </c>
      <c r="I1055" s="64" t="s">
        <v>113</v>
      </c>
      <c r="J1055" s="52">
        <v>3.2603809918211542</v>
      </c>
      <c r="K1055" s="52">
        <v>14.056713900702803</v>
      </c>
      <c r="L1055" s="53">
        <v>14.059605577247725</v>
      </c>
      <c r="M1055" s="52">
        <v>13.880216616486747</v>
      </c>
      <c r="N1055" s="52">
        <v>0.28940708234702983</v>
      </c>
      <c r="O1055" s="52"/>
      <c r="P1055" s="20">
        <v>8.9272784306459751</v>
      </c>
      <c r="R1055"/>
    </row>
    <row r="1056" spans="1:18" x14ac:dyDescent="0.35">
      <c r="A1056" s="54">
        <f xml:space="preserve"> ROW( data_scaledImpacts[[#This Row],[row_id]] ) - ROW( data_scaledImpacts[[#Headers],[row_id]] )</f>
        <v>1055</v>
      </c>
      <c r="B1056" s="61" t="str">
        <f xml:space="preserve"> _xlfn.TEXTJOIN( "", , data_scaledImpacts[[#This Row],[sector]:[impactType]] )</f>
        <v>WinterRecCanESM242010N/AAlpine</v>
      </c>
      <c r="C1056" s="49" t="s">
        <v>89</v>
      </c>
      <c r="D1056" s="49" t="s">
        <v>0</v>
      </c>
      <c r="E1056" s="50">
        <v>4</v>
      </c>
      <c r="F1056" s="50">
        <v>2010</v>
      </c>
      <c r="G1056" s="50" t="s">
        <v>201</v>
      </c>
      <c r="H1056" s="51" t="s">
        <v>90</v>
      </c>
      <c r="I1056" s="64" t="s">
        <v>114</v>
      </c>
      <c r="J1056" s="52">
        <v>2.497987445428075</v>
      </c>
      <c r="K1056" s="52">
        <v>14.76215905492592</v>
      </c>
      <c r="L1056" s="53">
        <v>18.848507436255929</v>
      </c>
      <c r="M1056" s="52">
        <v>22.730450214052347</v>
      </c>
      <c r="N1056" s="52">
        <v>0.21258113504062656</v>
      </c>
      <c r="O1056" s="52"/>
      <c r="P1056" s="20">
        <v>13.730503402071022</v>
      </c>
      <c r="R1056"/>
    </row>
    <row r="1057" spans="1:18" x14ac:dyDescent="0.35">
      <c r="A1057" s="54">
        <f xml:space="preserve"> ROW( data_scaledImpacts[[#This Row],[row_id]] ) - ROW( data_scaledImpacts[[#Headers],[row_id]] )</f>
        <v>1056</v>
      </c>
      <c r="B1057" s="61" t="str">
        <f xml:space="preserve"> _xlfn.TEXTJOIN( "", , data_scaledImpacts[[#This Row],[sector]:[impactType]] )</f>
        <v>WinterRecCCSM442010N/AAlpine</v>
      </c>
      <c r="C1057" s="49" t="s">
        <v>89</v>
      </c>
      <c r="D1057" s="49" t="s">
        <v>1</v>
      </c>
      <c r="E1057" s="50">
        <v>4</v>
      </c>
      <c r="F1057" s="50">
        <v>2010</v>
      </c>
      <c r="G1057" s="50" t="s">
        <v>201</v>
      </c>
      <c r="H1057" s="51" t="s">
        <v>90</v>
      </c>
      <c r="I1057" s="64" t="s">
        <v>115</v>
      </c>
      <c r="J1057" s="52">
        <v>5.4497293614833575</v>
      </c>
      <c r="K1057" s="52">
        <v>17.269405226071541</v>
      </c>
      <c r="L1057" s="53">
        <v>23.724007868162865</v>
      </c>
      <c r="M1057" s="52">
        <v>24.692533361418182</v>
      </c>
      <c r="N1057" s="52">
        <v>0.27410032466651424</v>
      </c>
      <c r="O1057" s="52"/>
      <c r="P1057" s="20">
        <v>14.870354481674342</v>
      </c>
      <c r="R1057"/>
    </row>
    <row r="1058" spans="1:18" x14ac:dyDescent="0.35">
      <c r="A1058" s="54">
        <f xml:space="preserve"> ROW( data_scaledImpacts[[#This Row],[row_id]] ) - ROW( data_scaledImpacts[[#Headers],[row_id]] )</f>
        <v>1057</v>
      </c>
      <c r="B1058" s="61" t="str">
        <f xml:space="preserve"> _xlfn.TEXTJOIN( "", , data_scaledImpacts[[#This Row],[sector]:[impactType]] )</f>
        <v>WinterRecGISS-E2-R42010N/AAlpine</v>
      </c>
      <c r="C1058" s="49" t="s">
        <v>89</v>
      </c>
      <c r="D1058" s="49" t="s">
        <v>2</v>
      </c>
      <c r="E1058" s="50">
        <v>4</v>
      </c>
      <c r="F1058" s="50">
        <v>2010</v>
      </c>
      <c r="G1058" s="50" t="s">
        <v>201</v>
      </c>
      <c r="H1058" s="51" t="s">
        <v>90</v>
      </c>
      <c r="I1058" s="64" t="s">
        <v>116</v>
      </c>
      <c r="J1058" s="52"/>
      <c r="K1058" s="52"/>
      <c r="L1058" s="53"/>
      <c r="M1058" s="52"/>
      <c r="N1058" s="52"/>
      <c r="O1058" s="52"/>
      <c r="P1058" s="20"/>
      <c r="R1058"/>
    </row>
    <row r="1059" spans="1:18" x14ac:dyDescent="0.35">
      <c r="A1059" s="54">
        <f xml:space="preserve"> ROW( data_scaledImpacts[[#This Row],[row_id]] ) - ROW( data_scaledImpacts[[#Headers],[row_id]] )</f>
        <v>1058</v>
      </c>
      <c r="B1059" s="61" t="str">
        <f xml:space="preserve"> _xlfn.TEXTJOIN( "", , data_scaledImpacts[[#This Row],[sector]:[impactType]] )</f>
        <v>WinterRecHadGEM2-ES42010N/AAlpine</v>
      </c>
      <c r="C1059" s="49" t="s">
        <v>89</v>
      </c>
      <c r="D1059" s="49" t="s">
        <v>3</v>
      </c>
      <c r="E1059" s="50">
        <v>4</v>
      </c>
      <c r="F1059" s="50">
        <v>2010</v>
      </c>
      <c r="G1059" s="50" t="s">
        <v>201</v>
      </c>
      <c r="H1059" s="51" t="s">
        <v>90</v>
      </c>
      <c r="I1059" s="64" t="s">
        <v>117</v>
      </c>
      <c r="J1059" s="52">
        <v>5.0479025033624474</v>
      </c>
      <c r="K1059" s="52">
        <v>17.795087881076565</v>
      </c>
      <c r="L1059" s="53">
        <v>19.410405044627911</v>
      </c>
      <c r="M1059" s="52">
        <v>24.568616222390055</v>
      </c>
      <c r="N1059" s="52">
        <v>0.38013031802968017</v>
      </c>
      <c r="O1059" s="52"/>
      <c r="P1059" s="20">
        <v>13.735080900644826</v>
      </c>
      <c r="R1059"/>
    </row>
    <row r="1060" spans="1:18" x14ac:dyDescent="0.35">
      <c r="A1060" s="54">
        <f xml:space="preserve"> ROW( data_scaledImpacts[[#This Row],[row_id]] ) - ROW( data_scaledImpacts[[#Headers],[row_id]] )</f>
        <v>1059</v>
      </c>
      <c r="B1060" s="61" t="str">
        <f xml:space="preserve"> _xlfn.TEXTJOIN( "", , data_scaledImpacts[[#This Row],[sector]:[impactType]] )</f>
        <v>WinterRecMIROC542010N/AAlpine</v>
      </c>
      <c r="C1060" s="49" t="s">
        <v>89</v>
      </c>
      <c r="D1060" s="49" t="s">
        <v>4</v>
      </c>
      <c r="E1060" s="50">
        <v>4</v>
      </c>
      <c r="F1060" s="50">
        <v>2010</v>
      </c>
      <c r="G1060" s="50" t="s">
        <v>201</v>
      </c>
      <c r="H1060" s="51" t="s">
        <v>90</v>
      </c>
      <c r="I1060" s="64" t="s">
        <v>118</v>
      </c>
      <c r="J1060" s="52">
        <v>5.2304303178827665</v>
      </c>
      <c r="K1060" s="52">
        <v>20.543277048862755</v>
      </c>
      <c r="L1060" s="53">
        <v>20.08282053454128</v>
      </c>
      <c r="M1060" s="52">
        <v>16.060372142345205</v>
      </c>
      <c r="N1060" s="52">
        <v>0.4176056195267614</v>
      </c>
      <c r="O1060" s="52"/>
      <c r="P1060" s="20">
        <v>16.337222746133712</v>
      </c>
      <c r="R1060"/>
    </row>
    <row r="1061" spans="1:18" x14ac:dyDescent="0.35">
      <c r="A1061" s="54">
        <f xml:space="preserve"> ROW( data_scaledImpacts[[#This Row],[row_id]] ) - ROW( data_scaledImpacts[[#Headers],[row_id]] )</f>
        <v>1060</v>
      </c>
      <c r="B1061" s="61" t="str">
        <f xml:space="preserve"> _xlfn.TEXTJOIN( "", , data_scaledImpacts[[#This Row],[sector]:[impactType]] )</f>
        <v>WinterRecGFDL-CM342010N/AAlpine</v>
      </c>
      <c r="C1061" s="49" t="s">
        <v>89</v>
      </c>
      <c r="D1061" s="49" t="s">
        <v>5</v>
      </c>
      <c r="E1061" s="50">
        <v>4</v>
      </c>
      <c r="F1061" s="50">
        <v>2010</v>
      </c>
      <c r="G1061" s="50" t="s">
        <v>201</v>
      </c>
      <c r="H1061" s="51" t="s">
        <v>90</v>
      </c>
      <c r="I1061" s="64" t="s">
        <v>119</v>
      </c>
      <c r="J1061" s="52">
        <v>3.741670516376443</v>
      </c>
      <c r="K1061" s="52">
        <v>17.702328937843582</v>
      </c>
      <c r="L1061" s="53">
        <v>14.21607604293515</v>
      </c>
      <c r="M1061" s="52">
        <v>17.849784288888944</v>
      </c>
      <c r="N1061" s="52">
        <v>0.3529358514567193</v>
      </c>
      <c r="O1061" s="52"/>
      <c r="P1061" s="20">
        <v>12.57723975430301</v>
      </c>
      <c r="R1061"/>
    </row>
    <row r="1062" spans="1:18" x14ac:dyDescent="0.35">
      <c r="A1062" s="54">
        <f xml:space="preserve"> ROW( data_scaledImpacts[[#This Row],[row_id]] ) - ROW( data_scaledImpacts[[#Headers],[row_id]] )</f>
        <v>1061</v>
      </c>
      <c r="B1062" s="61" t="str">
        <f xml:space="preserve"> _xlfn.TEXTJOIN( "", , data_scaledImpacts[[#This Row],[sector]:[impactType]] )</f>
        <v>WinterRecGCM Average42010N/AAlpine</v>
      </c>
      <c r="C1062" s="49" t="s">
        <v>89</v>
      </c>
      <c r="D1062" s="49" t="s">
        <v>15</v>
      </c>
      <c r="E1062" s="50">
        <v>4</v>
      </c>
      <c r="F1062" s="50">
        <v>2010</v>
      </c>
      <c r="G1062" s="50" t="s">
        <v>201</v>
      </c>
      <c r="H1062" s="51" t="s">
        <v>90</v>
      </c>
      <c r="I1062" s="64" t="s">
        <v>120</v>
      </c>
      <c r="J1062" s="52">
        <v>4.3935440289066179</v>
      </c>
      <c r="K1062" s="52">
        <v>17.614451629756076</v>
      </c>
      <c r="L1062" s="53">
        <v>19.256363385304628</v>
      </c>
      <c r="M1062" s="52">
        <v>21.180351245818944</v>
      </c>
      <c r="N1062" s="52">
        <v>0.32747064974406037</v>
      </c>
      <c r="O1062" s="52"/>
      <c r="P1062" s="20">
        <v>14.250080256965381</v>
      </c>
      <c r="R1062"/>
    </row>
    <row r="1063" spans="1:18" x14ac:dyDescent="0.35">
      <c r="A1063" s="54">
        <f xml:space="preserve"> ROW( data_scaledImpacts[[#This Row],[row_id]] ) - ROW( data_scaledImpacts[[#Headers],[row_id]] )</f>
        <v>1062</v>
      </c>
      <c r="B1063" s="61" t="str">
        <f xml:space="preserve"> _xlfn.TEXTJOIN( "", , data_scaledImpacts[[#This Row],[sector]:[impactType]] )</f>
        <v>WinterRecCanESM252010N/AAlpine</v>
      </c>
      <c r="C1063" s="49" t="s">
        <v>89</v>
      </c>
      <c r="D1063" s="49" t="s">
        <v>0</v>
      </c>
      <c r="E1063" s="50">
        <v>5</v>
      </c>
      <c r="F1063" s="50">
        <v>2010</v>
      </c>
      <c r="G1063" s="50" t="s">
        <v>201</v>
      </c>
      <c r="H1063" s="51" t="s">
        <v>90</v>
      </c>
      <c r="I1063" s="64" t="s">
        <v>121</v>
      </c>
      <c r="J1063" s="52">
        <v>5.231595433926862</v>
      </c>
      <c r="K1063" s="52">
        <v>19.459599999996776</v>
      </c>
      <c r="L1063" s="53">
        <v>28.119652158389719</v>
      </c>
      <c r="M1063" s="52">
        <v>27.061158471207289</v>
      </c>
      <c r="N1063" s="52">
        <v>0.42696260062117641</v>
      </c>
      <c r="O1063" s="52"/>
      <c r="P1063" s="20">
        <v>20.59027925822382</v>
      </c>
      <c r="R1063"/>
    </row>
    <row r="1064" spans="1:18" x14ac:dyDescent="0.35">
      <c r="A1064" s="54">
        <f xml:space="preserve"> ROW( data_scaledImpacts[[#This Row],[row_id]] ) - ROW( data_scaledImpacts[[#Headers],[row_id]] )</f>
        <v>1063</v>
      </c>
      <c r="B1064" s="61" t="str">
        <f xml:space="preserve"> _xlfn.TEXTJOIN( "", , data_scaledImpacts[[#This Row],[sector]:[impactType]] )</f>
        <v>WinterRecCCSM452010N/AAlpine</v>
      </c>
      <c r="C1064" s="49" t="s">
        <v>89</v>
      </c>
      <c r="D1064" s="49" t="s">
        <v>1</v>
      </c>
      <c r="E1064" s="50">
        <v>5</v>
      </c>
      <c r="F1064" s="50">
        <v>2010</v>
      </c>
      <c r="G1064" s="50" t="s">
        <v>201</v>
      </c>
      <c r="H1064" s="51" t="s">
        <v>90</v>
      </c>
      <c r="I1064" s="64" t="s">
        <v>122</v>
      </c>
      <c r="J1064" s="52">
        <v>5.6243182769917484</v>
      </c>
      <c r="K1064" s="52">
        <v>19.079316103083535</v>
      </c>
      <c r="L1064" s="53">
        <v>29.838050860217955</v>
      </c>
      <c r="M1064" s="52">
        <v>27.920648531768482</v>
      </c>
      <c r="N1064" s="52">
        <v>0.39396443691356425</v>
      </c>
      <c r="O1064" s="52"/>
      <c r="P1064" s="20">
        <v>21.207395174397018</v>
      </c>
      <c r="R1064"/>
    </row>
    <row r="1065" spans="1:18" x14ac:dyDescent="0.35">
      <c r="A1065" s="54">
        <f xml:space="preserve"> ROW( data_scaledImpacts[[#This Row],[row_id]] ) - ROW( data_scaledImpacts[[#Headers],[row_id]] )</f>
        <v>1064</v>
      </c>
      <c r="B1065" s="61" t="str">
        <f xml:space="preserve"> _xlfn.TEXTJOIN( "", , data_scaledImpacts[[#This Row],[sector]:[impactType]] )</f>
        <v>WinterRecGISS-E2-R52010N/AAlpine</v>
      </c>
      <c r="C1065" s="49" t="s">
        <v>89</v>
      </c>
      <c r="D1065" s="49" t="s">
        <v>2</v>
      </c>
      <c r="E1065" s="50">
        <v>5</v>
      </c>
      <c r="F1065" s="50">
        <v>2010</v>
      </c>
      <c r="G1065" s="50" t="s">
        <v>201</v>
      </c>
      <c r="H1065" s="51" t="s">
        <v>90</v>
      </c>
      <c r="I1065" s="64" t="s">
        <v>123</v>
      </c>
      <c r="J1065" s="52"/>
      <c r="K1065" s="52"/>
      <c r="L1065" s="53"/>
      <c r="M1065" s="52"/>
      <c r="N1065" s="52"/>
      <c r="O1065" s="52"/>
      <c r="P1065" s="20"/>
      <c r="R1065"/>
    </row>
    <row r="1066" spans="1:18" x14ac:dyDescent="0.35">
      <c r="A1066" s="54">
        <f xml:space="preserve"> ROW( data_scaledImpacts[[#This Row],[row_id]] ) - ROW( data_scaledImpacts[[#Headers],[row_id]] )</f>
        <v>1065</v>
      </c>
      <c r="B1066" s="61" t="str">
        <f xml:space="preserve"> _xlfn.TEXTJOIN( "", , data_scaledImpacts[[#This Row],[sector]:[impactType]] )</f>
        <v>WinterRecHadGEM2-ES52010N/AAlpine</v>
      </c>
      <c r="C1066" s="49" t="s">
        <v>89</v>
      </c>
      <c r="D1066" s="49" t="s">
        <v>3</v>
      </c>
      <c r="E1066" s="50">
        <v>5</v>
      </c>
      <c r="F1066" s="50">
        <v>2010</v>
      </c>
      <c r="G1066" s="50" t="s">
        <v>201</v>
      </c>
      <c r="H1066" s="51" t="s">
        <v>90</v>
      </c>
      <c r="I1066" s="64" t="s">
        <v>124</v>
      </c>
      <c r="J1066" s="52">
        <v>5.5696963230033436</v>
      </c>
      <c r="K1066" s="52">
        <v>20.233666353549062</v>
      </c>
      <c r="L1066" s="53">
        <v>25.831396363220492</v>
      </c>
      <c r="M1066" s="52">
        <v>30.134016428195473</v>
      </c>
      <c r="N1066" s="52">
        <v>0.39683075264125778</v>
      </c>
      <c r="O1066" s="52"/>
      <c r="P1066" s="20">
        <v>19.53402461888858</v>
      </c>
      <c r="R1066"/>
    </row>
    <row r="1067" spans="1:18" x14ac:dyDescent="0.35">
      <c r="A1067" s="54">
        <f xml:space="preserve"> ROW( data_scaledImpacts[[#This Row],[row_id]] ) - ROW( data_scaledImpacts[[#Headers],[row_id]] )</f>
        <v>1066</v>
      </c>
      <c r="B1067" s="61" t="str">
        <f xml:space="preserve"> _xlfn.TEXTJOIN( "", , data_scaledImpacts[[#This Row],[sector]:[impactType]] )</f>
        <v>WinterRecMIROC552010N/AAlpine</v>
      </c>
      <c r="C1067" s="49" t="s">
        <v>89</v>
      </c>
      <c r="D1067" s="49" t="s">
        <v>4</v>
      </c>
      <c r="E1067" s="50">
        <v>5</v>
      </c>
      <c r="F1067" s="50">
        <v>2010</v>
      </c>
      <c r="G1067" s="50" t="s">
        <v>201</v>
      </c>
      <c r="H1067" s="51" t="s">
        <v>90</v>
      </c>
      <c r="I1067" s="64" t="s">
        <v>125</v>
      </c>
      <c r="J1067" s="52">
        <v>5.8085229930176858</v>
      </c>
      <c r="K1067" s="52">
        <v>21.620033079645054</v>
      </c>
      <c r="L1067" s="53">
        <v>29.436267821018792</v>
      </c>
      <c r="M1067" s="52">
        <v>22.284929578880213</v>
      </c>
      <c r="N1067" s="52">
        <v>0.44108098222178593</v>
      </c>
      <c r="O1067" s="52"/>
      <c r="P1067" s="20">
        <v>22.685339531712422</v>
      </c>
      <c r="R1067"/>
    </row>
    <row r="1068" spans="1:18" x14ac:dyDescent="0.35">
      <c r="A1068" s="54">
        <f xml:space="preserve"> ROW( data_scaledImpacts[[#This Row],[row_id]] ) - ROW( data_scaledImpacts[[#Headers],[row_id]] )</f>
        <v>1067</v>
      </c>
      <c r="B1068" s="61" t="str">
        <f xml:space="preserve"> _xlfn.TEXTJOIN( "", , data_scaledImpacts[[#This Row],[sector]:[impactType]] )</f>
        <v>WinterRecGFDL-CM352010N/AAlpine</v>
      </c>
      <c r="C1068" s="49" t="s">
        <v>89</v>
      </c>
      <c r="D1068" s="49" t="s">
        <v>5</v>
      </c>
      <c r="E1068" s="50">
        <v>5</v>
      </c>
      <c r="F1068" s="50">
        <v>2010</v>
      </c>
      <c r="G1068" s="50" t="s">
        <v>201</v>
      </c>
      <c r="H1068" s="51" t="s">
        <v>90</v>
      </c>
      <c r="I1068" s="64" t="s">
        <v>126</v>
      </c>
      <c r="J1068" s="52">
        <v>4.7009750656424627</v>
      </c>
      <c r="K1068" s="52">
        <v>20.22688431592902</v>
      </c>
      <c r="L1068" s="53">
        <v>20.185505554395611</v>
      </c>
      <c r="M1068" s="52">
        <v>20.731245824491367</v>
      </c>
      <c r="N1068" s="52">
        <v>0.40576133966048533</v>
      </c>
      <c r="O1068" s="52"/>
      <c r="P1068" s="20">
        <v>16.91824726229855</v>
      </c>
      <c r="R1068"/>
    </row>
    <row r="1069" spans="1:18" x14ac:dyDescent="0.35">
      <c r="A1069" s="54">
        <f xml:space="preserve"> ROW( data_scaledImpacts[[#This Row],[row_id]] ) - ROW( data_scaledImpacts[[#Headers],[row_id]] )</f>
        <v>1068</v>
      </c>
      <c r="B1069" s="61" t="str">
        <f xml:space="preserve"> _xlfn.TEXTJOIN( "", , data_scaledImpacts[[#This Row],[sector]:[impactType]] )</f>
        <v>WinterRecGCM Average52010N/AAlpine</v>
      </c>
      <c r="C1069" s="49" t="s">
        <v>89</v>
      </c>
      <c r="D1069" s="49" t="s">
        <v>15</v>
      </c>
      <c r="E1069" s="50">
        <v>5</v>
      </c>
      <c r="F1069" s="50">
        <v>2010</v>
      </c>
      <c r="G1069" s="50" t="s">
        <v>201</v>
      </c>
      <c r="H1069" s="51" t="s">
        <v>90</v>
      </c>
      <c r="I1069" s="64" t="s">
        <v>127</v>
      </c>
      <c r="J1069" s="52">
        <v>5.387021618516421</v>
      </c>
      <c r="K1069" s="52">
        <v>20.123899970440693</v>
      </c>
      <c r="L1069" s="53">
        <v>26.682174551448515</v>
      </c>
      <c r="M1069" s="52">
        <v>25.626399766908559</v>
      </c>
      <c r="N1069" s="52">
        <v>0.41292002241165393</v>
      </c>
      <c r="O1069" s="52"/>
      <c r="P1069" s="20">
        <v>20.187057169104079</v>
      </c>
      <c r="R1069"/>
    </row>
    <row r="1070" spans="1:18" x14ac:dyDescent="0.35">
      <c r="A1070" s="54">
        <f xml:space="preserve"> ROW( data_scaledImpacts[[#This Row],[row_id]] ) - ROW( data_scaledImpacts[[#Headers],[row_id]] )</f>
        <v>1069</v>
      </c>
      <c r="B1070" s="61" t="str">
        <f xml:space="preserve"> _xlfn.TEXTJOIN( "", , data_scaledImpacts[[#This Row],[sector]:[impactType]] )</f>
        <v>WinterRecCanESM262010N/AAlpine</v>
      </c>
      <c r="C1070" s="49" t="s">
        <v>89</v>
      </c>
      <c r="D1070" s="49" t="s">
        <v>0</v>
      </c>
      <c r="E1070" s="50">
        <v>6</v>
      </c>
      <c r="F1070" s="50">
        <v>2010</v>
      </c>
      <c r="G1070" s="50" t="s">
        <v>201</v>
      </c>
      <c r="H1070" s="51" t="s">
        <v>90</v>
      </c>
      <c r="I1070" s="64" t="s">
        <v>128</v>
      </c>
      <c r="J1070" s="52">
        <v>5.2826127555568867</v>
      </c>
      <c r="K1070" s="52">
        <v>20.971244343705234</v>
      </c>
      <c r="L1070" s="53">
        <v>31.243395021095139</v>
      </c>
      <c r="M1070" s="52">
        <v>29.372304300484554</v>
      </c>
      <c r="N1070" s="52">
        <v>0.37525047472480033</v>
      </c>
      <c r="O1070" s="52"/>
      <c r="P1070" s="20">
        <v>24.967910526576333</v>
      </c>
      <c r="R1070"/>
    </row>
    <row r="1071" spans="1:18" x14ac:dyDescent="0.35">
      <c r="A1071" s="54">
        <f xml:space="preserve"> ROW( data_scaledImpacts[[#This Row],[row_id]] ) - ROW( data_scaledImpacts[[#Headers],[row_id]] )</f>
        <v>1070</v>
      </c>
      <c r="B1071" s="61" t="str">
        <f xml:space="preserve"> _xlfn.TEXTJOIN( "", , data_scaledImpacts[[#This Row],[sector]:[impactType]] )</f>
        <v>WinterRecCCSM462010N/AAlpine</v>
      </c>
      <c r="C1071" s="49" t="s">
        <v>89</v>
      </c>
      <c r="D1071" s="49" t="s">
        <v>1</v>
      </c>
      <c r="E1071" s="50">
        <v>6</v>
      </c>
      <c r="F1071" s="50">
        <v>2010</v>
      </c>
      <c r="G1071" s="50" t="s">
        <v>201</v>
      </c>
      <c r="H1071" s="51" t="s">
        <v>90</v>
      </c>
      <c r="I1071" s="64" t="s">
        <v>129</v>
      </c>
      <c r="J1071" s="52"/>
      <c r="K1071" s="52"/>
      <c r="L1071" s="53"/>
      <c r="M1071" s="52"/>
      <c r="N1071" s="52"/>
      <c r="O1071" s="52"/>
      <c r="P1071" s="20"/>
      <c r="R1071"/>
    </row>
    <row r="1072" spans="1:18" x14ac:dyDescent="0.35">
      <c r="A1072" s="54">
        <f xml:space="preserve"> ROW( data_scaledImpacts[[#This Row],[row_id]] ) - ROW( data_scaledImpacts[[#Headers],[row_id]] )</f>
        <v>1071</v>
      </c>
      <c r="B1072" s="61" t="str">
        <f xml:space="preserve"> _xlfn.TEXTJOIN( "", , data_scaledImpacts[[#This Row],[sector]:[impactType]] )</f>
        <v>WinterRecGISS-E2-R62010N/AAlpine</v>
      </c>
      <c r="C1072" s="49" t="s">
        <v>89</v>
      </c>
      <c r="D1072" s="49" t="s">
        <v>2</v>
      </c>
      <c r="E1072" s="50">
        <v>6</v>
      </c>
      <c r="F1072" s="50">
        <v>2010</v>
      </c>
      <c r="G1072" s="50" t="s">
        <v>201</v>
      </c>
      <c r="H1072" s="51" t="s">
        <v>90</v>
      </c>
      <c r="I1072" s="64" t="s">
        <v>130</v>
      </c>
      <c r="J1072" s="52"/>
      <c r="K1072" s="52"/>
      <c r="L1072" s="53"/>
      <c r="M1072" s="52"/>
      <c r="N1072" s="52"/>
      <c r="O1072" s="52"/>
      <c r="P1072" s="20"/>
      <c r="R1072"/>
    </row>
    <row r="1073" spans="1:18" x14ac:dyDescent="0.35">
      <c r="A1073" s="54">
        <f xml:space="preserve"> ROW( data_scaledImpacts[[#This Row],[row_id]] ) - ROW( data_scaledImpacts[[#Headers],[row_id]] )</f>
        <v>1072</v>
      </c>
      <c r="B1073" s="61" t="str">
        <f xml:space="preserve"> _xlfn.TEXTJOIN( "", , data_scaledImpacts[[#This Row],[sector]:[impactType]] )</f>
        <v>WinterRecHadGEM2-ES62010N/AAlpine</v>
      </c>
      <c r="C1073" s="49" t="s">
        <v>89</v>
      </c>
      <c r="D1073" s="49" t="s">
        <v>3</v>
      </c>
      <c r="E1073" s="50">
        <v>6</v>
      </c>
      <c r="F1073" s="50">
        <v>2010</v>
      </c>
      <c r="G1073" s="50" t="s">
        <v>201</v>
      </c>
      <c r="H1073" s="51" t="s">
        <v>90</v>
      </c>
      <c r="I1073" s="64" t="s">
        <v>131</v>
      </c>
      <c r="J1073" s="52">
        <v>5.9281979680219612</v>
      </c>
      <c r="K1073" s="52">
        <v>21.617384086726972</v>
      </c>
      <c r="L1073" s="53">
        <v>30.570066300083898</v>
      </c>
      <c r="M1073" s="52">
        <v>30.017894904879462</v>
      </c>
      <c r="N1073" s="52">
        <v>0.45576788925604506</v>
      </c>
      <c r="O1073" s="52"/>
      <c r="P1073" s="20">
        <v>19.035081640932702</v>
      </c>
      <c r="R1073"/>
    </row>
    <row r="1074" spans="1:18" x14ac:dyDescent="0.35">
      <c r="A1074" s="54">
        <f xml:space="preserve"> ROW( data_scaledImpacts[[#This Row],[row_id]] ) - ROW( data_scaledImpacts[[#Headers],[row_id]] )</f>
        <v>1073</v>
      </c>
      <c r="B1074" s="61" t="str">
        <f xml:space="preserve"> _xlfn.TEXTJOIN( "", , data_scaledImpacts[[#This Row],[sector]:[impactType]] )</f>
        <v>WinterRecMIROC562010N/AAlpine</v>
      </c>
      <c r="C1074" s="49" t="s">
        <v>89</v>
      </c>
      <c r="D1074" s="49" t="s">
        <v>4</v>
      </c>
      <c r="E1074" s="50">
        <v>6</v>
      </c>
      <c r="F1074" s="50">
        <v>2010</v>
      </c>
      <c r="G1074" s="50" t="s">
        <v>201</v>
      </c>
      <c r="H1074" s="51" t="s">
        <v>90</v>
      </c>
      <c r="I1074" s="64" t="s">
        <v>132</v>
      </c>
      <c r="J1074" s="52"/>
      <c r="K1074" s="52"/>
      <c r="L1074" s="53"/>
      <c r="M1074" s="52"/>
      <c r="N1074" s="52"/>
      <c r="O1074" s="52"/>
      <c r="P1074" s="20"/>
      <c r="R1074"/>
    </row>
    <row r="1075" spans="1:18" x14ac:dyDescent="0.35">
      <c r="A1075" s="54">
        <f xml:space="preserve"> ROW( data_scaledImpacts[[#This Row],[row_id]] ) - ROW( data_scaledImpacts[[#Headers],[row_id]] )</f>
        <v>1074</v>
      </c>
      <c r="B1075" s="61" t="str">
        <f xml:space="preserve"> _xlfn.TEXTJOIN( "", , data_scaledImpacts[[#This Row],[sector]:[impactType]] )</f>
        <v>WinterRecGFDL-CM362010N/AAlpine</v>
      </c>
      <c r="C1075" s="49" t="s">
        <v>89</v>
      </c>
      <c r="D1075" s="49" t="s">
        <v>5</v>
      </c>
      <c r="E1075" s="50">
        <v>6</v>
      </c>
      <c r="F1075" s="50">
        <v>2010</v>
      </c>
      <c r="G1075" s="50" t="s">
        <v>201</v>
      </c>
      <c r="H1075" s="51" t="s">
        <v>90</v>
      </c>
      <c r="I1075" s="64" t="s">
        <v>133</v>
      </c>
      <c r="J1075" s="52">
        <v>5.5361396427593519</v>
      </c>
      <c r="K1075" s="52">
        <v>21.189616143174653</v>
      </c>
      <c r="L1075" s="53">
        <v>27.182678889932447</v>
      </c>
      <c r="M1075" s="52">
        <v>23.099556767906833</v>
      </c>
      <c r="N1075" s="52">
        <v>0.41672914281667572</v>
      </c>
      <c r="O1075" s="52"/>
      <c r="P1075" s="20">
        <v>23.684481694446802</v>
      </c>
      <c r="R1075"/>
    </row>
    <row r="1076" spans="1:18" x14ac:dyDescent="0.35">
      <c r="A1076" s="54">
        <f xml:space="preserve"> ROW( data_scaledImpacts[[#This Row],[row_id]] ) - ROW( data_scaledImpacts[[#Headers],[row_id]] )</f>
        <v>1075</v>
      </c>
      <c r="B1076" s="61" t="str">
        <f xml:space="preserve"> _xlfn.TEXTJOIN( "", , data_scaledImpacts[[#This Row],[sector]:[impactType]] )</f>
        <v>WinterRecGCM Average62010N/AAlpine</v>
      </c>
      <c r="C1076" s="49" t="s">
        <v>89</v>
      </c>
      <c r="D1076" s="49" t="s">
        <v>15</v>
      </c>
      <c r="E1076" s="50">
        <v>6</v>
      </c>
      <c r="F1076" s="50">
        <v>2010</v>
      </c>
      <c r="G1076" s="50" t="s">
        <v>201</v>
      </c>
      <c r="H1076" s="51" t="s">
        <v>90</v>
      </c>
      <c r="I1076" s="64" t="s">
        <v>134</v>
      </c>
      <c r="J1076" s="52">
        <v>5.5823167887794005</v>
      </c>
      <c r="K1076" s="52">
        <v>21.259414857868954</v>
      </c>
      <c r="L1076" s="53">
        <v>29.665380070370492</v>
      </c>
      <c r="M1076" s="52">
        <v>27.496585324423616</v>
      </c>
      <c r="N1076" s="52">
        <v>0.41591583559917372</v>
      </c>
      <c r="O1076" s="52"/>
      <c r="P1076" s="20">
        <v>22.562491287318611</v>
      </c>
      <c r="R1076"/>
    </row>
    <row r="1077" spans="1:18" x14ac:dyDescent="0.35">
      <c r="A1077" s="54">
        <f xml:space="preserve"> ROW( data_scaledImpacts[[#This Row],[row_id]] ) - ROW( data_scaledImpacts[[#Headers],[row_id]] )</f>
        <v>1076</v>
      </c>
      <c r="B1077" s="61" t="str">
        <f xml:space="preserve"> _xlfn.TEXTJOIN( "", , data_scaledImpacts[[#This Row],[sector]:[impactType]] )</f>
        <v>WinterRecCanESM272010N/AAlpine</v>
      </c>
      <c r="C1077" s="49" t="s">
        <v>89</v>
      </c>
      <c r="D1077" s="49" t="s">
        <v>0</v>
      </c>
      <c r="E1077" s="50">
        <v>7</v>
      </c>
      <c r="F1077" s="50">
        <v>2010</v>
      </c>
      <c r="G1077" s="50" t="s">
        <v>201</v>
      </c>
      <c r="H1077" s="51" t="s">
        <v>90</v>
      </c>
      <c r="I1077" s="64" t="s">
        <v>135</v>
      </c>
      <c r="J1077" s="52"/>
      <c r="K1077" s="52"/>
      <c r="L1077" s="53"/>
      <c r="M1077" s="52"/>
      <c r="N1077" s="52"/>
      <c r="O1077" s="52"/>
      <c r="P1077" s="20"/>
      <c r="R1077"/>
    </row>
    <row r="1078" spans="1:18" x14ac:dyDescent="0.35">
      <c r="A1078" s="54">
        <f xml:space="preserve"> ROW( data_scaledImpacts[[#This Row],[row_id]] ) - ROW( data_scaledImpacts[[#Headers],[row_id]] )</f>
        <v>1077</v>
      </c>
      <c r="B1078" s="61" t="str">
        <f xml:space="preserve"> _xlfn.TEXTJOIN( "", , data_scaledImpacts[[#This Row],[sector]:[impactType]] )</f>
        <v>WinterRecCCSM472010N/AAlpine</v>
      </c>
      <c r="C1078" s="49" t="s">
        <v>89</v>
      </c>
      <c r="D1078" s="49" t="s">
        <v>1</v>
      </c>
      <c r="E1078" s="50">
        <v>7</v>
      </c>
      <c r="F1078" s="50">
        <v>2010</v>
      </c>
      <c r="G1078" s="50" t="s">
        <v>201</v>
      </c>
      <c r="H1078" s="51" t="s">
        <v>90</v>
      </c>
      <c r="I1078" s="64" t="s">
        <v>136</v>
      </c>
      <c r="J1078" s="52"/>
      <c r="K1078" s="52"/>
      <c r="L1078" s="53"/>
      <c r="M1078" s="52"/>
      <c r="N1078" s="52"/>
      <c r="O1078" s="52"/>
      <c r="P1078" s="20"/>
      <c r="R1078"/>
    </row>
    <row r="1079" spans="1:18" x14ac:dyDescent="0.35">
      <c r="A1079" s="54">
        <f xml:space="preserve"> ROW( data_scaledImpacts[[#This Row],[row_id]] ) - ROW( data_scaledImpacts[[#Headers],[row_id]] )</f>
        <v>1078</v>
      </c>
      <c r="B1079" s="61" t="str">
        <f xml:space="preserve"> _xlfn.TEXTJOIN( "", , data_scaledImpacts[[#This Row],[sector]:[impactType]] )</f>
        <v>WinterRecGISS-E2-R72010N/AAlpine</v>
      </c>
      <c r="C1079" s="49" t="s">
        <v>89</v>
      </c>
      <c r="D1079" s="49" t="s">
        <v>2</v>
      </c>
      <c r="E1079" s="50">
        <v>7</v>
      </c>
      <c r="F1079" s="50">
        <v>2010</v>
      </c>
      <c r="G1079" s="50" t="s">
        <v>201</v>
      </c>
      <c r="H1079" s="51" t="s">
        <v>90</v>
      </c>
      <c r="I1079" s="64" t="s">
        <v>137</v>
      </c>
      <c r="J1079" s="52"/>
      <c r="K1079" s="52"/>
      <c r="L1079" s="53"/>
      <c r="M1079" s="52"/>
      <c r="N1079" s="52"/>
      <c r="O1079" s="52"/>
      <c r="P1079" s="20"/>
      <c r="R1079"/>
    </row>
    <row r="1080" spans="1:18" x14ac:dyDescent="0.35">
      <c r="A1080" s="54">
        <f xml:space="preserve"> ROW( data_scaledImpacts[[#This Row],[row_id]] ) - ROW( data_scaledImpacts[[#Headers],[row_id]] )</f>
        <v>1079</v>
      </c>
      <c r="B1080" s="61" t="str">
        <f xml:space="preserve"> _xlfn.TEXTJOIN( "", , data_scaledImpacts[[#This Row],[sector]:[impactType]] )</f>
        <v>WinterRecHadGEM2-ES72010N/AAlpine</v>
      </c>
      <c r="C1080" s="49" t="s">
        <v>89</v>
      </c>
      <c r="D1080" s="49" t="s">
        <v>3</v>
      </c>
      <c r="E1080" s="50">
        <v>7</v>
      </c>
      <c r="F1080" s="50">
        <v>2010</v>
      </c>
      <c r="G1080" s="50" t="s">
        <v>201</v>
      </c>
      <c r="H1080" s="51" t="s">
        <v>90</v>
      </c>
      <c r="I1080" s="64" t="s">
        <v>138</v>
      </c>
      <c r="J1080" s="52"/>
      <c r="K1080" s="52"/>
      <c r="L1080" s="53"/>
      <c r="M1080" s="52"/>
      <c r="N1080" s="52"/>
      <c r="O1080" s="52"/>
      <c r="P1080" s="20"/>
      <c r="R1080"/>
    </row>
    <row r="1081" spans="1:18" x14ac:dyDescent="0.35">
      <c r="A1081" s="54">
        <f xml:space="preserve"> ROW( data_scaledImpacts[[#This Row],[row_id]] ) - ROW( data_scaledImpacts[[#Headers],[row_id]] )</f>
        <v>1080</v>
      </c>
      <c r="B1081" s="61" t="str">
        <f xml:space="preserve"> _xlfn.TEXTJOIN( "", , data_scaledImpacts[[#This Row],[sector]:[impactType]] )</f>
        <v>WinterRecMIROC572010N/AAlpine</v>
      </c>
      <c r="C1081" s="49" t="s">
        <v>89</v>
      </c>
      <c r="D1081" s="49" t="s">
        <v>4</v>
      </c>
      <c r="E1081" s="50">
        <v>7</v>
      </c>
      <c r="F1081" s="50">
        <v>2010</v>
      </c>
      <c r="G1081" s="50" t="s">
        <v>201</v>
      </c>
      <c r="H1081" s="51" t="s">
        <v>90</v>
      </c>
      <c r="I1081" s="64" t="s">
        <v>139</v>
      </c>
      <c r="J1081" s="52"/>
      <c r="K1081" s="52"/>
      <c r="L1081" s="53"/>
      <c r="M1081" s="52"/>
      <c r="N1081" s="52"/>
      <c r="O1081" s="52"/>
      <c r="P1081" s="20"/>
      <c r="R1081"/>
    </row>
    <row r="1082" spans="1:18" x14ac:dyDescent="0.35">
      <c r="A1082" s="54">
        <f xml:space="preserve"> ROW( data_scaledImpacts[[#This Row],[row_id]] ) - ROW( data_scaledImpacts[[#Headers],[row_id]] )</f>
        <v>1081</v>
      </c>
      <c r="B1082" s="61" t="str">
        <f xml:space="preserve"> _xlfn.TEXTJOIN( "", , data_scaledImpacts[[#This Row],[sector]:[impactType]] )</f>
        <v>WinterRecGFDL-CM372010N/AAlpine</v>
      </c>
      <c r="C1082" s="49" t="s">
        <v>89</v>
      </c>
      <c r="D1082" s="49" t="s">
        <v>5</v>
      </c>
      <c r="E1082" s="50">
        <v>7</v>
      </c>
      <c r="F1082" s="50">
        <v>2010</v>
      </c>
      <c r="G1082" s="50" t="s">
        <v>201</v>
      </c>
      <c r="H1082" s="51" t="s">
        <v>90</v>
      </c>
      <c r="I1082" s="64" t="s">
        <v>140</v>
      </c>
      <c r="J1082" s="52"/>
      <c r="K1082" s="52"/>
      <c r="L1082" s="53"/>
      <c r="M1082" s="52"/>
      <c r="N1082" s="52"/>
      <c r="O1082" s="52"/>
      <c r="P1082" s="20"/>
      <c r="R1082"/>
    </row>
    <row r="1083" spans="1:18" x14ac:dyDescent="0.35">
      <c r="A1083" s="54">
        <f xml:space="preserve"> ROW( data_scaledImpacts[[#This Row],[row_id]] ) - ROW( data_scaledImpacts[[#Headers],[row_id]] )</f>
        <v>1082</v>
      </c>
      <c r="B1083" s="61" t="str">
        <f xml:space="preserve"> _xlfn.TEXTJOIN( "", , data_scaledImpacts[[#This Row],[sector]:[impactType]] )</f>
        <v>WinterRecGCM Average72010N/AAlpine</v>
      </c>
      <c r="C1083" s="49" t="s">
        <v>89</v>
      </c>
      <c r="D1083" s="49" t="s">
        <v>15</v>
      </c>
      <c r="E1083" s="50">
        <v>7</v>
      </c>
      <c r="F1083" s="50">
        <v>2010</v>
      </c>
      <c r="G1083" s="50" t="s">
        <v>201</v>
      </c>
      <c r="H1083" s="51" t="s">
        <v>90</v>
      </c>
      <c r="I1083" s="64" t="s">
        <v>141</v>
      </c>
      <c r="J1083" s="52" t="s">
        <v>26</v>
      </c>
      <c r="K1083" s="52" t="s">
        <v>26</v>
      </c>
      <c r="L1083" s="53" t="s">
        <v>26</v>
      </c>
      <c r="M1083" s="52" t="s">
        <v>26</v>
      </c>
      <c r="N1083" s="52" t="s">
        <v>26</v>
      </c>
      <c r="O1083" s="52"/>
      <c r="P1083" s="20" t="s">
        <v>26</v>
      </c>
      <c r="R1083"/>
    </row>
    <row r="1084" spans="1:18" x14ac:dyDescent="0.35">
      <c r="A1084" s="54">
        <f xml:space="preserve"> ROW( data_scaledImpacts[[#This Row],[row_id]] ) - ROW( data_scaledImpacts[[#Headers],[row_id]] )</f>
        <v>1083</v>
      </c>
      <c r="B1084" s="61" t="str">
        <f xml:space="preserve"> _xlfn.TEXTJOIN( "", , data_scaledImpacts[[#This Row],[sector]:[impactType]] )</f>
        <v>WinterRecCanESM212090N/AAlpine</v>
      </c>
      <c r="C1084" s="49" t="s">
        <v>89</v>
      </c>
      <c r="D1084" s="49" t="s">
        <v>0</v>
      </c>
      <c r="E1084" s="50">
        <v>1</v>
      </c>
      <c r="F1084" s="50">
        <v>2090</v>
      </c>
      <c r="G1084" s="50" t="s">
        <v>201</v>
      </c>
      <c r="H1084" s="51" t="s">
        <v>90</v>
      </c>
      <c r="I1084" s="64" t="s">
        <v>142</v>
      </c>
      <c r="J1084" s="52">
        <v>0.36256387514272448</v>
      </c>
      <c r="K1084" s="52">
        <v>6.5547136982088334</v>
      </c>
      <c r="L1084" s="53">
        <v>5.2899837345901846</v>
      </c>
      <c r="M1084" s="52">
        <v>1.6404124743072768</v>
      </c>
      <c r="N1084" s="52">
        <v>6.9326328485722497E-2</v>
      </c>
      <c r="O1084" s="52"/>
      <c r="P1084" s="20">
        <v>1.1681216991619556</v>
      </c>
      <c r="R1084"/>
    </row>
    <row r="1085" spans="1:18" x14ac:dyDescent="0.35">
      <c r="A1085" s="54">
        <f xml:space="preserve"> ROW( data_scaledImpacts[[#This Row],[row_id]] ) - ROW( data_scaledImpacts[[#Headers],[row_id]] )</f>
        <v>1084</v>
      </c>
      <c r="B1085" s="61" t="str">
        <f xml:space="preserve"> _xlfn.TEXTJOIN( "", , data_scaledImpacts[[#This Row],[sector]:[impactType]] )</f>
        <v>WinterRecCCSM412090N/AAlpine</v>
      </c>
      <c r="C1085" s="49" t="s">
        <v>89</v>
      </c>
      <c r="D1085" s="49" t="s">
        <v>1</v>
      </c>
      <c r="E1085" s="50">
        <v>1</v>
      </c>
      <c r="F1085" s="50">
        <v>2090</v>
      </c>
      <c r="G1085" s="50" t="s">
        <v>201</v>
      </c>
      <c r="H1085" s="51" t="s">
        <v>90</v>
      </c>
      <c r="I1085" s="64" t="s">
        <v>143</v>
      </c>
      <c r="J1085" s="52">
        <v>0.94246493901391559</v>
      </c>
      <c r="K1085" s="52">
        <v>1.9478667070282294</v>
      </c>
      <c r="L1085" s="53">
        <v>3.6851069054247092</v>
      </c>
      <c r="M1085" s="52">
        <v>2.2850262820678071</v>
      </c>
      <c r="N1085" s="52">
        <v>-1.6350979448633233E-2</v>
      </c>
      <c r="O1085" s="52"/>
      <c r="P1085" s="20">
        <v>2.175126957566107</v>
      </c>
      <c r="R1085"/>
    </row>
    <row r="1086" spans="1:18" x14ac:dyDescent="0.35">
      <c r="A1086" s="54">
        <f xml:space="preserve"> ROW( data_scaledImpacts[[#This Row],[row_id]] ) - ROW( data_scaledImpacts[[#Headers],[row_id]] )</f>
        <v>1085</v>
      </c>
      <c r="B1086" s="61" t="str">
        <f xml:space="preserve"> _xlfn.TEXTJOIN( "", , data_scaledImpacts[[#This Row],[sector]:[impactType]] )</f>
        <v>WinterRecGISS-E2-R12090N/AAlpine</v>
      </c>
      <c r="C1086" s="49" t="s">
        <v>89</v>
      </c>
      <c r="D1086" s="49" t="s">
        <v>2</v>
      </c>
      <c r="E1086" s="50">
        <v>1</v>
      </c>
      <c r="F1086" s="50">
        <v>2090</v>
      </c>
      <c r="G1086" s="50" t="s">
        <v>201</v>
      </c>
      <c r="H1086" s="51" t="s">
        <v>90</v>
      </c>
      <c r="I1086" s="64" t="s">
        <v>144</v>
      </c>
      <c r="J1086" s="52">
        <v>2.6544183042576743</v>
      </c>
      <c r="K1086" s="52">
        <v>8.001146927222603</v>
      </c>
      <c r="L1086" s="53">
        <v>4.6652586321208789</v>
      </c>
      <c r="M1086" s="52">
        <v>3.8851967753492103</v>
      </c>
      <c r="N1086" s="52">
        <v>8.3761712015799891E-2</v>
      </c>
      <c r="O1086" s="52"/>
      <c r="P1086" s="20">
        <v>1.283678079260933</v>
      </c>
      <c r="R1086"/>
    </row>
    <row r="1087" spans="1:18" x14ac:dyDescent="0.35">
      <c r="A1087" s="54">
        <f xml:space="preserve"> ROW( data_scaledImpacts[[#This Row],[row_id]] ) - ROW( data_scaledImpacts[[#Headers],[row_id]] )</f>
        <v>1086</v>
      </c>
      <c r="B1087" s="61" t="str">
        <f xml:space="preserve"> _xlfn.TEXTJOIN( "", , data_scaledImpacts[[#This Row],[sector]:[impactType]] )</f>
        <v>WinterRecHadGEM2-ES12090N/AAlpine</v>
      </c>
      <c r="C1087" s="49" t="s">
        <v>89</v>
      </c>
      <c r="D1087" s="49" t="s">
        <v>3</v>
      </c>
      <c r="E1087" s="50">
        <v>1</v>
      </c>
      <c r="F1087" s="50">
        <v>2090</v>
      </c>
      <c r="G1087" s="50" t="s">
        <v>201</v>
      </c>
      <c r="H1087" s="51" t="s">
        <v>90</v>
      </c>
      <c r="I1087" s="64" t="s">
        <v>145</v>
      </c>
      <c r="J1087" s="52">
        <v>2.0107497315070328</v>
      </c>
      <c r="K1087" s="52">
        <v>6.5837143027938296</v>
      </c>
      <c r="L1087" s="53">
        <v>4.4908980601093687</v>
      </c>
      <c r="M1087" s="52">
        <v>4.7453248067866252</v>
      </c>
      <c r="N1087" s="52">
        <v>0.20027099235577775</v>
      </c>
      <c r="O1087" s="52"/>
      <c r="P1087" s="20">
        <v>-1.0816665583492666</v>
      </c>
      <c r="R1087"/>
    </row>
    <row r="1088" spans="1:18" x14ac:dyDescent="0.35">
      <c r="A1088" s="54">
        <f xml:space="preserve"> ROW( data_scaledImpacts[[#This Row],[row_id]] ) - ROW( data_scaledImpacts[[#Headers],[row_id]] )</f>
        <v>1087</v>
      </c>
      <c r="B1088" s="61" t="str">
        <f xml:space="preserve"> _xlfn.TEXTJOIN( "", , data_scaledImpacts[[#This Row],[sector]:[impactType]] )</f>
        <v>WinterRecMIROC512090N/AAlpine</v>
      </c>
      <c r="C1088" s="49" t="s">
        <v>89</v>
      </c>
      <c r="D1088" s="49" t="s">
        <v>4</v>
      </c>
      <c r="E1088" s="50">
        <v>1</v>
      </c>
      <c r="F1088" s="50">
        <v>2090</v>
      </c>
      <c r="G1088" s="50" t="s">
        <v>201</v>
      </c>
      <c r="H1088" s="51" t="s">
        <v>90</v>
      </c>
      <c r="I1088" s="64" t="s">
        <v>146</v>
      </c>
      <c r="J1088" s="52">
        <v>1.7843750501890396</v>
      </c>
      <c r="K1088" s="52">
        <v>6.7815555205658002</v>
      </c>
      <c r="L1088" s="53">
        <v>7.7254864092880968</v>
      </c>
      <c r="M1088" s="52">
        <v>5.4266796498062924</v>
      </c>
      <c r="N1088" s="52">
        <v>0.19393128205344753</v>
      </c>
      <c r="O1088" s="52"/>
      <c r="P1088" s="20">
        <v>2.6195901891882181</v>
      </c>
      <c r="R1088"/>
    </row>
    <row r="1089" spans="1:18" x14ac:dyDescent="0.35">
      <c r="A1089" s="54">
        <f xml:space="preserve"> ROW( data_scaledImpacts[[#This Row],[row_id]] ) - ROW( data_scaledImpacts[[#Headers],[row_id]] )</f>
        <v>1088</v>
      </c>
      <c r="B1089" s="61" t="str">
        <f xml:space="preserve"> _xlfn.TEXTJOIN( "", , data_scaledImpacts[[#This Row],[sector]:[impactType]] )</f>
        <v>WinterRecGFDL-CM312090N/AAlpine</v>
      </c>
      <c r="C1089" s="49" t="s">
        <v>89</v>
      </c>
      <c r="D1089" s="49" t="s">
        <v>5</v>
      </c>
      <c r="E1089" s="50">
        <v>1</v>
      </c>
      <c r="F1089" s="50">
        <v>2090</v>
      </c>
      <c r="G1089" s="50" t="s">
        <v>201</v>
      </c>
      <c r="H1089" s="51" t="s">
        <v>90</v>
      </c>
      <c r="I1089" s="64" t="s">
        <v>147</v>
      </c>
      <c r="J1089" s="52">
        <v>0.51545166214685501</v>
      </c>
      <c r="K1089" s="52">
        <v>5.1343749808365375</v>
      </c>
      <c r="L1089" s="53">
        <v>-0.62478739910957493</v>
      </c>
      <c r="M1089" s="52">
        <v>1.6357867864035818</v>
      </c>
      <c r="N1089" s="52">
        <v>9.9314526498421332E-2</v>
      </c>
      <c r="O1089" s="52"/>
      <c r="P1089" s="20">
        <v>1.2652759171194166</v>
      </c>
      <c r="R1089"/>
    </row>
    <row r="1090" spans="1:18" x14ac:dyDescent="0.35">
      <c r="A1090" s="54">
        <f xml:space="preserve"> ROW( data_scaledImpacts[[#This Row],[row_id]] ) - ROW( data_scaledImpacts[[#Headers],[row_id]] )</f>
        <v>1089</v>
      </c>
      <c r="B1090" s="61" t="str">
        <f xml:space="preserve"> _xlfn.TEXTJOIN( "", , data_scaledImpacts[[#This Row],[sector]:[impactType]] )</f>
        <v>WinterRecGCM Average12090N/AAlpine</v>
      </c>
      <c r="C1090" s="49" t="s">
        <v>89</v>
      </c>
      <c r="D1090" s="49" t="s">
        <v>15</v>
      </c>
      <c r="E1090" s="50">
        <v>1</v>
      </c>
      <c r="F1090" s="50">
        <v>2090</v>
      </c>
      <c r="G1090" s="50" t="s">
        <v>201</v>
      </c>
      <c r="H1090" s="51" t="s">
        <v>90</v>
      </c>
      <c r="I1090" s="64" t="s">
        <v>148</v>
      </c>
      <c r="J1090" s="52">
        <v>1.378337260376207</v>
      </c>
      <c r="K1090" s="52">
        <v>5.8338953561093057</v>
      </c>
      <c r="L1090" s="53">
        <v>4.2053243904039439</v>
      </c>
      <c r="M1090" s="52">
        <v>3.2697377957867988</v>
      </c>
      <c r="N1090" s="52">
        <v>0.10504231032675597</v>
      </c>
      <c r="O1090" s="52"/>
      <c r="P1090" s="20">
        <v>1.238354380657894</v>
      </c>
      <c r="R1090"/>
    </row>
    <row r="1091" spans="1:18" x14ac:dyDescent="0.35">
      <c r="A1091" s="54">
        <f xml:space="preserve"> ROW( data_scaledImpacts[[#This Row],[row_id]] ) - ROW( data_scaledImpacts[[#Headers],[row_id]] )</f>
        <v>1090</v>
      </c>
      <c r="B1091" s="61" t="str">
        <f xml:space="preserve"> _xlfn.TEXTJOIN( "", , data_scaledImpacts[[#This Row],[sector]:[impactType]] )</f>
        <v>WinterRecCanESM222090N/AAlpine</v>
      </c>
      <c r="C1091" s="49" t="s">
        <v>89</v>
      </c>
      <c r="D1091" s="49" t="s">
        <v>0</v>
      </c>
      <c r="E1091" s="50">
        <v>2</v>
      </c>
      <c r="F1091" s="50">
        <v>2090</v>
      </c>
      <c r="G1091" s="50" t="s">
        <v>201</v>
      </c>
      <c r="H1091" s="51" t="s">
        <v>90</v>
      </c>
      <c r="I1091" s="64" t="s">
        <v>149</v>
      </c>
      <c r="J1091" s="52">
        <v>1.959844586942816</v>
      </c>
      <c r="K1091" s="52">
        <v>9.742153402490219</v>
      </c>
      <c r="L1091" s="53">
        <v>8.4900169635230167</v>
      </c>
      <c r="M1091" s="52">
        <v>11.869635351742685</v>
      </c>
      <c r="N1091" s="52">
        <v>0.20558449055862213</v>
      </c>
      <c r="O1091" s="52"/>
      <c r="P1091" s="20">
        <v>5.8288179107971834</v>
      </c>
      <c r="R1091"/>
    </row>
    <row r="1092" spans="1:18" x14ac:dyDescent="0.35">
      <c r="A1092" s="54">
        <f xml:space="preserve"> ROW( data_scaledImpacts[[#This Row],[row_id]] ) - ROW( data_scaledImpacts[[#Headers],[row_id]] )</f>
        <v>1091</v>
      </c>
      <c r="B1092" s="61" t="str">
        <f xml:space="preserve"> _xlfn.TEXTJOIN( "", , data_scaledImpacts[[#This Row],[sector]:[impactType]] )</f>
        <v>WinterRecCCSM422090N/AAlpine</v>
      </c>
      <c r="C1092" s="49" t="s">
        <v>89</v>
      </c>
      <c r="D1092" s="49" t="s">
        <v>1</v>
      </c>
      <c r="E1092" s="50">
        <v>2</v>
      </c>
      <c r="F1092" s="50">
        <v>2090</v>
      </c>
      <c r="G1092" s="50" t="s">
        <v>201</v>
      </c>
      <c r="H1092" s="51" t="s">
        <v>90</v>
      </c>
      <c r="I1092" s="64" t="s">
        <v>150</v>
      </c>
      <c r="J1092" s="52">
        <v>1.4918222724088079</v>
      </c>
      <c r="K1092" s="52">
        <v>5.5311143139527301</v>
      </c>
      <c r="L1092" s="53">
        <v>12.216632940039579</v>
      </c>
      <c r="M1092" s="52">
        <v>12.492293114591474</v>
      </c>
      <c r="N1092" s="52">
        <v>0.15609826265951687</v>
      </c>
      <c r="O1092" s="52"/>
      <c r="P1092" s="20">
        <v>7.1434195275266923</v>
      </c>
      <c r="R1092"/>
    </row>
    <row r="1093" spans="1:18" x14ac:dyDescent="0.35">
      <c r="A1093" s="54">
        <f xml:space="preserve"> ROW( data_scaledImpacts[[#This Row],[row_id]] ) - ROW( data_scaledImpacts[[#Headers],[row_id]] )</f>
        <v>1092</v>
      </c>
      <c r="B1093" s="61" t="str">
        <f xml:space="preserve"> _xlfn.TEXTJOIN( "", , data_scaledImpacts[[#This Row],[sector]:[impactType]] )</f>
        <v>WinterRecGISS-E2-R22090N/AAlpine</v>
      </c>
      <c r="C1093" s="49" t="s">
        <v>89</v>
      </c>
      <c r="D1093" s="49" t="s">
        <v>2</v>
      </c>
      <c r="E1093" s="50">
        <v>2</v>
      </c>
      <c r="F1093" s="50">
        <v>2090</v>
      </c>
      <c r="G1093" s="50" t="s">
        <v>201</v>
      </c>
      <c r="H1093" s="51" t="s">
        <v>90</v>
      </c>
      <c r="I1093" s="64" t="s">
        <v>151</v>
      </c>
      <c r="J1093" s="52">
        <v>3.0543893395799611</v>
      </c>
      <c r="K1093" s="52">
        <v>12.228226003007823</v>
      </c>
      <c r="L1093" s="53">
        <v>6.3169690556598876</v>
      </c>
      <c r="M1093" s="52">
        <v>6.0068927201594677</v>
      </c>
      <c r="N1093" s="52">
        <v>0.18542512398585501</v>
      </c>
      <c r="O1093" s="52"/>
      <c r="P1093" s="20">
        <v>3.4953716460471536</v>
      </c>
      <c r="R1093"/>
    </row>
    <row r="1094" spans="1:18" x14ac:dyDescent="0.35">
      <c r="A1094" s="54">
        <f xml:space="preserve"> ROW( data_scaledImpacts[[#This Row],[row_id]] ) - ROW( data_scaledImpacts[[#Headers],[row_id]] )</f>
        <v>1093</v>
      </c>
      <c r="B1094" s="61" t="str">
        <f xml:space="preserve"> _xlfn.TEXTJOIN( "", , data_scaledImpacts[[#This Row],[sector]:[impactType]] )</f>
        <v>WinterRecHadGEM2-ES22090N/AAlpine</v>
      </c>
      <c r="C1094" s="49" t="s">
        <v>89</v>
      </c>
      <c r="D1094" s="49" t="s">
        <v>3</v>
      </c>
      <c r="E1094" s="50">
        <v>2</v>
      </c>
      <c r="F1094" s="50">
        <v>2090</v>
      </c>
      <c r="G1094" s="50" t="s">
        <v>201</v>
      </c>
      <c r="H1094" s="51" t="s">
        <v>90</v>
      </c>
      <c r="I1094" s="64" t="s">
        <v>152</v>
      </c>
      <c r="J1094" s="52">
        <v>1.9140917669141861</v>
      </c>
      <c r="K1094" s="52">
        <v>7.2526499097982686</v>
      </c>
      <c r="L1094" s="53">
        <v>8.3414206574227734</v>
      </c>
      <c r="M1094" s="52">
        <v>10.475208061824167</v>
      </c>
      <c r="N1094" s="52">
        <v>0.20027099235571402</v>
      </c>
      <c r="O1094" s="52"/>
      <c r="P1094" s="20">
        <v>4.2068400682614753</v>
      </c>
      <c r="R1094"/>
    </row>
    <row r="1095" spans="1:18" x14ac:dyDescent="0.35">
      <c r="A1095" s="54">
        <f xml:space="preserve"> ROW( data_scaledImpacts[[#This Row],[row_id]] ) - ROW( data_scaledImpacts[[#Headers],[row_id]] )</f>
        <v>1094</v>
      </c>
      <c r="B1095" s="61" t="str">
        <f xml:space="preserve"> _xlfn.TEXTJOIN( "", , data_scaledImpacts[[#This Row],[sector]:[impactType]] )</f>
        <v>WinterRecMIROC522090N/AAlpine</v>
      </c>
      <c r="C1095" s="49" t="s">
        <v>89</v>
      </c>
      <c r="D1095" s="49" t="s">
        <v>4</v>
      </c>
      <c r="E1095" s="50">
        <v>2</v>
      </c>
      <c r="F1095" s="50">
        <v>2090</v>
      </c>
      <c r="G1095" s="50" t="s">
        <v>201</v>
      </c>
      <c r="H1095" s="51" t="s">
        <v>90</v>
      </c>
      <c r="I1095" s="64" t="s">
        <v>153</v>
      </c>
      <c r="J1095" s="52">
        <v>3.1888917983786591</v>
      </c>
      <c r="K1095" s="52">
        <v>10.570350742831899</v>
      </c>
      <c r="L1095" s="53">
        <v>15.95785295594124</v>
      </c>
      <c r="M1095" s="52">
        <v>10.12484082194873</v>
      </c>
      <c r="N1095" s="52">
        <v>0.23894778614250425</v>
      </c>
      <c r="O1095" s="52"/>
      <c r="P1095" s="20">
        <v>6.5383155743650461</v>
      </c>
      <c r="R1095"/>
    </row>
    <row r="1096" spans="1:18" x14ac:dyDescent="0.35">
      <c r="A1096" s="54">
        <f xml:space="preserve"> ROW( data_scaledImpacts[[#This Row],[row_id]] ) - ROW( data_scaledImpacts[[#Headers],[row_id]] )</f>
        <v>1095</v>
      </c>
      <c r="B1096" s="61" t="str">
        <f xml:space="preserve"> _xlfn.TEXTJOIN( "", , data_scaledImpacts[[#This Row],[sector]:[impactType]] )</f>
        <v>WinterRecGFDL-CM322090N/AAlpine</v>
      </c>
      <c r="C1096" s="49" t="s">
        <v>89</v>
      </c>
      <c r="D1096" s="49" t="s">
        <v>5</v>
      </c>
      <c r="E1096" s="50">
        <v>2</v>
      </c>
      <c r="F1096" s="50">
        <v>2090</v>
      </c>
      <c r="G1096" s="50" t="s">
        <v>201</v>
      </c>
      <c r="H1096" s="51" t="s">
        <v>90</v>
      </c>
      <c r="I1096" s="64" t="s">
        <v>154</v>
      </c>
      <c r="J1096" s="52">
        <v>1.6679814224198408</v>
      </c>
      <c r="K1096" s="52">
        <v>10.199214448278914</v>
      </c>
      <c r="L1096" s="53">
        <v>4.7931728009046939</v>
      </c>
      <c r="M1096" s="52">
        <v>3.5329254776310046</v>
      </c>
      <c r="N1096" s="52">
        <v>0.27753336107598137</v>
      </c>
      <c r="O1096" s="52"/>
      <c r="P1096" s="20">
        <v>3.3975914704093246</v>
      </c>
      <c r="R1096"/>
    </row>
    <row r="1097" spans="1:18" x14ac:dyDescent="0.35">
      <c r="A1097" s="54">
        <f xml:space="preserve"> ROW( data_scaledImpacts[[#This Row],[row_id]] ) - ROW( data_scaledImpacts[[#Headers],[row_id]] )</f>
        <v>1096</v>
      </c>
      <c r="B1097" s="61" t="str">
        <f xml:space="preserve"> _xlfn.TEXTJOIN( "", , data_scaledImpacts[[#This Row],[sector]:[impactType]] )</f>
        <v>WinterRecGCM Average22090N/AAlpine</v>
      </c>
      <c r="C1097" s="49" t="s">
        <v>89</v>
      </c>
      <c r="D1097" s="49" t="s">
        <v>15</v>
      </c>
      <c r="E1097" s="50">
        <v>2</v>
      </c>
      <c r="F1097" s="50">
        <v>2090</v>
      </c>
      <c r="G1097" s="50" t="s">
        <v>201</v>
      </c>
      <c r="H1097" s="51" t="s">
        <v>90</v>
      </c>
      <c r="I1097" s="64" t="s">
        <v>155</v>
      </c>
      <c r="J1097" s="52">
        <v>2.2128368644407117</v>
      </c>
      <c r="K1097" s="52">
        <v>9.2539514700599756</v>
      </c>
      <c r="L1097" s="53">
        <v>9.3526775622485321</v>
      </c>
      <c r="M1097" s="52">
        <v>9.0836325913162543</v>
      </c>
      <c r="N1097" s="52">
        <v>0.21064333612969896</v>
      </c>
      <c r="O1097" s="52"/>
      <c r="P1097" s="20">
        <v>5.101726032901146</v>
      </c>
      <c r="R1097"/>
    </row>
    <row r="1098" spans="1:18" x14ac:dyDescent="0.35">
      <c r="A1098" s="54">
        <f xml:space="preserve"> ROW( data_scaledImpacts[[#This Row],[row_id]] ) - ROW( data_scaledImpacts[[#Headers],[row_id]] )</f>
        <v>1097</v>
      </c>
      <c r="B1098" s="61" t="str">
        <f xml:space="preserve"> _xlfn.TEXTJOIN( "", , data_scaledImpacts[[#This Row],[sector]:[impactType]] )</f>
        <v>WinterRecCanESM232090N/AAlpine</v>
      </c>
      <c r="C1098" s="49" t="s">
        <v>89</v>
      </c>
      <c r="D1098" s="49" t="s">
        <v>0</v>
      </c>
      <c r="E1098" s="50">
        <v>3</v>
      </c>
      <c r="F1098" s="50">
        <v>2090</v>
      </c>
      <c r="G1098" s="50" t="s">
        <v>201</v>
      </c>
      <c r="H1098" s="51" t="s">
        <v>90</v>
      </c>
      <c r="I1098" s="64" t="s">
        <v>156</v>
      </c>
      <c r="J1098" s="52">
        <v>2.9795313518855409</v>
      </c>
      <c r="K1098" s="52">
        <v>10.921090029594971</v>
      </c>
      <c r="L1098" s="53">
        <v>15.358704185845298</v>
      </c>
      <c r="M1098" s="52">
        <v>17.244821769607441</v>
      </c>
      <c r="N1098" s="52">
        <v>0.21447832875263612</v>
      </c>
      <c r="O1098" s="52"/>
      <c r="P1098" s="20">
        <v>8.2140616889281102</v>
      </c>
      <c r="R1098"/>
    </row>
    <row r="1099" spans="1:18" x14ac:dyDescent="0.35">
      <c r="A1099" s="54">
        <f xml:space="preserve"> ROW( data_scaledImpacts[[#This Row],[row_id]] ) - ROW( data_scaledImpacts[[#Headers],[row_id]] )</f>
        <v>1098</v>
      </c>
      <c r="B1099" s="61" t="str">
        <f xml:space="preserve"> _xlfn.TEXTJOIN( "", , data_scaledImpacts[[#This Row],[sector]:[impactType]] )</f>
        <v>WinterRecCCSM432090N/AAlpine</v>
      </c>
      <c r="C1099" s="49" t="s">
        <v>89</v>
      </c>
      <c r="D1099" s="49" t="s">
        <v>1</v>
      </c>
      <c r="E1099" s="50">
        <v>3</v>
      </c>
      <c r="F1099" s="50">
        <v>2090</v>
      </c>
      <c r="G1099" s="50" t="s">
        <v>201</v>
      </c>
      <c r="H1099" s="51" t="s">
        <v>90</v>
      </c>
      <c r="I1099" s="64" t="s">
        <v>157</v>
      </c>
      <c r="J1099" s="52">
        <v>3.7104876221095515</v>
      </c>
      <c r="K1099" s="52">
        <v>11.224838318699856</v>
      </c>
      <c r="L1099" s="53">
        <v>16.681174891314576</v>
      </c>
      <c r="M1099" s="52">
        <v>17.123299237267172</v>
      </c>
      <c r="N1099" s="52">
        <v>0.30140989591956918</v>
      </c>
      <c r="O1099" s="52"/>
      <c r="P1099" s="20">
        <v>8.1248255737288435</v>
      </c>
      <c r="R1099"/>
    </row>
    <row r="1100" spans="1:18" x14ac:dyDescent="0.35">
      <c r="A1100" s="54">
        <f xml:space="preserve"> ROW( data_scaledImpacts[[#This Row],[row_id]] ) - ROW( data_scaledImpacts[[#Headers],[row_id]] )</f>
        <v>1099</v>
      </c>
      <c r="B1100" s="61" t="str">
        <f xml:space="preserve"> _xlfn.TEXTJOIN( "", , data_scaledImpacts[[#This Row],[sector]:[impactType]] )</f>
        <v>WinterRecGISS-E2-R32090N/AAlpine</v>
      </c>
      <c r="C1100" s="49" t="s">
        <v>89</v>
      </c>
      <c r="D1100" s="49" t="s">
        <v>2</v>
      </c>
      <c r="E1100" s="50">
        <v>3</v>
      </c>
      <c r="F1100" s="50">
        <v>2090</v>
      </c>
      <c r="G1100" s="50" t="s">
        <v>201</v>
      </c>
      <c r="H1100" s="51" t="s">
        <v>90</v>
      </c>
      <c r="I1100" s="64" t="s">
        <v>158</v>
      </c>
      <c r="J1100" s="52">
        <v>3.354351823694218</v>
      </c>
      <c r="K1100" s="52">
        <v>12.517140229491288</v>
      </c>
      <c r="L1100" s="53">
        <v>9.9222804471920849</v>
      </c>
      <c r="M1100" s="52">
        <v>9.0991981175081307</v>
      </c>
      <c r="N1100" s="52">
        <v>0.24863978930246641</v>
      </c>
      <c r="O1100" s="52"/>
      <c r="P1100" s="20">
        <v>5.169329599257992</v>
      </c>
      <c r="R1100"/>
    </row>
    <row r="1101" spans="1:18" x14ac:dyDescent="0.35">
      <c r="A1101" s="54">
        <f xml:space="preserve"> ROW( data_scaledImpacts[[#This Row],[row_id]] ) - ROW( data_scaledImpacts[[#Headers],[row_id]] )</f>
        <v>1100</v>
      </c>
      <c r="B1101" s="61" t="str">
        <f xml:space="preserve"> _xlfn.TEXTJOIN( "", , data_scaledImpacts[[#This Row],[sector]:[impactType]] )</f>
        <v>WinterRecHadGEM2-ES32090N/AAlpine</v>
      </c>
      <c r="C1101" s="49" t="s">
        <v>89</v>
      </c>
      <c r="D1101" s="49" t="s">
        <v>3</v>
      </c>
      <c r="E1101" s="50">
        <v>3</v>
      </c>
      <c r="F1101" s="50">
        <v>2090</v>
      </c>
      <c r="G1101" s="50" t="s">
        <v>201</v>
      </c>
      <c r="H1101" s="51" t="s">
        <v>90</v>
      </c>
      <c r="I1101" s="64" t="s">
        <v>159</v>
      </c>
      <c r="J1101" s="52">
        <v>3.578585321994689</v>
      </c>
      <c r="K1101" s="52">
        <v>12.622276924580184</v>
      </c>
      <c r="L1101" s="53">
        <v>14.22447619345898</v>
      </c>
      <c r="M1101" s="52">
        <v>16.326003111025379</v>
      </c>
      <c r="N1101" s="52">
        <v>0.28774987264233459</v>
      </c>
      <c r="O1101" s="52"/>
      <c r="P1101" s="20">
        <v>7.114169081623877</v>
      </c>
      <c r="R1101"/>
    </row>
    <row r="1102" spans="1:18" x14ac:dyDescent="0.35">
      <c r="A1102" s="54">
        <f xml:space="preserve"> ROW( data_scaledImpacts[[#This Row],[row_id]] ) - ROW( data_scaledImpacts[[#Headers],[row_id]] )</f>
        <v>1101</v>
      </c>
      <c r="B1102" s="61" t="str">
        <f xml:space="preserve"> _xlfn.TEXTJOIN( "", , data_scaledImpacts[[#This Row],[sector]:[impactType]] )</f>
        <v>WinterRecMIROC532090N/AAlpine</v>
      </c>
      <c r="C1102" s="49" t="s">
        <v>89</v>
      </c>
      <c r="D1102" s="49" t="s">
        <v>4</v>
      </c>
      <c r="E1102" s="50">
        <v>3</v>
      </c>
      <c r="F1102" s="50">
        <v>2090</v>
      </c>
      <c r="G1102" s="50" t="s">
        <v>201</v>
      </c>
      <c r="H1102" s="51" t="s">
        <v>90</v>
      </c>
      <c r="I1102" s="64" t="s">
        <v>160</v>
      </c>
      <c r="J1102" s="52">
        <v>3.4754046730535371</v>
      </c>
      <c r="K1102" s="52">
        <v>15.375909309776393</v>
      </c>
      <c r="L1102" s="53">
        <v>17.622111235243075</v>
      </c>
      <c r="M1102" s="52">
        <v>12.318673493732339</v>
      </c>
      <c r="N1102" s="52">
        <v>0.42234329064306653</v>
      </c>
      <c r="O1102" s="52"/>
      <c r="P1102" s="20">
        <v>11.093436495500919</v>
      </c>
      <c r="R1102"/>
    </row>
    <row r="1103" spans="1:18" x14ac:dyDescent="0.35">
      <c r="A1103" s="54">
        <f xml:space="preserve"> ROW( data_scaledImpacts[[#This Row],[row_id]] ) - ROW( data_scaledImpacts[[#Headers],[row_id]] )</f>
        <v>1102</v>
      </c>
      <c r="B1103" s="61" t="str">
        <f xml:space="preserve"> _xlfn.TEXTJOIN( "", , data_scaledImpacts[[#This Row],[sector]:[impactType]] )</f>
        <v>WinterRecGFDL-CM332090N/AAlpine</v>
      </c>
      <c r="C1103" s="49" t="s">
        <v>89</v>
      </c>
      <c r="D1103" s="49" t="s">
        <v>5</v>
      </c>
      <c r="E1103" s="50">
        <v>3</v>
      </c>
      <c r="F1103" s="50">
        <v>2090</v>
      </c>
      <c r="G1103" s="50" t="s">
        <v>201</v>
      </c>
      <c r="H1103" s="51" t="s">
        <v>90</v>
      </c>
      <c r="I1103" s="64" t="s">
        <v>161</v>
      </c>
      <c r="J1103" s="52">
        <v>2.2075368575784338</v>
      </c>
      <c r="K1103" s="52">
        <v>12.010466815782305</v>
      </c>
      <c r="L1103" s="53">
        <v>16.008499794871305</v>
      </c>
      <c r="M1103" s="52">
        <v>14.594343220962577</v>
      </c>
      <c r="N1103" s="52">
        <v>0.19703272306462782</v>
      </c>
      <c r="O1103" s="52"/>
      <c r="P1103" s="20">
        <v>9.0071060293197611</v>
      </c>
      <c r="R1103"/>
    </row>
    <row r="1104" spans="1:18" x14ac:dyDescent="0.35">
      <c r="A1104" s="54">
        <f xml:space="preserve"> ROW( data_scaledImpacts[[#This Row],[row_id]] ) - ROW( data_scaledImpacts[[#Headers],[row_id]] )</f>
        <v>1103</v>
      </c>
      <c r="B1104" s="61" t="str">
        <f xml:space="preserve"> _xlfn.TEXTJOIN( "", , data_scaledImpacts[[#This Row],[sector]:[impactType]] )</f>
        <v>WinterRecGCM Average32090N/AAlpine</v>
      </c>
      <c r="C1104" s="49" t="s">
        <v>89</v>
      </c>
      <c r="D1104" s="49" t="s">
        <v>15</v>
      </c>
      <c r="E1104" s="50">
        <v>3</v>
      </c>
      <c r="F1104" s="50">
        <v>2090</v>
      </c>
      <c r="G1104" s="50" t="s">
        <v>201</v>
      </c>
      <c r="H1104" s="51" t="s">
        <v>90</v>
      </c>
      <c r="I1104" s="64" t="s">
        <v>162</v>
      </c>
      <c r="J1104" s="52">
        <v>3.2176496083859951</v>
      </c>
      <c r="K1104" s="52">
        <v>12.445286937987499</v>
      </c>
      <c r="L1104" s="53">
        <v>14.969541124654222</v>
      </c>
      <c r="M1104" s="52">
        <v>14.451056491683838</v>
      </c>
      <c r="N1104" s="52">
        <v>0.2786089833874501</v>
      </c>
      <c r="O1104" s="52"/>
      <c r="P1104" s="20">
        <v>8.1204880780599158</v>
      </c>
      <c r="R1104"/>
    </row>
    <row r="1105" spans="1:18" x14ac:dyDescent="0.35">
      <c r="A1105" s="54">
        <f xml:space="preserve"> ROW( data_scaledImpacts[[#This Row],[row_id]] ) - ROW( data_scaledImpacts[[#Headers],[row_id]] )</f>
        <v>1104</v>
      </c>
      <c r="B1105" s="61" t="str">
        <f xml:space="preserve"> _xlfn.TEXTJOIN( "", , data_scaledImpacts[[#This Row],[sector]:[impactType]] )</f>
        <v>WinterRecCanESM242090N/AAlpine</v>
      </c>
      <c r="C1105" s="49" t="s">
        <v>89</v>
      </c>
      <c r="D1105" s="49" t="s">
        <v>0</v>
      </c>
      <c r="E1105" s="50">
        <v>4</v>
      </c>
      <c r="F1105" s="50">
        <v>2090</v>
      </c>
      <c r="G1105" s="50" t="s">
        <v>201</v>
      </c>
      <c r="H1105" s="51" t="s">
        <v>90</v>
      </c>
      <c r="I1105" s="64" t="s">
        <v>163</v>
      </c>
      <c r="J1105" s="52">
        <v>2.4795752515046416</v>
      </c>
      <c r="K1105" s="52">
        <v>12.914334543404159</v>
      </c>
      <c r="L1105" s="53">
        <v>19.642500788322845</v>
      </c>
      <c r="M1105" s="52">
        <v>23.478041620716169</v>
      </c>
      <c r="N1105" s="52">
        <v>0.20464949731257689</v>
      </c>
      <c r="O1105" s="52"/>
      <c r="P1105" s="20">
        <v>12.457495655746266</v>
      </c>
      <c r="R1105"/>
    </row>
    <row r="1106" spans="1:18" x14ac:dyDescent="0.35">
      <c r="A1106" s="54">
        <f xml:space="preserve"> ROW( data_scaledImpacts[[#This Row],[row_id]] ) - ROW( data_scaledImpacts[[#Headers],[row_id]] )</f>
        <v>1105</v>
      </c>
      <c r="B1106" s="61" t="str">
        <f xml:space="preserve"> _xlfn.TEXTJOIN( "", , data_scaledImpacts[[#This Row],[sector]:[impactType]] )</f>
        <v>WinterRecCCSM442090N/AAlpine</v>
      </c>
      <c r="C1106" s="49" t="s">
        <v>89</v>
      </c>
      <c r="D1106" s="49" t="s">
        <v>1</v>
      </c>
      <c r="E1106" s="50">
        <v>4</v>
      </c>
      <c r="F1106" s="50">
        <v>2090</v>
      </c>
      <c r="G1106" s="50" t="s">
        <v>201</v>
      </c>
      <c r="H1106" s="51" t="s">
        <v>90</v>
      </c>
      <c r="I1106" s="64" t="s">
        <v>164</v>
      </c>
      <c r="J1106" s="52">
        <v>5.3411667377130057</v>
      </c>
      <c r="K1106" s="52">
        <v>14.986448119926745</v>
      </c>
      <c r="L1106" s="53">
        <v>24.490350144766616</v>
      </c>
      <c r="M1106" s="52">
        <v>25.640884724056161</v>
      </c>
      <c r="N1106" s="52">
        <v>0.26387333779874683</v>
      </c>
      <c r="O1106" s="52"/>
      <c r="P1106" s="20">
        <v>13.687520078279437</v>
      </c>
      <c r="R1106"/>
    </row>
    <row r="1107" spans="1:18" x14ac:dyDescent="0.35">
      <c r="A1107" s="54">
        <f xml:space="preserve"> ROW( data_scaledImpacts[[#This Row],[row_id]] ) - ROW( data_scaledImpacts[[#Headers],[row_id]] )</f>
        <v>1106</v>
      </c>
      <c r="B1107" s="61" t="str">
        <f xml:space="preserve"> _xlfn.TEXTJOIN( "", , data_scaledImpacts[[#This Row],[sector]:[impactType]] )</f>
        <v>WinterRecGISS-E2-R42090N/AAlpine</v>
      </c>
      <c r="C1107" s="49" t="s">
        <v>89</v>
      </c>
      <c r="D1107" s="49" t="s">
        <v>2</v>
      </c>
      <c r="E1107" s="50">
        <v>4</v>
      </c>
      <c r="F1107" s="50">
        <v>2090</v>
      </c>
      <c r="G1107" s="50" t="s">
        <v>201</v>
      </c>
      <c r="H1107" s="51" t="s">
        <v>90</v>
      </c>
      <c r="I1107" s="64" t="s">
        <v>165</v>
      </c>
      <c r="J1107" s="52"/>
      <c r="K1107" s="52"/>
      <c r="L1107" s="53"/>
      <c r="M1107" s="52"/>
      <c r="N1107" s="52"/>
      <c r="O1107" s="52"/>
      <c r="P1107" s="20"/>
      <c r="R1107"/>
    </row>
    <row r="1108" spans="1:18" x14ac:dyDescent="0.35">
      <c r="A1108" s="54">
        <f xml:space="preserve"> ROW( data_scaledImpacts[[#This Row],[row_id]] ) - ROW( data_scaledImpacts[[#Headers],[row_id]] )</f>
        <v>1107</v>
      </c>
      <c r="B1108" s="61" t="str">
        <f xml:space="preserve"> _xlfn.TEXTJOIN( "", , data_scaledImpacts[[#This Row],[sector]:[impactType]] )</f>
        <v>WinterRecHadGEM2-ES42090N/AAlpine</v>
      </c>
      <c r="C1108" s="49" t="s">
        <v>89</v>
      </c>
      <c r="D1108" s="49" t="s">
        <v>3</v>
      </c>
      <c r="E1108" s="50">
        <v>4</v>
      </c>
      <c r="F1108" s="50">
        <v>2090</v>
      </c>
      <c r="G1108" s="50" t="s">
        <v>201</v>
      </c>
      <c r="H1108" s="51" t="s">
        <v>90</v>
      </c>
      <c r="I1108" s="64" t="s">
        <v>166</v>
      </c>
      <c r="J1108" s="52">
        <v>4.9516183056604604</v>
      </c>
      <c r="K1108" s="52">
        <v>15.5300316413985</v>
      </c>
      <c r="L1108" s="53">
        <v>20.254284476343411</v>
      </c>
      <c r="M1108" s="52">
        <v>25.409775407507656</v>
      </c>
      <c r="N1108" s="52">
        <v>0.36594723460845607</v>
      </c>
      <c r="O1108" s="52"/>
      <c r="P1108" s="20">
        <v>12.636645665725753</v>
      </c>
      <c r="R1108"/>
    </row>
    <row r="1109" spans="1:18" x14ac:dyDescent="0.35">
      <c r="A1109" s="54">
        <f xml:space="preserve"> ROW( data_scaledImpacts[[#This Row],[row_id]] ) - ROW( data_scaledImpacts[[#Headers],[row_id]] )</f>
        <v>1108</v>
      </c>
      <c r="B1109" s="61" t="str">
        <f xml:space="preserve"> _xlfn.TEXTJOIN( "", , data_scaledImpacts[[#This Row],[sector]:[impactType]] )</f>
        <v>WinterRecMIROC542090N/AAlpine</v>
      </c>
      <c r="C1109" s="49" t="s">
        <v>89</v>
      </c>
      <c r="D1109" s="49" t="s">
        <v>4</v>
      </c>
      <c r="E1109" s="50">
        <v>4</v>
      </c>
      <c r="F1109" s="50">
        <v>2090</v>
      </c>
      <c r="G1109" s="50" t="s">
        <v>201</v>
      </c>
      <c r="H1109" s="51" t="s">
        <v>90</v>
      </c>
      <c r="I1109" s="64" t="s">
        <v>167</v>
      </c>
      <c r="J1109" s="52">
        <v>5.129988882148246</v>
      </c>
      <c r="K1109" s="52">
        <v>17.697538670277741</v>
      </c>
      <c r="L1109" s="53">
        <v>21.349545111044137</v>
      </c>
      <c r="M1109" s="52">
        <v>16.99134157203757</v>
      </c>
      <c r="N1109" s="52">
        <v>0.4020242910770333</v>
      </c>
      <c r="O1109" s="52"/>
      <c r="P1109" s="20">
        <v>14.672634736677338</v>
      </c>
      <c r="R1109"/>
    </row>
    <row r="1110" spans="1:18" x14ac:dyDescent="0.35">
      <c r="A1110" s="54">
        <f xml:space="preserve"> ROW( data_scaledImpacts[[#This Row],[row_id]] ) - ROW( data_scaledImpacts[[#Headers],[row_id]] )</f>
        <v>1109</v>
      </c>
      <c r="B1110" s="61" t="str">
        <f xml:space="preserve"> _xlfn.TEXTJOIN( "", , data_scaledImpacts[[#This Row],[sector]:[impactType]] )</f>
        <v>WinterRecGFDL-CM342090N/AAlpine</v>
      </c>
      <c r="C1110" s="49" t="s">
        <v>89</v>
      </c>
      <c r="D1110" s="49" t="s">
        <v>5</v>
      </c>
      <c r="E1110" s="50">
        <v>4</v>
      </c>
      <c r="F1110" s="50">
        <v>2090</v>
      </c>
      <c r="G1110" s="50" t="s">
        <v>201</v>
      </c>
      <c r="H1110" s="51" t="s">
        <v>90</v>
      </c>
      <c r="I1110" s="64" t="s">
        <v>168</v>
      </c>
      <c r="J1110" s="52">
        <v>3.6755363775508312</v>
      </c>
      <c r="K1110" s="52">
        <v>15.443748509417347</v>
      </c>
      <c r="L1110" s="53">
        <v>15.247918953312601</v>
      </c>
      <c r="M1110" s="52">
        <v>18.579450157558416</v>
      </c>
      <c r="N1110" s="52">
        <v>0.33976742371989099</v>
      </c>
      <c r="O1110" s="52"/>
      <c r="P1110" s="20">
        <v>11.495170007013657</v>
      </c>
      <c r="R1110"/>
    </row>
    <row r="1111" spans="1:18" x14ac:dyDescent="0.35">
      <c r="A1111" s="54">
        <f xml:space="preserve"> ROW( data_scaledImpacts[[#This Row],[row_id]] ) - ROW( data_scaledImpacts[[#Headers],[row_id]] )</f>
        <v>1110</v>
      </c>
      <c r="B1111" s="61" t="str">
        <f xml:space="preserve"> _xlfn.TEXTJOIN( "", , data_scaledImpacts[[#This Row],[sector]:[impactType]] )</f>
        <v>WinterRecGCM Average42090N/AAlpine</v>
      </c>
      <c r="C1111" s="49" t="s">
        <v>89</v>
      </c>
      <c r="D1111" s="49" t="s">
        <v>15</v>
      </c>
      <c r="E1111" s="50">
        <v>4</v>
      </c>
      <c r="F1111" s="50">
        <v>2090</v>
      </c>
      <c r="G1111" s="50" t="s">
        <v>201</v>
      </c>
      <c r="H1111" s="51" t="s">
        <v>90</v>
      </c>
      <c r="I1111" s="64" t="s">
        <v>169</v>
      </c>
      <c r="J1111" s="52">
        <v>4.3155771109154371</v>
      </c>
      <c r="K1111" s="52">
        <v>15.314420296884899</v>
      </c>
      <c r="L1111" s="53">
        <v>20.196919894757922</v>
      </c>
      <c r="M1111" s="52">
        <v>22.019898696375193</v>
      </c>
      <c r="N1111" s="52">
        <v>0.31525235690334086</v>
      </c>
      <c r="O1111" s="52"/>
      <c r="P1111" s="20">
        <v>12.989893228688491</v>
      </c>
      <c r="R1111"/>
    </row>
    <row r="1112" spans="1:18" x14ac:dyDescent="0.35">
      <c r="A1112" s="54">
        <f xml:space="preserve"> ROW( data_scaledImpacts[[#This Row],[row_id]] ) - ROW( data_scaledImpacts[[#Headers],[row_id]] )</f>
        <v>1111</v>
      </c>
      <c r="B1112" s="61" t="str">
        <f xml:space="preserve"> _xlfn.TEXTJOIN( "", , data_scaledImpacts[[#This Row],[sector]:[impactType]] )</f>
        <v>WinterRecCanESM252090N/AAlpine</v>
      </c>
      <c r="C1112" s="49" t="s">
        <v>89</v>
      </c>
      <c r="D1112" s="49" t="s">
        <v>0</v>
      </c>
      <c r="E1112" s="50">
        <v>5</v>
      </c>
      <c r="F1112" s="50">
        <v>2090</v>
      </c>
      <c r="G1112" s="50" t="s">
        <v>201</v>
      </c>
      <c r="H1112" s="51" t="s">
        <v>90</v>
      </c>
      <c r="I1112" s="64" t="s">
        <v>170</v>
      </c>
      <c r="J1112" s="52">
        <v>5.131384049129923</v>
      </c>
      <c r="K1112" s="52">
        <v>16.874080984052807</v>
      </c>
      <c r="L1112" s="53">
        <v>28.792230959283941</v>
      </c>
      <c r="M1112" s="52">
        <v>27.961844727785149</v>
      </c>
      <c r="N1112" s="52">
        <v>0.41103215283752931</v>
      </c>
      <c r="O1112" s="52"/>
      <c r="P1112" s="20">
        <v>18.750381076098201</v>
      </c>
      <c r="R1112"/>
    </row>
    <row r="1113" spans="1:18" x14ac:dyDescent="0.35">
      <c r="A1113" s="54">
        <f xml:space="preserve"> ROW( data_scaledImpacts[[#This Row],[row_id]] ) - ROW( data_scaledImpacts[[#Headers],[row_id]] )</f>
        <v>1112</v>
      </c>
      <c r="B1113" s="61" t="str">
        <f xml:space="preserve"> _xlfn.TEXTJOIN( "", , data_scaledImpacts[[#This Row],[sector]:[impactType]] )</f>
        <v>WinterRecCCSM452090N/AAlpine</v>
      </c>
      <c r="C1113" s="49" t="s">
        <v>89</v>
      </c>
      <c r="D1113" s="49" t="s">
        <v>1</v>
      </c>
      <c r="E1113" s="50">
        <v>5</v>
      </c>
      <c r="F1113" s="50">
        <v>2090</v>
      </c>
      <c r="G1113" s="50" t="s">
        <v>201</v>
      </c>
      <c r="H1113" s="51" t="s">
        <v>90</v>
      </c>
      <c r="I1113" s="64" t="s">
        <v>171</v>
      </c>
      <c r="J1113" s="52">
        <v>5.5103306185488332</v>
      </c>
      <c r="K1113" s="52">
        <v>16.5725681247384</v>
      </c>
      <c r="L1113" s="53">
        <v>30.630824286482504</v>
      </c>
      <c r="M1113" s="52">
        <v>28.962959713521936</v>
      </c>
      <c r="N1113" s="52">
        <v>0.37926518718598951</v>
      </c>
      <c r="O1113" s="52"/>
      <c r="P1113" s="20">
        <v>19.416110646862467</v>
      </c>
      <c r="R1113"/>
    </row>
    <row r="1114" spans="1:18" x14ac:dyDescent="0.35">
      <c r="A1114" s="54">
        <f xml:space="preserve"> ROW( data_scaledImpacts[[#This Row],[row_id]] ) - ROW( data_scaledImpacts[[#Headers],[row_id]] )</f>
        <v>1113</v>
      </c>
      <c r="B1114" s="61" t="str">
        <f xml:space="preserve"> _xlfn.TEXTJOIN( "", , data_scaledImpacts[[#This Row],[sector]:[impactType]] )</f>
        <v>WinterRecGISS-E2-R52090N/AAlpine</v>
      </c>
      <c r="C1114" s="49" t="s">
        <v>89</v>
      </c>
      <c r="D1114" s="49" t="s">
        <v>2</v>
      </c>
      <c r="E1114" s="50">
        <v>5</v>
      </c>
      <c r="F1114" s="50">
        <v>2090</v>
      </c>
      <c r="G1114" s="50" t="s">
        <v>201</v>
      </c>
      <c r="H1114" s="51" t="s">
        <v>90</v>
      </c>
      <c r="I1114" s="64" t="s">
        <v>172</v>
      </c>
      <c r="J1114" s="52"/>
      <c r="K1114" s="52"/>
      <c r="L1114" s="53"/>
      <c r="M1114" s="52"/>
      <c r="N1114" s="52"/>
      <c r="O1114" s="52"/>
      <c r="P1114" s="20"/>
      <c r="R1114"/>
    </row>
    <row r="1115" spans="1:18" x14ac:dyDescent="0.35">
      <c r="A1115" s="54">
        <f xml:space="preserve"> ROW( data_scaledImpacts[[#This Row],[row_id]] ) - ROW( data_scaledImpacts[[#Headers],[row_id]] )</f>
        <v>1114</v>
      </c>
      <c r="B1115" s="61" t="str">
        <f xml:space="preserve"> _xlfn.TEXTJOIN( "", , data_scaledImpacts[[#This Row],[sector]:[impactType]] )</f>
        <v>WinterRecHadGEM2-ES52090N/AAlpine</v>
      </c>
      <c r="C1115" s="49" t="s">
        <v>89</v>
      </c>
      <c r="D1115" s="49" t="s">
        <v>3</v>
      </c>
      <c r="E1115" s="50">
        <v>5</v>
      </c>
      <c r="F1115" s="50">
        <v>2090</v>
      </c>
      <c r="G1115" s="50" t="s">
        <v>201</v>
      </c>
      <c r="H1115" s="51" t="s">
        <v>90</v>
      </c>
      <c r="I1115" s="64" t="s">
        <v>173</v>
      </c>
      <c r="J1115" s="52">
        <v>5.456570659441323</v>
      </c>
      <c r="K1115" s="52">
        <v>17.477663611610296</v>
      </c>
      <c r="L1115" s="53">
        <v>26.60219866072244</v>
      </c>
      <c r="M1115" s="52">
        <v>31.08495591828154</v>
      </c>
      <c r="N1115" s="52">
        <v>0.38202455749746855</v>
      </c>
      <c r="O1115" s="52"/>
      <c r="P1115" s="20">
        <v>18.057885018249163</v>
      </c>
      <c r="R1115"/>
    </row>
    <row r="1116" spans="1:18" x14ac:dyDescent="0.35">
      <c r="A1116" s="54">
        <f xml:space="preserve"> ROW( data_scaledImpacts[[#This Row],[row_id]] ) - ROW( data_scaledImpacts[[#Headers],[row_id]] )</f>
        <v>1115</v>
      </c>
      <c r="B1116" s="61" t="str">
        <f xml:space="preserve"> _xlfn.TEXTJOIN( "", , data_scaledImpacts[[#This Row],[sector]:[impactType]] )</f>
        <v>WinterRecMIROC552090N/AAlpine</v>
      </c>
      <c r="C1116" s="49" t="s">
        <v>89</v>
      </c>
      <c r="D1116" s="49" t="s">
        <v>4</v>
      </c>
      <c r="E1116" s="50">
        <v>5</v>
      </c>
      <c r="F1116" s="50">
        <v>2090</v>
      </c>
      <c r="G1116" s="50" t="s">
        <v>201</v>
      </c>
      <c r="H1116" s="51" t="s">
        <v>90</v>
      </c>
      <c r="I1116" s="64" t="s">
        <v>174</v>
      </c>
      <c r="J1116" s="52">
        <v>5.688786519701539</v>
      </c>
      <c r="K1116" s="52">
        <v>18.554895231942712</v>
      </c>
      <c r="L1116" s="53">
        <v>30.938165982645977</v>
      </c>
      <c r="M1116" s="52">
        <v>23.334505211935063</v>
      </c>
      <c r="N1116" s="52">
        <v>0.424623761974811</v>
      </c>
      <c r="O1116" s="52"/>
      <c r="P1116" s="20">
        <v>20.260270921165446</v>
      </c>
      <c r="R1116"/>
    </row>
    <row r="1117" spans="1:18" x14ac:dyDescent="0.35">
      <c r="A1117" s="54">
        <f xml:space="preserve"> ROW( data_scaledImpacts[[#This Row],[row_id]] ) - ROW( data_scaledImpacts[[#Headers],[row_id]] )</f>
        <v>1116</v>
      </c>
      <c r="B1117" s="61" t="str">
        <f xml:space="preserve"> _xlfn.TEXTJOIN( "", , data_scaledImpacts[[#This Row],[sector]:[impactType]] )</f>
        <v>WinterRecGFDL-CM352090N/AAlpine</v>
      </c>
      <c r="C1117" s="49" t="s">
        <v>89</v>
      </c>
      <c r="D1117" s="49" t="s">
        <v>5</v>
      </c>
      <c r="E1117" s="50">
        <v>5</v>
      </c>
      <c r="F1117" s="50">
        <v>2090</v>
      </c>
      <c r="G1117" s="50" t="s">
        <v>201</v>
      </c>
      <c r="H1117" s="51" t="s">
        <v>90</v>
      </c>
      <c r="I1117" s="64" t="s">
        <v>175</v>
      </c>
      <c r="J1117" s="52">
        <v>4.6115879110763967</v>
      </c>
      <c r="K1117" s="52">
        <v>17.393715721546489</v>
      </c>
      <c r="L1117" s="53">
        <v>20.91991159322675</v>
      </c>
      <c r="M1117" s="52">
        <v>21.52256286445715</v>
      </c>
      <c r="N1117" s="52">
        <v>0.39062193441824689</v>
      </c>
      <c r="O1117" s="52"/>
      <c r="P1117" s="20">
        <v>15.499457467140436</v>
      </c>
      <c r="R1117"/>
    </row>
    <row r="1118" spans="1:18" x14ac:dyDescent="0.35">
      <c r="A1118" s="54">
        <f xml:space="preserve"> ROW( data_scaledImpacts[[#This Row],[row_id]] ) - ROW( data_scaledImpacts[[#Headers],[row_id]] )</f>
        <v>1117</v>
      </c>
      <c r="B1118" s="61" t="str">
        <f xml:space="preserve"> _xlfn.TEXTJOIN( "", , data_scaledImpacts[[#This Row],[sector]:[impactType]] )</f>
        <v>WinterRecGCM Average52090N/AAlpine</v>
      </c>
      <c r="C1118" s="49" t="s">
        <v>89</v>
      </c>
      <c r="D1118" s="49" t="s">
        <v>15</v>
      </c>
      <c r="E1118" s="50">
        <v>5</v>
      </c>
      <c r="F1118" s="50">
        <v>2090</v>
      </c>
      <c r="G1118" s="50" t="s">
        <v>201</v>
      </c>
      <c r="H1118" s="51" t="s">
        <v>90</v>
      </c>
      <c r="I1118" s="64" t="s">
        <v>176</v>
      </c>
      <c r="J1118" s="52">
        <v>5.2797319515796035</v>
      </c>
      <c r="K1118" s="52">
        <v>17.374584734778139</v>
      </c>
      <c r="L1118" s="53">
        <v>27.576666296472318</v>
      </c>
      <c r="M1118" s="52">
        <v>26.573365687196166</v>
      </c>
      <c r="N1118" s="52">
        <v>0.39751351878280905</v>
      </c>
      <c r="O1118" s="52"/>
      <c r="P1118" s="20">
        <v>18.396821025903144</v>
      </c>
      <c r="R1118"/>
    </row>
    <row r="1119" spans="1:18" x14ac:dyDescent="0.35">
      <c r="A1119" s="54">
        <f xml:space="preserve"> ROW( data_scaledImpacts[[#This Row],[row_id]] ) - ROW( data_scaledImpacts[[#Headers],[row_id]] )</f>
        <v>1118</v>
      </c>
      <c r="B1119" s="61" t="str">
        <f xml:space="preserve"> _xlfn.TEXTJOIN( "", , data_scaledImpacts[[#This Row],[sector]:[impactType]] )</f>
        <v>WinterRecCanESM262090N/AAlpine</v>
      </c>
      <c r="C1119" s="49" t="s">
        <v>89</v>
      </c>
      <c r="D1119" s="49" t="s">
        <v>0</v>
      </c>
      <c r="E1119" s="50">
        <v>6</v>
      </c>
      <c r="F1119" s="50">
        <v>2090</v>
      </c>
      <c r="G1119" s="50" t="s">
        <v>201</v>
      </c>
      <c r="H1119" s="51" t="s">
        <v>90</v>
      </c>
      <c r="I1119" s="64" t="s">
        <v>177</v>
      </c>
      <c r="J1119" s="52">
        <v>5.1793358429181557</v>
      </c>
      <c r="K1119" s="52">
        <v>18.031690960383592</v>
      </c>
      <c r="L1119" s="53">
        <v>31.905703912835008</v>
      </c>
      <c r="M1119" s="52">
        <v>30.289080427578082</v>
      </c>
      <c r="N1119" s="52">
        <v>0.36124946366506094</v>
      </c>
      <c r="O1119" s="52"/>
      <c r="P1119" s="20">
        <v>22.689863350722195</v>
      </c>
      <c r="R1119"/>
    </row>
    <row r="1120" spans="1:18" x14ac:dyDescent="0.35">
      <c r="A1120" s="54">
        <f xml:space="preserve"> ROW( data_scaledImpacts[[#This Row],[row_id]] ) - ROW( data_scaledImpacts[[#Headers],[row_id]] )</f>
        <v>1119</v>
      </c>
      <c r="B1120" s="61" t="str">
        <f xml:space="preserve"> _xlfn.TEXTJOIN( "", , data_scaledImpacts[[#This Row],[sector]:[impactType]] )</f>
        <v>WinterRecCCSM462090N/AAlpine</v>
      </c>
      <c r="C1120" s="49" t="s">
        <v>89</v>
      </c>
      <c r="D1120" s="49" t="s">
        <v>1</v>
      </c>
      <c r="E1120" s="50">
        <v>6</v>
      </c>
      <c r="F1120" s="50">
        <v>2090</v>
      </c>
      <c r="G1120" s="50" t="s">
        <v>201</v>
      </c>
      <c r="H1120" s="51" t="s">
        <v>90</v>
      </c>
      <c r="I1120" s="64" t="s">
        <v>178</v>
      </c>
      <c r="J1120" s="52"/>
      <c r="K1120" s="52"/>
      <c r="L1120" s="53"/>
      <c r="M1120" s="52"/>
      <c r="N1120" s="52"/>
      <c r="O1120" s="52"/>
      <c r="P1120" s="20"/>
      <c r="R1120"/>
    </row>
    <row r="1121" spans="1:18" x14ac:dyDescent="0.35">
      <c r="A1121" s="54">
        <f xml:space="preserve"> ROW( data_scaledImpacts[[#This Row],[row_id]] ) - ROW( data_scaledImpacts[[#Headers],[row_id]] )</f>
        <v>1120</v>
      </c>
      <c r="B1121" s="61" t="str">
        <f xml:space="preserve"> _xlfn.TEXTJOIN( "", , data_scaledImpacts[[#This Row],[sector]:[impactType]] )</f>
        <v>WinterRecGISS-E2-R62090N/AAlpine</v>
      </c>
      <c r="C1121" s="49" t="s">
        <v>89</v>
      </c>
      <c r="D1121" s="49" t="s">
        <v>2</v>
      </c>
      <c r="E1121" s="50">
        <v>6</v>
      </c>
      <c r="F1121" s="50">
        <v>2090</v>
      </c>
      <c r="G1121" s="50" t="s">
        <v>201</v>
      </c>
      <c r="H1121" s="51" t="s">
        <v>90</v>
      </c>
      <c r="I1121" s="64" t="s">
        <v>179</v>
      </c>
      <c r="J1121" s="52"/>
      <c r="K1121" s="52"/>
      <c r="L1121" s="53"/>
      <c r="M1121" s="52"/>
      <c r="N1121" s="52"/>
      <c r="O1121" s="52"/>
      <c r="P1121" s="20"/>
      <c r="R1121"/>
    </row>
    <row r="1122" spans="1:18" x14ac:dyDescent="0.35">
      <c r="A1122" s="54">
        <f xml:space="preserve"> ROW( data_scaledImpacts[[#This Row],[row_id]] ) - ROW( data_scaledImpacts[[#Headers],[row_id]] )</f>
        <v>1121</v>
      </c>
      <c r="B1122" s="61" t="str">
        <f xml:space="preserve"> _xlfn.TEXTJOIN( "", , data_scaledImpacts[[#This Row],[sector]:[impactType]] )</f>
        <v>WinterRecHadGEM2-ES62090N/AAlpine</v>
      </c>
      <c r="C1122" s="49" t="s">
        <v>89</v>
      </c>
      <c r="D1122" s="49" t="s">
        <v>3</v>
      </c>
      <c r="E1122" s="50">
        <v>6</v>
      </c>
      <c r="F1122" s="50">
        <v>2090</v>
      </c>
      <c r="G1122" s="50" t="s">
        <v>201</v>
      </c>
      <c r="H1122" s="51" t="s">
        <v>90</v>
      </c>
      <c r="I1122" s="64" t="s">
        <v>180</v>
      </c>
      <c r="J1122" s="52">
        <v>5.8026147467047409</v>
      </c>
      <c r="K1122" s="52">
        <v>18.566158473043785</v>
      </c>
      <c r="L1122" s="53">
        <v>31.603409444106152</v>
      </c>
      <c r="M1122" s="52">
        <v>30.963577375533003</v>
      </c>
      <c r="N1122" s="52">
        <v>0.43876268423178005</v>
      </c>
      <c r="O1122" s="52"/>
      <c r="P1122" s="20">
        <v>17.309361956223206</v>
      </c>
      <c r="R1122"/>
    </row>
    <row r="1123" spans="1:18" x14ac:dyDescent="0.35">
      <c r="A1123" s="54">
        <f xml:space="preserve"> ROW( data_scaledImpacts[[#This Row],[row_id]] ) - ROW( data_scaledImpacts[[#Headers],[row_id]] )</f>
        <v>1122</v>
      </c>
      <c r="B1123" s="61" t="str">
        <f xml:space="preserve"> _xlfn.TEXTJOIN( "", , data_scaledImpacts[[#This Row],[sector]:[impactType]] )</f>
        <v>WinterRecMIROC562090N/AAlpine</v>
      </c>
      <c r="C1123" s="49" t="s">
        <v>89</v>
      </c>
      <c r="D1123" s="49" t="s">
        <v>4</v>
      </c>
      <c r="E1123" s="50">
        <v>6</v>
      </c>
      <c r="F1123" s="50">
        <v>2090</v>
      </c>
      <c r="G1123" s="50" t="s">
        <v>201</v>
      </c>
      <c r="H1123" s="51" t="s">
        <v>90</v>
      </c>
      <c r="I1123" s="64" t="s">
        <v>181</v>
      </c>
      <c r="J1123" s="52"/>
      <c r="K1123" s="52"/>
      <c r="L1123" s="53"/>
      <c r="M1123" s="52"/>
      <c r="N1123" s="52"/>
      <c r="O1123" s="52"/>
      <c r="P1123" s="20"/>
      <c r="R1123"/>
    </row>
    <row r="1124" spans="1:18" x14ac:dyDescent="0.35">
      <c r="A1124" s="54">
        <f xml:space="preserve"> ROW( data_scaledImpacts[[#This Row],[row_id]] ) - ROW( data_scaledImpacts[[#Headers],[row_id]] )</f>
        <v>1123</v>
      </c>
      <c r="B1124" s="61" t="str">
        <f xml:space="preserve"> _xlfn.TEXTJOIN( "", , data_scaledImpacts[[#This Row],[sector]:[impactType]] )</f>
        <v>WinterRecGFDL-CM362090N/AAlpine</v>
      </c>
      <c r="C1124" s="49" t="s">
        <v>89</v>
      </c>
      <c r="D1124" s="49" t="s">
        <v>5</v>
      </c>
      <c r="E1124" s="50">
        <v>6</v>
      </c>
      <c r="F1124" s="50">
        <v>2090</v>
      </c>
      <c r="G1124" s="50" t="s">
        <v>201</v>
      </c>
      <c r="H1124" s="51" t="s">
        <v>90</v>
      </c>
      <c r="I1124" s="64" t="s">
        <v>182</v>
      </c>
      <c r="J1124" s="52">
        <v>5.4231600027188689</v>
      </c>
      <c r="K1124" s="52">
        <v>18.189872300754416</v>
      </c>
      <c r="L1124" s="53">
        <v>28.190453923019941</v>
      </c>
      <c r="M1124" s="52">
        <v>23.98472735732572</v>
      </c>
      <c r="N1124" s="52">
        <v>0.40118051668430116</v>
      </c>
      <c r="O1124" s="52"/>
      <c r="P1124" s="20">
        <v>21.529339096800321</v>
      </c>
      <c r="R1124"/>
    </row>
    <row r="1125" spans="1:18" x14ac:dyDescent="0.35">
      <c r="A1125" s="54">
        <f xml:space="preserve"> ROW( data_scaledImpacts[[#This Row],[row_id]] ) - ROW( data_scaledImpacts[[#Headers],[row_id]] )</f>
        <v>1124</v>
      </c>
      <c r="B1125" s="61" t="str">
        <f xml:space="preserve"> _xlfn.TEXTJOIN( "", , data_scaledImpacts[[#This Row],[sector]:[impactType]] )</f>
        <v>WinterRecGCM Average62090N/AAlpine</v>
      </c>
      <c r="C1125" s="49" t="s">
        <v>89</v>
      </c>
      <c r="D1125" s="49" t="s">
        <v>15</v>
      </c>
      <c r="E1125" s="50">
        <v>6</v>
      </c>
      <c r="F1125" s="50">
        <v>2090</v>
      </c>
      <c r="G1125" s="50" t="s">
        <v>201</v>
      </c>
      <c r="H1125" s="51" t="s">
        <v>90</v>
      </c>
      <c r="I1125" s="64" t="s">
        <v>183</v>
      </c>
      <c r="J1125" s="52">
        <v>5.4683701974472561</v>
      </c>
      <c r="K1125" s="52">
        <v>18.262573911393932</v>
      </c>
      <c r="L1125" s="53">
        <v>30.566522426653702</v>
      </c>
      <c r="M1125" s="52">
        <v>28.4124617201456</v>
      </c>
      <c r="N1125" s="52">
        <v>0.4003975548603807</v>
      </c>
      <c r="O1125" s="52"/>
      <c r="P1125" s="20">
        <v>20.509521467915242</v>
      </c>
      <c r="R1125"/>
    </row>
    <row r="1126" spans="1:18" x14ac:dyDescent="0.35">
      <c r="A1126" s="54">
        <f xml:space="preserve"> ROW( data_scaledImpacts[[#This Row],[row_id]] ) - ROW( data_scaledImpacts[[#Headers],[row_id]] )</f>
        <v>1125</v>
      </c>
      <c r="B1126" s="61" t="str">
        <f xml:space="preserve"> _xlfn.TEXTJOIN( "", , data_scaledImpacts[[#This Row],[sector]:[impactType]] )</f>
        <v>WinterRecCanESM272090N/AAlpine</v>
      </c>
      <c r="C1126" s="49" t="s">
        <v>89</v>
      </c>
      <c r="D1126" s="49" t="s">
        <v>0</v>
      </c>
      <c r="E1126" s="50">
        <v>7</v>
      </c>
      <c r="F1126" s="50">
        <v>2090</v>
      </c>
      <c r="G1126" s="50" t="s">
        <v>201</v>
      </c>
      <c r="H1126" s="51" t="s">
        <v>90</v>
      </c>
      <c r="I1126" s="64" t="s">
        <v>184</v>
      </c>
      <c r="J1126" s="52"/>
      <c r="K1126" s="52"/>
      <c r="L1126" s="53"/>
      <c r="M1126" s="52"/>
      <c r="N1126" s="52"/>
      <c r="O1126" s="52"/>
      <c r="P1126" s="20"/>
      <c r="R1126"/>
    </row>
    <row r="1127" spans="1:18" x14ac:dyDescent="0.35">
      <c r="A1127" s="54">
        <f xml:space="preserve"> ROW( data_scaledImpacts[[#This Row],[row_id]] ) - ROW( data_scaledImpacts[[#Headers],[row_id]] )</f>
        <v>1126</v>
      </c>
      <c r="B1127" s="61" t="str">
        <f xml:space="preserve"> _xlfn.TEXTJOIN( "", , data_scaledImpacts[[#This Row],[sector]:[impactType]] )</f>
        <v>WinterRecCCSM472090N/AAlpine</v>
      </c>
      <c r="C1127" s="49" t="s">
        <v>89</v>
      </c>
      <c r="D1127" s="49" t="s">
        <v>1</v>
      </c>
      <c r="E1127" s="50">
        <v>7</v>
      </c>
      <c r="F1127" s="50">
        <v>2090</v>
      </c>
      <c r="G1127" s="50" t="s">
        <v>201</v>
      </c>
      <c r="H1127" s="51" t="s">
        <v>90</v>
      </c>
      <c r="I1127" s="64" t="s">
        <v>185</v>
      </c>
      <c r="J1127" s="52"/>
      <c r="K1127" s="52"/>
      <c r="L1127" s="53"/>
      <c r="M1127" s="52"/>
      <c r="N1127" s="52"/>
      <c r="O1127" s="52"/>
      <c r="P1127" s="20"/>
      <c r="R1127"/>
    </row>
    <row r="1128" spans="1:18" x14ac:dyDescent="0.35">
      <c r="A1128" s="54">
        <f xml:space="preserve"> ROW( data_scaledImpacts[[#This Row],[row_id]] ) - ROW( data_scaledImpacts[[#Headers],[row_id]] )</f>
        <v>1127</v>
      </c>
      <c r="B1128" s="61" t="str">
        <f xml:space="preserve"> _xlfn.TEXTJOIN( "", , data_scaledImpacts[[#This Row],[sector]:[impactType]] )</f>
        <v>WinterRecGISS-E2-R72090N/AAlpine</v>
      </c>
      <c r="C1128" s="49" t="s">
        <v>89</v>
      </c>
      <c r="D1128" s="49" t="s">
        <v>2</v>
      </c>
      <c r="E1128" s="50">
        <v>7</v>
      </c>
      <c r="F1128" s="50">
        <v>2090</v>
      </c>
      <c r="G1128" s="50" t="s">
        <v>201</v>
      </c>
      <c r="H1128" s="51" t="s">
        <v>90</v>
      </c>
      <c r="I1128" s="64" t="s">
        <v>186</v>
      </c>
      <c r="J1128" s="52"/>
      <c r="K1128" s="52"/>
      <c r="L1128" s="53"/>
      <c r="M1128" s="52"/>
      <c r="N1128" s="52"/>
      <c r="O1128" s="52"/>
      <c r="P1128" s="20"/>
      <c r="R1128"/>
    </row>
    <row r="1129" spans="1:18" x14ac:dyDescent="0.35">
      <c r="A1129" s="54">
        <f xml:space="preserve"> ROW( data_scaledImpacts[[#This Row],[row_id]] ) - ROW( data_scaledImpacts[[#Headers],[row_id]] )</f>
        <v>1128</v>
      </c>
      <c r="B1129" s="61" t="str">
        <f xml:space="preserve"> _xlfn.TEXTJOIN( "", , data_scaledImpacts[[#This Row],[sector]:[impactType]] )</f>
        <v>WinterRecHadGEM2-ES72090N/AAlpine</v>
      </c>
      <c r="C1129" s="49" t="s">
        <v>89</v>
      </c>
      <c r="D1129" s="49" t="s">
        <v>3</v>
      </c>
      <c r="E1129" s="50">
        <v>7</v>
      </c>
      <c r="F1129" s="50">
        <v>2090</v>
      </c>
      <c r="G1129" s="50" t="s">
        <v>201</v>
      </c>
      <c r="H1129" s="51" t="s">
        <v>90</v>
      </c>
      <c r="I1129" s="64" t="s">
        <v>187</v>
      </c>
      <c r="J1129" s="52"/>
      <c r="K1129" s="52"/>
      <c r="L1129" s="53"/>
      <c r="M1129" s="52"/>
      <c r="N1129" s="52"/>
      <c r="O1129" s="52"/>
      <c r="P1129" s="20"/>
      <c r="R1129"/>
    </row>
    <row r="1130" spans="1:18" x14ac:dyDescent="0.35">
      <c r="A1130" s="54">
        <f xml:space="preserve"> ROW( data_scaledImpacts[[#This Row],[row_id]] ) - ROW( data_scaledImpacts[[#Headers],[row_id]] )</f>
        <v>1129</v>
      </c>
      <c r="B1130" s="61" t="str">
        <f xml:space="preserve"> _xlfn.TEXTJOIN( "", , data_scaledImpacts[[#This Row],[sector]:[impactType]] )</f>
        <v>WinterRecMIROC572090N/AAlpine</v>
      </c>
      <c r="C1130" s="49" t="s">
        <v>89</v>
      </c>
      <c r="D1130" s="49" t="s">
        <v>4</v>
      </c>
      <c r="E1130" s="50">
        <v>7</v>
      </c>
      <c r="F1130" s="50">
        <v>2090</v>
      </c>
      <c r="G1130" s="50" t="s">
        <v>201</v>
      </c>
      <c r="H1130" s="51" t="s">
        <v>90</v>
      </c>
      <c r="I1130" s="64" t="s">
        <v>188</v>
      </c>
      <c r="J1130" s="52"/>
      <c r="K1130" s="52"/>
      <c r="L1130" s="53"/>
      <c r="M1130" s="52"/>
      <c r="N1130" s="52"/>
      <c r="O1130" s="52"/>
      <c r="P1130" s="20"/>
      <c r="R1130"/>
    </row>
    <row r="1131" spans="1:18" x14ac:dyDescent="0.35">
      <c r="A1131" s="54">
        <f xml:space="preserve"> ROW( data_scaledImpacts[[#This Row],[row_id]] ) - ROW( data_scaledImpacts[[#Headers],[row_id]] )</f>
        <v>1130</v>
      </c>
      <c r="B1131" s="61" t="str">
        <f xml:space="preserve"> _xlfn.TEXTJOIN( "", , data_scaledImpacts[[#This Row],[sector]:[impactType]] )</f>
        <v>WinterRecGFDL-CM372090N/AAlpine</v>
      </c>
      <c r="C1131" s="49" t="s">
        <v>89</v>
      </c>
      <c r="D1131" s="49" t="s">
        <v>5</v>
      </c>
      <c r="E1131" s="50">
        <v>7</v>
      </c>
      <c r="F1131" s="50">
        <v>2090</v>
      </c>
      <c r="G1131" s="50" t="s">
        <v>201</v>
      </c>
      <c r="H1131" s="51" t="s">
        <v>90</v>
      </c>
      <c r="I1131" s="64" t="s">
        <v>189</v>
      </c>
      <c r="J1131" s="52"/>
      <c r="K1131" s="52"/>
      <c r="L1131" s="53"/>
      <c r="M1131" s="52"/>
      <c r="N1131" s="52"/>
      <c r="O1131" s="52"/>
      <c r="P1131" s="20"/>
      <c r="R1131"/>
    </row>
    <row r="1132" spans="1:18" x14ac:dyDescent="0.35">
      <c r="A1132" s="54">
        <f xml:space="preserve"> ROW( data_scaledImpacts[[#This Row],[row_id]] ) - ROW( data_scaledImpacts[[#Headers],[row_id]] )</f>
        <v>1131</v>
      </c>
      <c r="B1132" s="61" t="str">
        <f xml:space="preserve"> _xlfn.TEXTJOIN( "", , data_scaledImpacts[[#This Row],[sector]:[impactType]] )</f>
        <v>WinterRecGCM Average72090N/AAlpine</v>
      </c>
      <c r="C1132" s="49" t="s">
        <v>89</v>
      </c>
      <c r="D1132" s="49" t="s">
        <v>15</v>
      </c>
      <c r="E1132" s="50">
        <v>7</v>
      </c>
      <c r="F1132" s="50">
        <v>2090</v>
      </c>
      <c r="G1132" s="50" t="s">
        <v>201</v>
      </c>
      <c r="H1132" s="51" t="s">
        <v>90</v>
      </c>
      <c r="I1132" s="64" t="s">
        <v>190</v>
      </c>
      <c r="J1132" s="52" t="s">
        <v>26</v>
      </c>
      <c r="K1132" s="52" t="s">
        <v>26</v>
      </c>
      <c r="L1132" s="53" t="s">
        <v>26</v>
      </c>
      <c r="M1132" s="52" t="s">
        <v>26</v>
      </c>
      <c r="N1132" s="52" t="s">
        <v>26</v>
      </c>
      <c r="O1132" s="52"/>
      <c r="P1132" s="20" t="s">
        <v>26</v>
      </c>
      <c r="R1132"/>
    </row>
    <row r="1133" spans="1:18" x14ac:dyDescent="0.35">
      <c r="A1133" s="54">
        <f xml:space="preserve"> ROW( data_scaledImpacts[[#This Row],[row_id]] ) - ROW( data_scaledImpacts[[#Headers],[row_id]] )</f>
        <v>1132</v>
      </c>
      <c r="B1133" s="61" t="str">
        <f xml:space="preserve"> _xlfn.TEXTJOIN( "", , data_scaledImpacts[[#This Row],[sector]:[impactType]] )</f>
        <v>WinterRecCanESM212010N/AXC</v>
      </c>
      <c r="C1133" s="49" t="s">
        <v>89</v>
      </c>
      <c r="D1133" s="49" t="s">
        <v>0</v>
      </c>
      <c r="E1133" s="50">
        <v>1</v>
      </c>
      <c r="F1133" s="50">
        <v>2010</v>
      </c>
      <c r="G1133" s="50" t="s">
        <v>201</v>
      </c>
      <c r="H1133" s="51" t="s">
        <v>91</v>
      </c>
      <c r="I1133" s="64" t="s">
        <v>93</v>
      </c>
      <c r="J1133" s="52">
        <v>-2.9878508774801361E-3</v>
      </c>
      <c r="K1133" s="52">
        <v>1.7465515605919489E-2</v>
      </c>
      <c r="L1133" s="53">
        <v>2.548338869961431E-2</v>
      </c>
      <c r="M1133" s="52">
        <v>1.4999576232847107E-2</v>
      </c>
      <c r="N1133" s="52"/>
      <c r="O1133" s="52"/>
      <c r="P1133" s="20">
        <v>1.1885749288394437E-3</v>
      </c>
      <c r="R1133"/>
    </row>
    <row r="1134" spans="1:18" x14ac:dyDescent="0.35">
      <c r="A1134" s="54">
        <f xml:space="preserve"> ROW( data_scaledImpacts[[#This Row],[row_id]] ) - ROW( data_scaledImpacts[[#Headers],[row_id]] )</f>
        <v>1133</v>
      </c>
      <c r="B1134" s="61" t="str">
        <f xml:space="preserve"> _xlfn.TEXTJOIN( "", , data_scaledImpacts[[#This Row],[sector]:[impactType]] )</f>
        <v>WinterRecCCSM412010N/AXC</v>
      </c>
      <c r="C1134" s="49" t="s">
        <v>89</v>
      </c>
      <c r="D1134" s="49" t="s">
        <v>1</v>
      </c>
      <c r="E1134" s="50">
        <v>1</v>
      </c>
      <c r="F1134" s="50">
        <v>2010</v>
      </c>
      <c r="G1134" s="50" t="s">
        <v>201</v>
      </c>
      <c r="H1134" s="51" t="s">
        <v>91</v>
      </c>
      <c r="I1134" s="64" t="s">
        <v>94</v>
      </c>
      <c r="J1134" s="52">
        <v>4.1399578243916796E-3</v>
      </c>
      <c r="K1134" s="52">
        <v>6.6559257494496005E-3</v>
      </c>
      <c r="L1134" s="53">
        <v>3.5779715798566203E-2</v>
      </c>
      <c r="M1134" s="52">
        <v>4.4045915879599294E-2</v>
      </c>
      <c r="N1134" s="52"/>
      <c r="O1134" s="52"/>
      <c r="P1134" s="20">
        <v>4.5206692941834768E-3</v>
      </c>
      <c r="R1134"/>
    </row>
    <row r="1135" spans="1:18" x14ac:dyDescent="0.35">
      <c r="A1135" s="54">
        <f xml:space="preserve"> ROW( data_scaledImpacts[[#This Row],[row_id]] ) - ROW( data_scaledImpacts[[#Headers],[row_id]] )</f>
        <v>1134</v>
      </c>
      <c r="B1135" s="61" t="str">
        <f xml:space="preserve"> _xlfn.TEXTJOIN( "", , data_scaledImpacts[[#This Row],[sector]:[impactType]] )</f>
        <v>WinterRecGISS-E2-R12010N/AXC</v>
      </c>
      <c r="C1135" s="49" t="s">
        <v>89</v>
      </c>
      <c r="D1135" s="49" t="s">
        <v>2</v>
      </c>
      <c r="E1135" s="50">
        <v>1</v>
      </c>
      <c r="F1135" s="50">
        <v>2010</v>
      </c>
      <c r="G1135" s="50" t="s">
        <v>201</v>
      </c>
      <c r="H1135" s="51" t="s">
        <v>91</v>
      </c>
      <c r="I1135" s="64" t="s">
        <v>95</v>
      </c>
      <c r="J1135" s="52">
        <v>1.3328288159247997E-2</v>
      </c>
      <c r="K1135" s="52">
        <v>2.0005800826287699E-2</v>
      </c>
      <c r="L1135" s="53">
        <v>3.4694060497903474E-2</v>
      </c>
      <c r="M1135" s="52">
        <v>5.3478972834520598E-2</v>
      </c>
      <c r="N1135" s="52"/>
      <c r="O1135" s="52"/>
      <c r="P1135" s="20">
        <v>2.2304260691807403E-3</v>
      </c>
      <c r="R1135"/>
    </row>
    <row r="1136" spans="1:18" x14ac:dyDescent="0.35">
      <c r="A1136" s="54">
        <f xml:space="preserve"> ROW( data_scaledImpacts[[#This Row],[row_id]] ) - ROW( data_scaledImpacts[[#Headers],[row_id]] )</f>
        <v>1135</v>
      </c>
      <c r="B1136" s="61" t="str">
        <f xml:space="preserve"> _xlfn.TEXTJOIN( "", , data_scaledImpacts[[#This Row],[sector]:[impactType]] )</f>
        <v>WinterRecHadGEM2-ES12010N/AXC</v>
      </c>
      <c r="C1136" s="49" t="s">
        <v>89</v>
      </c>
      <c r="D1136" s="49" t="s">
        <v>3</v>
      </c>
      <c r="E1136" s="50">
        <v>1</v>
      </c>
      <c r="F1136" s="50">
        <v>2010</v>
      </c>
      <c r="G1136" s="50" t="s">
        <v>201</v>
      </c>
      <c r="H1136" s="51" t="s">
        <v>91</v>
      </c>
      <c r="I1136" s="64" t="s">
        <v>96</v>
      </c>
      <c r="J1136" s="52">
        <v>8.1192012720136316E-3</v>
      </c>
      <c r="K1136" s="52">
        <v>1.308322570556541E-2</v>
      </c>
      <c r="L1136" s="53">
        <v>-3.3329012491655082E-3</v>
      </c>
      <c r="M1136" s="52">
        <v>6.4553611651274906E-2</v>
      </c>
      <c r="N1136" s="52"/>
      <c r="O1136" s="52"/>
      <c r="P1136" s="20">
        <v>-2.9721226727348837E-2</v>
      </c>
      <c r="R1136"/>
    </row>
    <row r="1137" spans="1:18" x14ac:dyDescent="0.35">
      <c r="A1137" s="54">
        <f xml:space="preserve"> ROW( data_scaledImpacts[[#This Row],[row_id]] ) - ROW( data_scaledImpacts[[#Headers],[row_id]] )</f>
        <v>1136</v>
      </c>
      <c r="B1137" s="61" t="str">
        <f xml:space="preserve"> _xlfn.TEXTJOIN( "", , data_scaledImpacts[[#This Row],[sector]:[impactType]] )</f>
        <v>WinterRecMIROC512010N/AXC</v>
      </c>
      <c r="C1137" s="49" t="s">
        <v>89</v>
      </c>
      <c r="D1137" s="49" t="s">
        <v>4</v>
      </c>
      <c r="E1137" s="50">
        <v>1</v>
      </c>
      <c r="F1137" s="50">
        <v>2010</v>
      </c>
      <c r="G1137" s="50" t="s">
        <v>201</v>
      </c>
      <c r="H1137" s="51" t="s">
        <v>91</v>
      </c>
      <c r="I1137" s="64" t="s">
        <v>97</v>
      </c>
      <c r="J1137" s="52">
        <v>7.8429367116574326E-3</v>
      </c>
      <c r="K1137" s="52">
        <v>1.1938167872278428E-2</v>
      </c>
      <c r="L1137" s="53">
        <v>9.7155184624785951E-2</v>
      </c>
      <c r="M1137" s="52">
        <v>8.0419453817109673E-2</v>
      </c>
      <c r="N1137" s="52"/>
      <c r="O1137" s="52"/>
      <c r="P1137" s="20">
        <v>1.2479840430918687E-2</v>
      </c>
      <c r="R1137"/>
    </row>
    <row r="1138" spans="1:18" x14ac:dyDescent="0.35">
      <c r="A1138" s="54">
        <f xml:space="preserve"> ROW( data_scaledImpacts[[#This Row],[row_id]] ) - ROW( data_scaledImpacts[[#Headers],[row_id]] )</f>
        <v>1137</v>
      </c>
      <c r="B1138" s="61" t="str">
        <f xml:space="preserve"> _xlfn.TEXTJOIN( "", , data_scaledImpacts[[#This Row],[sector]:[impactType]] )</f>
        <v>WinterRecGFDL-CM312010N/AXC</v>
      </c>
      <c r="C1138" s="49" t="s">
        <v>89</v>
      </c>
      <c r="D1138" s="49" t="s">
        <v>5</v>
      </c>
      <c r="E1138" s="50">
        <v>1</v>
      </c>
      <c r="F1138" s="50">
        <v>2010</v>
      </c>
      <c r="G1138" s="50" t="s">
        <v>201</v>
      </c>
      <c r="H1138" s="51" t="s">
        <v>91</v>
      </c>
      <c r="I1138" s="64" t="s">
        <v>98</v>
      </c>
      <c r="J1138" s="52">
        <v>-1.5479944465031001E-3</v>
      </c>
      <c r="K1138" s="52">
        <v>1.3088405257312488E-2</v>
      </c>
      <c r="L1138" s="53">
        <v>-5.2250958040338753E-2</v>
      </c>
      <c r="M1138" s="52">
        <v>2.4121349513047851E-2</v>
      </c>
      <c r="N1138" s="52"/>
      <c r="O1138" s="52"/>
      <c r="P1138" s="20">
        <v>-4.1197469811120411E-3</v>
      </c>
      <c r="R1138"/>
    </row>
    <row r="1139" spans="1:18" x14ac:dyDescent="0.35">
      <c r="A1139" s="54">
        <f xml:space="preserve"> ROW( data_scaledImpacts[[#This Row],[row_id]] ) - ROW( data_scaledImpacts[[#Headers],[row_id]] )</f>
        <v>1138</v>
      </c>
      <c r="B1139" s="61" t="str">
        <f xml:space="preserve"> _xlfn.TEXTJOIN( "", , data_scaledImpacts[[#This Row],[sector]:[impactType]] )</f>
        <v>WinterRecGCM Average12010N/AXC</v>
      </c>
      <c r="C1139" s="49" t="s">
        <v>89</v>
      </c>
      <c r="D1139" s="49" t="s">
        <v>15</v>
      </c>
      <c r="E1139" s="50">
        <v>1</v>
      </c>
      <c r="F1139" s="50">
        <v>2010</v>
      </c>
      <c r="G1139" s="50" t="s">
        <v>201</v>
      </c>
      <c r="H1139" s="51" t="s">
        <v>91</v>
      </c>
      <c r="I1139" s="64" t="s">
        <v>99</v>
      </c>
      <c r="J1139" s="52">
        <v>4.8157564405545842E-3</v>
      </c>
      <c r="K1139" s="52">
        <v>1.3706173502802184E-2</v>
      </c>
      <c r="L1139" s="53">
        <v>2.2921415055227611E-2</v>
      </c>
      <c r="M1139" s="52">
        <v>4.6936479988066569E-2</v>
      </c>
      <c r="N1139" s="52" t="s">
        <v>26</v>
      </c>
      <c r="O1139" s="52"/>
      <c r="P1139" s="20">
        <v>-2.2369104975564218E-3</v>
      </c>
      <c r="R1139"/>
    </row>
    <row r="1140" spans="1:18" x14ac:dyDescent="0.35">
      <c r="A1140" s="54">
        <f xml:space="preserve"> ROW( data_scaledImpacts[[#This Row],[row_id]] ) - ROW( data_scaledImpacts[[#Headers],[row_id]] )</f>
        <v>1139</v>
      </c>
      <c r="B1140" s="61" t="str">
        <f xml:space="preserve"> _xlfn.TEXTJOIN( "", , data_scaledImpacts[[#This Row],[sector]:[impactType]] )</f>
        <v>WinterRecCanESM222010N/AXC</v>
      </c>
      <c r="C1140" s="49" t="s">
        <v>89</v>
      </c>
      <c r="D1140" s="49" t="s">
        <v>0</v>
      </c>
      <c r="E1140" s="50">
        <v>2</v>
      </c>
      <c r="F1140" s="50">
        <v>2010</v>
      </c>
      <c r="G1140" s="50" t="s">
        <v>201</v>
      </c>
      <c r="H1140" s="51" t="s">
        <v>91</v>
      </c>
      <c r="I1140" s="64" t="s">
        <v>100</v>
      </c>
      <c r="J1140" s="52">
        <v>7.2996856033242449E-3</v>
      </c>
      <c r="K1140" s="52">
        <v>2.3982726693693196E-2</v>
      </c>
      <c r="L1140" s="53">
        <v>9.4566970890877219E-2</v>
      </c>
      <c r="M1140" s="52">
        <v>0.2007462212151733</v>
      </c>
      <c r="N1140" s="52"/>
      <c r="O1140" s="52"/>
      <c r="P1140" s="20">
        <v>3.5487005809621205E-2</v>
      </c>
      <c r="R1140"/>
    </row>
    <row r="1141" spans="1:18" x14ac:dyDescent="0.35">
      <c r="A1141" s="54">
        <f xml:space="preserve"> ROW( data_scaledImpacts[[#This Row],[row_id]] ) - ROW( data_scaledImpacts[[#Headers],[row_id]] )</f>
        <v>1140</v>
      </c>
      <c r="B1141" s="61" t="str">
        <f xml:space="preserve"> _xlfn.TEXTJOIN( "", , data_scaledImpacts[[#This Row],[sector]:[impactType]] )</f>
        <v>WinterRecCCSM422010N/AXC</v>
      </c>
      <c r="C1141" s="49" t="s">
        <v>89</v>
      </c>
      <c r="D1141" s="49" t="s">
        <v>1</v>
      </c>
      <c r="E1141" s="50">
        <v>2</v>
      </c>
      <c r="F1141" s="50">
        <v>2010</v>
      </c>
      <c r="G1141" s="50" t="s">
        <v>201</v>
      </c>
      <c r="H1141" s="51" t="s">
        <v>91</v>
      </c>
      <c r="I1141" s="64" t="s">
        <v>101</v>
      </c>
      <c r="J1141" s="52">
        <v>3.6586137589339363E-3</v>
      </c>
      <c r="K1141" s="52">
        <v>1.120901302365746E-2</v>
      </c>
      <c r="L1141" s="53">
        <v>0.16980741155655346</v>
      </c>
      <c r="M1141" s="52">
        <v>0.17888877365298456</v>
      </c>
      <c r="N1141" s="52"/>
      <c r="O1141" s="52"/>
      <c r="P1141" s="20">
        <v>5.0136388015774712E-2</v>
      </c>
      <c r="R1141"/>
    </row>
    <row r="1142" spans="1:18" x14ac:dyDescent="0.35">
      <c r="A1142" s="54">
        <f xml:space="preserve"> ROW( data_scaledImpacts[[#This Row],[row_id]] ) - ROW( data_scaledImpacts[[#Headers],[row_id]] )</f>
        <v>1141</v>
      </c>
      <c r="B1142" s="61" t="str">
        <f xml:space="preserve"> _xlfn.TEXTJOIN( "", , data_scaledImpacts[[#This Row],[sector]:[impactType]] )</f>
        <v>WinterRecGISS-E2-R22010N/AXC</v>
      </c>
      <c r="C1142" s="49" t="s">
        <v>89</v>
      </c>
      <c r="D1142" s="49" t="s">
        <v>2</v>
      </c>
      <c r="E1142" s="50">
        <v>2</v>
      </c>
      <c r="F1142" s="50">
        <v>2010</v>
      </c>
      <c r="G1142" s="50" t="s">
        <v>201</v>
      </c>
      <c r="H1142" s="51" t="s">
        <v>91</v>
      </c>
      <c r="I1142" s="64" t="s">
        <v>102</v>
      </c>
      <c r="J1142" s="52">
        <v>1.0329736704461068E-2</v>
      </c>
      <c r="K1142" s="52">
        <v>3.1130312453366366E-2</v>
      </c>
      <c r="L1142" s="53">
        <v>5.9217194442147882E-2</v>
      </c>
      <c r="M1142" s="52">
        <v>9.4595314291883739E-2</v>
      </c>
      <c r="N1142" s="52"/>
      <c r="O1142" s="52"/>
      <c r="P1142" s="20">
        <v>9.1366244297195441E-3</v>
      </c>
      <c r="R1142"/>
    </row>
    <row r="1143" spans="1:18" x14ac:dyDescent="0.35">
      <c r="A1143" s="54">
        <f xml:space="preserve"> ROW( data_scaledImpacts[[#This Row],[row_id]] ) - ROW( data_scaledImpacts[[#Headers],[row_id]] )</f>
        <v>1142</v>
      </c>
      <c r="B1143" s="61" t="str">
        <f xml:space="preserve"> _xlfn.TEXTJOIN( "", , data_scaledImpacts[[#This Row],[sector]:[impactType]] )</f>
        <v>WinterRecHadGEM2-ES22010N/AXC</v>
      </c>
      <c r="C1143" s="49" t="s">
        <v>89</v>
      </c>
      <c r="D1143" s="49" t="s">
        <v>3</v>
      </c>
      <c r="E1143" s="50">
        <v>2</v>
      </c>
      <c r="F1143" s="50">
        <v>2010</v>
      </c>
      <c r="G1143" s="50" t="s">
        <v>201</v>
      </c>
      <c r="H1143" s="51" t="s">
        <v>91</v>
      </c>
      <c r="I1143" s="64" t="s">
        <v>103</v>
      </c>
      <c r="J1143" s="52">
        <v>2.679103181739158E-3</v>
      </c>
      <c r="K1143" s="52">
        <v>1.614178017512868E-2</v>
      </c>
      <c r="L1143" s="53">
        <v>6.6736756943777162E-2</v>
      </c>
      <c r="M1143" s="52">
        <v>0.15477939863738263</v>
      </c>
      <c r="N1143" s="52"/>
      <c r="O1143" s="52"/>
      <c r="P1143" s="20">
        <v>1.850193912350637E-2</v>
      </c>
      <c r="R1143"/>
    </row>
    <row r="1144" spans="1:18" x14ac:dyDescent="0.35">
      <c r="A1144" s="54">
        <f xml:space="preserve"> ROW( data_scaledImpacts[[#This Row],[row_id]] ) - ROW( data_scaledImpacts[[#Headers],[row_id]] )</f>
        <v>1143</v>
      </c>
      <c r="B1144" s="61" t="str">
        <f xml:space="preserve"> _xlfn.TEXTJOIN( "", , data_scaledImpacts[[#This Row],[sector]:[impactType]] )</f>
        <v>WinterRecMIROC522010N/AXC</v>
      </c>
      <c r="C1144" s="49" t="s">
        <v>89</v>
      </c>
      <c r="D1144" s="49" t="s">
        <v>4</v>
      </c>
      <c r="E1144" s="50">
        <v>2</v>
      </c>
      <c r="F1144" s="50">
        <v>2010</v>
      </c>
      <c r="G1144" s="50" t="s">
        <v>201</v>
      </c>
      <c r="H1144" s="51" t="s">
        <v>91</v>
      </c>
      <c r="I1144" s="64" t="s">
        <v>104</v>
      </c>
      <c r="J1144" s="52">
        <v>1.5105987616587192E-2</v>
      </c>
      <c r="K1144" s="52">
        <v>2.5658839517985699E-2</v>
      </c>
      <c r="L1144" s="53">
        <v>0.24187168443471624</v>
      </c>
      <c r="M1144" s="52">
        <v>0.14013387800288538</v>
      </c>
      <c r="N1144" s="52"/>
      <c r="O1144" s="52"/>
      <c r="P1144" s="20">
        <v>4.1629678058459338E-2</v>
      </c>
      <c r="R1144"/>
    </row>
    <row r="1145" spans="1:18" x14ac:dyDescent="0.35">
      <c r="A1145" s="54">
        <f xml:space="preserve"> ROW( data_scaledImpacts[[#This Row],[row_id]] ) - ROW( data_scaledImpacts[[#Headers],[row_id]] )</f>
        <v>1144</v>
      </c>
      <c r="B1145" s="61" t="str">
        <f xml:space="preserve"> _xlfn.TEXTJOIN( "", , data_scaledImpacts[[#This Row],[sector]:[impactType]] )</f>
        <v>WinterRecGFDL-CM322010N/AXC</v>
      </c>
      <c r="C1145" s="49" t="s">
        <v>89</v>
      </c>
      <c r="D1145" s="49" t="s">
        <v>5</v>
      </c>
      <c r="E1145" s="50">
        <v>2</v>
      </c>
      <c r="F1145" s="50">
        <v>2010</v>
      </c>
      <c r="G1145" s="50" t="s">
        <v>201</v>
      </c>
      <c r="H1145" s="51" t="s">
        <v>91</v>
      </c>
      <c r="I1145" s="64" t="s">
        <v>105</v>
      </c>
      <c r="J1145" s="52">
        <v>3.6242686731816701E-3</v>
      </c>
      <c r="K1145" s="52">
        <v>2.49312569168465E-2</v>
      </c>
      <c r="L1145" s="53">
        <v>3.6862683373862538E-2</v>
      </c>
      <c r="M1145" s="52">
        <v>3.7251585237019047E-2</v>
      </c>
      <c r="N1145" s="52"/>
      <c r="O1145" s="52"/>
      <c r="P1145" s="20">
        <v>1.0781543435992386E-2</v>
      </c>
      <c r="R1145"/>
    </row>
    <row r="1146" spans="1:18" x14ac:dyDescent="0.35">
      <c r="A1146" s="54">
        <f xml:space="preserve"> ROW( data_scaledImpacts[[#This Row],[row_id]] ) - ROW( data_scaledImpacts[[#Headers],[row_id]] )</f>
        <v>1145</v>
      </c>
      <c r="B1146" s="61" t="str">
        <f xml:space="preserve"> _xlfn.TEXTJOIN( "", , data_scaledImpacts[[#This Row],[sector]:[impactType]] )</f>
        <v>WinterRecGCM Average22010N/AXC</v>
      </c>
      <c r="C1146" s="49" t="s">
        <v>89</v>
      </c>
      <c r="D1146" s="49" t="s">
        <v>15</v>
      </c>
      <c r="E1146" s="50">
        <v>2</v>
      </c>
      <c r="F1146" s="50">
        <v>2010</v>
      </c>
      <c r="G1146" s="50" t="s">
        <v>201</v>
      </c>
      <c r="H1146" s="51" t="s">
        <v>91</v>
      </c>
      <c r="I1146" s="64" t="s">
        <v>106</v>
      </c>
      <c r="J1146" s="52">
        <v>7.1162325897045457E-3</v>
      </c>
      <c r="K1146" s="52">
        <v>2.2175654796779649E-2</v>
      </c>
      <c r="L1146" s="53">
        <v>0.11151045027365576</v>
      </c>
      <c r="M1146" s="52">
        <v>0.13439919517288812</v>
      </c>
      <c r="N1146" s="52" t="s">
        <v>26</v>
      </c>
      <c r="O1146" s="52"/>
      <c r="P1146" s="20">
        <v>2.7612196478845594E-2</v>
      </c>
      <c r="R1146"/>
    </row>
    <row r="1147" spans="1:18" x14ac:dyDescent="0.35">
      <c r="A1147" s="54">
        <f xml:space="preserve"> ROW( data_scaledImpacts[[#This Row],[row_id]] ) - ROW( data_scaledImpacts[[#Headers],[row_id]] )</f>
        <v>1146</v>
      </c>
      <c r="B1147" s="61" t="str">
        <f xml:space="preserve"> _xlfn.TEXTJOIN( "", , data_scaledImpacts[[#This Row],[sector]:[impactType]] )</f>
        <v>WinterRecCanESM232010N/AXC</v>
      </c>
      <c r="C1147" s="49" t="s">
        <v>89</v>
      </c>
      <c r="D1147" s="49" t="s">
        <v>0</v>
      </c>
      <c r="E1147" s="50">
        <v>3</v>
      </c>
      <c r="F1147" s="50">
        <v>2010</v>
      </c>
      <c r="G1147" s="50" t="s">
        <v>201</v>
      </c>
      <c r="H1147" s="51" t="s">
        <v>91</v>
      </c>
      <c r="I1147" s="64" t="s">
        <v>107</v>
      </c>
      <c r="J1147" s="52">
        <v>1.1579237002416953E-2</v>
      </c>
      <c r="K1147" s="52">
        <v>2.7534913472555916E-2</v>
      </c>
      <c r="L1147" s="53">
        <v>0.22864451101400607</v>
      </c>
      <c r="M1147" s="52">
        <v>0.2767719607642587</v>
      </c>
      <c r="N1147" s="52"/>
      <c r="O1147" s="52"/>
      <c r="P1147" s="20">
        <v>5.0624685694272815E-2</v>
      </c>
      <c r="R1147"/>
    </row>
    <row r="1148" spans="1:18" x14ac:dyDescent="0.35">
      <c r="A1148" s="54">
        <f xml:space="preserve"> ROW( data_scaledImpacts[[#This Row],[row_id]] ) - ROW( data_scaledImpacts[[#Headers],[row_id]] )</f>
        <v>1147</v>
      </c>
      <c r="B1148" s="61" t="str">
        <f xml:space="preserve"> _xlfn.TEXTJOIN( "", , data_scaledImpacts[[#This Row],[sector]:[impactType]] )</f>
        <v>WinterRecCCSM432010N/AXC</v>
      </c>
      <c r="C1148" s="49" t="s">
        <v>89</v>
      </c>
      <c r="D1148" s="49" t="s">
        <v>1</v>
      </c>
      <c r="E1148" s="50">
        <v>3</v>
      </c>
      <c r="F1148" s="50">
        <v>2010</v>
      </c>
      <c r="G1148" s="50" t="s">
        <v>201</v>
      </c>
      <c r="H1148" s="51" t="s">
        <v>91</v>
      </c>
      <c r="I1148" s="64" t="s">
        <v>108</v>
      </c>
      <c r="J1148" s="52">
        <v>1.6049174054105112E-2</v>
      </c>
      <c r="K1148" s="52">
        <v>2.9593877644952415E-2</v>
      </c>
      <c r="L1148" s="53">
        <v>0.24530502985123934</v>
      </c>
      <c r="M1148" s="52">
        <v>0.27738576158132011</v>
      </c>
      <c r="N1148" s="52"/>
      <c r="O1148" s="52"/>
      <c r="P1148" s="20">
        <v>4.6950654662053157E-2</v>
      </c>
      <c r="R1148"/>
    </row>
    <row r="1149" spans="1:18" x14ac:dyDescent="0.35">
      <c r="A1149" s="54">
        <f xml:space="preserve"> ROW( data_scaledImpacts[[#This Row],[row_id]] ) - ROW( data_scaledImpacts[[#Headers],[row_id]] )</f>
        <v>1148</v>
      </c>
      <c r="B1149" s="61" t="str">
        <f xml:space="preserve"> _xlfn.TEXTJOIN( "", , data_scaledImpacts[[#This Row],[sector]:[impactType]] )</f>
        <v>WinterRecGISS-E2-R32010N/AXC</v>
      </c>
      <c r="C1149" s="49" t="s">
        <v>89</v>
      </c>
      <c r="D1149" s="49" t="s">
        <v>2</v>
      </c>
      <c r="E1149" s="50">
        <v>3</v>
      </c>
      <c r="F1149" s="50">
        <v>2010</v>
      </c>
      <c r="G1149" s="50" t="s">
        <v>201</v>
      </c>
      <c r="H1149" s="51" t="s">
        <v>91</v>
      </c>
      <c r="I1149" s="64" t="s">
        <v>109</v>
      </c>
      <c r="J1149" s="52">
        <v>1.2797627781659294E-2</v>
      </c>
      <c r="K1149" s="52">
        <v>3.0492843858094643E-2</v>
      </c>
      <c r="L1149" s="53">
        <v>7.7009142060148431E-2</v>
      </c>
      <c r="M1149" s="52">
        <v>0.14275970683400913</v>
      </c>
      <c r="N1149" s="52"/>
      <c r="O1149" s="52"/>
      <c r="P1149" s="20">
        <v>2.0396796178008415E-2</v>
      </c>
      <c r="R1149"/>
    </row>
    <row r="1150" spans="1:18" x14ac:dyDescent="0.35">
      <c r="A1150" s="54">
        <f xml:space="preserve"> ROW( data_scaledImpacts[[#This Row],[row_id]] ) - ROW( data_scaledImpacts[[#Headers],[row_id]] )</f>
        <v>1149</v>
      </c>
      <c r="B1150" s="61" t="str">
        <f xml:space="preserve"> _xlfn.TEXTJOIN( "", , data_scaledImpacts[[#This Row],[sector]:[impactType]] )</f>
        <v>WinterRecHadGEM2-ES32010N/AXC</v>
      </c>
      <c r="C1150" s="49" t="s">
        <v>89</v>
      </c>
      <c r="D1150" s="49" t="s">
        <v>3</v>
      </c>
      <c r="E1150" s="50">
        <v>3</v>
      </c>
      <c r="F1150" s="50">
        <v>2010</v>
      </c>
      <c r="G1150" s="50" t="s">
        <v>201</v>
      </c>
      <c r="H1150" s="51" t="s">
        <v>91</v>
      </c>
      <c r="I1150" s="64" t="s">
        <v>110</v>
      </c>
      <c r="J1150" s="52">
        <v>1.1950588079532616E-2</v>
      </c>
      <c r="K1150" s="52">
        <v>3.2167709898205749E-2</v>
      </c>
      <c r="L1150" s="53">
        <v>0.19007391348052194</v>
      </c>
      <c r="M1150" s="52">
        <v>0.26609825023124251</v>
      </c>
      <c r="N1150" s="52"/>
      <c r="O1150" s="52"/>
      <c r="P1150" s="20">
        <v>4.443774150537446E-2</v>
      </c>
      <c r="R1150"/>
    </row>
    <row r="1151" spans="1:18" x14ac:dyDescent="0.35">
      <c r="A1151" s="54">
        <f xml:space="preserve"> ROW( data_scaledImpacts[[#This Row],[row_id]] ) - ROW( data_scaledImpacts[[#Headers],[row_id]] )</f>
        <v>1150</v>
      </c>
      <c r="B1151" s="61" t="str">
        <f xml:space="preserve"> _xlfn.TEXTJOIN( "", , data_scaledImpacts[[#This Row],[sector]:[impactType]] )</f>
        <v>WinterRecMIROC532010N/AXC</v>
      </c>
      <c r="C1151" s="49" t="s">
        <v>89</v>
      </c>
      <c r="D1151" s="49" t="s">
        <v>4</v>
      </c>
      <c r="E1151" s="50">
        <v>3</v>
      </c>
      <c r="F1151" s="50">
        <v>2010</v>
      </c>
      <c r="G1151" s="50" t="s">
        <v>201</v>
      </c>
      <c r="H1151" s="51" t="s">
        <v>91</v>
      </c>
      <c r="I1151" s="64" t="s">
        <v>111</v>
      </c>
      <c r="J1151" s="52">
        <v>1.3974346958746834E-2</v>
      </c>
      <c r="K1151" s="52">
        <v>3.7680187381978952E-2</v>
      </c>
      <c r="L1151" s="53">
        <v>0.27540389222878497</v>
      </c>
      <c r="M1151" s="52">
        <v>0.1721387770500063</v>
      </c>
      <c r="N1151" s="52"/>
      <c r="O1151" s="52"/>
      <c r="P1151" s="20">
        <v>7.8848601603413768E-2</v>
      </c>
      <c r="R1151"/>
    </row>
    <row r="1152" spans="1:18" x14ac:dyDescent="0.35">
      <c r="A1152" s="54">
        <f xml:space="preserve"> ROW( data_scaledImpacts[[#This Row],[row_id]] ) - ROW( data_scaledImpacts[[#Headers],[row_id]] )</f>
        <v>1151</v>
      </c>
      <c r="B1152" s="61" t="str">
        <f xml:space="preserve"> _xlfn.TEXTJOIN( "", , data_scaledImpacts[[#This Row],[sector]:[impactType]] )</f>
        <v>WinterRecGFDL-CM332010N/AXC</v>
      </c>
      <c r="C1152" s="49" t="s">
        <v>89</v>
      </c>
      <c r="D1152" s="49" t="s">
        <v>5</v>
      </c>
      <c r="E1152" s="50">
        <v>3</v>
      </c>
      <c r="F1152" s="50">
        <v>2010</v>
      </c>
      <c r="G1152" s="50" t="s">
        <v>201</v>
      </c>
      <c r="H1152" s="51" t="s">
        <v>91</v>
      </c>
      <c r="I1152" s="64" t="s">
        <v>112</v>
      </c>
      <c r="J1152" s="52">
        <v>7.3772667251991025E-3</v>
      </c>
      <c r="K1152" s="52">
        <v>3.4292240863029941E-2</v>
      </c>
      <c r="L1152" s="53">
        <v>0.23840958907493384</v>
      </c>
      <c r="M1152" s="52">
        <v>0.21649505934853674</v>
      </c>
      <c r="N1152" s="52"/>
      <c r="O1152" s="52"/>
      <c r="P1152" s="20">
        <v>5.9025196442668862E-2</v>
      </c>
      <c r="R1152"/>
    </row>
    <row r="1153" spans="1:18" x14ac:dyDescent="0.35">
      <c r="A1153" s="54">
        <f xml:space="preserve"> ROW( data_scaledImpacts[[#This Row],[row_id]] ) - ROW( data_scaledImpacts[[#Headers],[row_id]] )</f>
        <v>1152</v>
      </c>
      <c r="B1153" s="61" t="str">
        <f xml:space="preserve"> _xlfn.TEXTJOIN( "", , data_scaledImpacts[[#This Row],[sector]:[impactType]] )</f>
        <v>WinterRecGCM Average32010N/AXC</v>
      </c>
      <c r="C1153" s="49" t="s">
        <v>89</v>
      </c>
      <c r="D1153" s="49" t="s">
        <v>15</v>
      </c>
      <c r="E1153" s="50">
        <v>3</v>
      </c>
      <c r="F1153" s="50">
        <v>2010</v>
      </c>
      <c r="G1153" s="50" t="s">
        <v>201</v>
      </c>
      <c r="H1153" s="51" t="s">
        <v>91</v>
      </c>
      <c r="I1153" s="64" t="s">
        <v>113</v>
      </c>
      <c r="J1153" s="52">
        <v>1.228804010027665E-2</v>
      </c>
      <c r="K1153" s="52">
        <v>3.1960295519802943E-2</v>
      </c>
      <c r="L1153" s="53">
        <v>0.20914101295160578</v>
      </c>
      <c r="M1153" s="52">
        <v>0.22527491930156227</v>
      </c>
      <c r="N1153" s="52" t="s">
        <v>26</v>
      </c>
      <c r="O1153" s="52"/>
      <c r="P1153" s="20">
        <v>5.0047279347631916E-2</v>
      </c>
      <c r="R1153"/>
    </row>
    <row r="1154" spans="1:18" x14ac:dyDescent="0.35">
      <c r="A1154" s="54">
        <f xml:space="preserve"> ROW( data_scaledImpacts[[#This Row],[row_id]] ) - ROW( data_scaledImpacts[[#Headers],[row_id]] )</f>
        <v>1153</v>
      </c>
      <c r="B1154" s="61" t="str">
        <f xml:space="preserve"> _xlfn.TEXTJOIN( "", , data_scaledImpacts[[#This Row],[sector]:[impactType]] )</f>
        <v>WinterRecCanESM242010N/AXC</v>
      </c>
      <c r="C1154" s="49" t="s">
        <v>89</v>
      </c>
      <c r="D1154" s="49" t="s">
        <v>0</v>
      </c>
      <c r="E1154" s="50">
        <v>4</v>
      </c>
      <c r="F1154" s="50">
        <v>2010</v>
      </c>
      <c r="G1154" s="50" t="s">
        <v>201</v>
      </c>
      <c r="H1154" s="51" t="s">
        <v>91</v>
      </c>
      <c r="I1154" s="64" t="s">
        <v>114</v>
      </c>
      <c r="J1154" s="52">
        <v>8.4966763402530548E-3</v>
      </c>
      <c r="K1154" s="52">
        <v>3.5073249054433452E-2</v>
      </c>
      <c r="L1154" s="53">
        <v>0.29134373908556727</v>
      </c>
      <c r="M1154" s="52">
        <v>0.36399038280750584</v>
      </c>
      <c r="N1154" s="52"/>
      <c r="O1154" s="52"/>
      <c r="P1154" s="20">
        <v>7.7135716084728148E-2</v>
      </c>
      <c r="R1154"/>
    </row>
    <row r="1155" spans="1:18" x14ac:dyDescent="0.35">
      <c r="A1155" s="54">
        <f xml:space="preserve"> ROW( data_scaledImpacts[[#This Row],[row_id]] ) - ROW( data_scaledImpacts[[#Headers],[row_id]] )</f>
        <v>1154</v>
      </c>
      <c r="B1155" s="61" t="str">
        <f xml:space="preserve"> _xlfn.TEXTJOIN( "", , data_scaledImpacts[[#This Row],[sector]:[impactType]] )</f>
        <v>WinterRecCCSM442010N/AXC</v>
      </c>
      <c r="C1155" s="49" t="s">
        <v>89</v>
      </c>
      <c r="D1155" s="49" t="s">
        <v>1</v>
      </c>
      <c r="E1155" s="50">
        <v>4</v>
      </c>
      <c r="F1155" s="50">
        <v>2010</v>
      </c>
      <c r="G1155" s="50" t="s">
        <v>201</v>
      </c>
      <c r="H1155" s="51" t="s">
        <v>91</v>
      </c>
      <c r="I1155" s="64" t="s">
        <v>115</v>
      </c>
      <c r="J1155" s="52">
        <v>2.7686906277399278E-2</v>
      </c>
      <c r="K1155" s="52">
        <v>4.0406731697458481E-2</v>
      </c>
      <c r="L1155" s="53">
        <v>0.41748812322321133</v>
      </c>
      <c r="M1155" s="52">
        <v>0.40376990875910473</v>
      </c>
      <c r="N1155" s="52"/>
      <c r="O1155" s="52"/>
      <c r="P1155" s="20">
        <v>8.7411281244331854E-2</v>
      </c>
      <c r="R1155"/>
    </row>
    <row r="1156" spans="1:18" x14ac:dyDescent="0.35">
      <c r="A1156" s="54">
        <f xml:space="preserve"> ROW( data_scaledImpacts[[#This Row],[row_id]] ) - ROW( data_scaledImpacts[[#Headers],[row_id]] )</f>
        <v>1155</v>
      </c>
      <c r="B1156" s="61" t="str">
        <f xml:space="preserve"> _xlfn.TEXTJOIN( "", , data_scaledImpacts[[#This Row],[sector]:[impactType]] )</f>
        <v>WinterRecGISS-E2-R42010N/AXC</v>
      </c>
      <c r="C1156" s="49" t="s">
        <v>89</v>
      </c>
      <c r="D1156" s="49" t="s">
        <v>2</v>
      </c>
      <c r="E1156" s="50">
        <v>4</v>
      </c>
      <c r="F1156" s="50">
        <v>2010</v>
      </c>
      <c r="G1156" s="50" t="s">
        <v>201</v>
      </c>
      <c r="H1156" s="51" t="s">
        <v>91</v>
      </c>
      <c r="I1156" s="64" t="s">
        <v>116</v>
      </c>
      <c r="J1156" s="52"/>
      <c r="K1156" s="52"/>
      <c r="L1156" s="53"/>
      <c r="M1156" s="52"/>
      <c r="N1156" s="52"/>
      <c r="O1156" s="52"/>
      <c r="P1156" s="20"/>
      <c r="R1156"/>
    </row>
    <row r="1157" spans="1:18" x14ac:dyDescent="0.35">
      <c r="A1157" s="54">
        <f xml:space="preserve"> ROW( data_scaledImpacts[[#This Row],[row_id]] ) - ROW( data_scaledImpacts[[#Headers],[row_id]] )</f>
        <v>1156</v>
      </c>
      <c r="B1157" s="61" t="str">
        <f xml:space="preserve"> _xlfn.TEXTJOIN( "", , data_scaledImpacts[[#This Row],[sector]:[impactType]] )</f>
        <v>WinterRecHadGEM2-ES42010N/AXC</v>
      </c>
      <c r="C1157" s="49" t="s">
        <v>89</v>
      </c>
      <c r="D1157" s="49" t="s">
        <v>3</v>
      </c>
      <c r="E1157" s="50">
        <v>4</v>
      </c>
      <c r="F1157" s="50">
        <v>2010</v>
      </c>
      <c r="G1157" s="50" t="s">
        <v>201</v>
      </c>
      <c r="H1157" s="51" t="s">
        <v>91</v>
      </c>
      <c r="I1157" s="64" t="s">
        <v>117</v>
      </c>
      <c r="J1157" s="52">
        <v>2.4655329052413119E-2</v>
      </c>
      <c r="K1157" s="52">
        <v>4.0611842396413425E-2</v>
      </c>
      <c r="L1157" s="53">
        <v>0.30846513585391971</v>
      </c>
      <c r="M1157" s="52">
        <v>0.38553379574589913</v>
      </c>
      <c r="N1157" s="52"/>
      <c r="O1157" s="52"/>
      <c r="P1157" s="20">
        <v>9.2055997346941837E-2</v>
      </c>
      <c r="R1157"/>
    </row>
    <row r="1158" spans="1:18" x14ac:dyDescent="0.35">
      <c r="A1158" s="54">
        <f xml:space="preserve"> ROW( data_scaledImpacts[[#This Row],[row_id]] ) - ROW( data_scaledImpacts[[#Headers],[row_id]] )</f>
        <v>1157</v>
      </c>
      <c r="B1158" s="61" t="str">
        <f xml:space="preserve"> _xlfn.TEXTJOIN( "", , data_scaledImpacts[[#This Row],[sector]:[impactType]] )</f>
        <v>WinterRecMIROC542010N/AXC</v>
      </c>
      <c r="C1158" s="49" t="s">
        <v>89</v>
      </c>
      <c r="D1158" s="49" t="s">
        <v>4</v>
      </c>
      <c r="E1158" s="50">
        <v>4</v>
      </c>
      <c r="F1158" s="50">
        <v>2010</v>
      </c>
      <c r="G1158" s="50" t="s">
        <v>201</v>
      </c>
      <c r="H1158" s="51" t="s">
        <v>91</v>
      </c>
      <c r="I1158" s="64" t="s">
        <v>118</v>
      </c>
      <c r="J1158" s="52">
        <v>2.5892603098005482E-2</v>
      </c>
      <c r="K1158" s="52">
        <v>4.6903136667537024E-2</v>
      </c>
      <c r="L1158" s="53">
        <v>0.31162723156698136</v>
      </c>
      <c r="M1158" s="52">
        <v>0.23566827255612083</v>
      </c>
      <c r="N1158" s="52"/>
      <c r="O1158" s="52"/>
      <c r="P1158" s="20">
        <v>0.10438006824132832</v>
      </c>
      <c r="R1158"/>
    </row>
    <row r="1159" spans="1:18" x14ac:dyDescent="0.35">
      <c r="A1159" s="54">
        <f xml:space="preserve"> ROW( data_scaledImpacts[[#This Row],[row_id]] ) - ROW( data_scaledImpacts[[#Headers],[row_id]] )</f>
        <v>1158</v>
      </c>
      <c r="B1159" s="61" t="str">
        <f xml:space="preserve"> _xlfn.TEXTJOIN( "", , data_scaledImpacts[[#This Row],[sector]:[impactType]] )</f>
        <v>WinterRecGFDL-CM342010N/AXC</v>
      </c>
      <c r="C1159" s="49" t="s">
        <v>89</v>
      </c>
      <c r="D1159" s="49" t="s">
        <v>5</v>
      </c>
      <c r="E1159" s="50">
        <v>4</v>
      </c>
      <c r="F1159" s="50">
        <v>2010</v>
      </c>
      <c r="G1159" s="50" t="s">
        <v>201</v>
      </c>
      <c r="H1159" s="51" t="s">
        <v>91</v>
      </c>
      <c r="I1159" s="64" t="s">
        <v>119</v>
      </c>
      <c r="J1159" s="52">
        <v>1.6076692570141191E-2</v>
      </c>
      <c r="K1159" s="52">
        <v>4.078303902854901E-2</v>
      </c>
      <c r="L1159" s="53">
        <v>0.20238384444269503</v>
      </c>
      <c r="M1159" s="52">
        <v>0.28449246657447319</v>
      </c>
      <c r="N1159" s="52"/>
      <c r="O1159" s="52"/>
      <c r="P1159" s="20">
        <v>7.1796547272374708E-2</v>
      </c>
      <c r="R1159"/>
    </row>
    <row r="1160" spans="1:18" x14ac:dyDescent="0.35">
      <c r="A1160" s="54">
        <f xml:space="preserve"> ROW( data_scaledImpacts[[#This Row],[row_id]] ) - ROW( data_scaledImpacts[[#Headers],[row_id]] )</f>
        <v>1159</v>
      </c>
      <c r="B1160" s="61" t="str">
        <f xml:space="preserve"> _xlfn.TEXTJOIN( "", , data_scaledImpacts[[#This Row],[sector]:[impactType]] )</f>
        <v>WinterRecGCM Average42010N/AXC</v>
      </c>
      <c r="C1160" s="49" t="s">
        <v>89</v>
      </c>
      <c r="D1160" s="49" t="s">
        <v>15</v>
      </c>
      <c r="E1160" s="50">
        <v>4</v>
      </c>
      <c r="F1160" s="50">
        <v>2010</v>
      </c>
      <c r="G1160" s="50" t="s">
        <v>201</v>
      </c>
      <c r="H1160" s="51" t="s">
        <v>91</v>
      </c>
      <c r="I1160" s="64" t="s">
        <v>120</v>
      </c>
      <c r="J1160" s="52">
        <v>2.0561641467642423E-2</v>
      </c>
      <c r="K1160" s="52">
        <v>4.0755599768878284E-2</v>
      </c>
      <c r="L1160" s="53">
        <v>0.30626161483447489</v>
      </c>
      <c r="M1160" s="52">
        <v>0.33469096528862075</v>
      </c>
      <c r="N1160" s="52" t="s">
        <v>26</v>
      </c>
      <c r="O1160" s="52"/>
      <c r="P1160" s="20">
        <v>8.6555922037940977E-2</v>
      </c>
      <c r="R1160"/>
    </row>
    <row r="1161" spans="1:18" x14ac:dyDescent="0.35">
      <c r="A1161" s="54">
        <f xml:space="preserve"> ROW( data_scaledImpacts[[#This Row],[row_id]] ) - ROW( data_scaledImpacts[[#Headers],[row_id]] )</f>
        <v>1160</v>
      </c>
      <c r="B1161" s="61" t="str">
        <f xml:space="preserve"> _xlfn.TEXTJOIN( "", , data_scaledImpacts[[#This Row],[sector]:[impactType]] )</f>
        <v>WinterRecCanESM252010N/AXC</v>
      </c>
      <c r="C1161" s="49" t="s">
        <v>89</v>
      </c>
      <c r="D1161" s="49" t="s">
        <v>0</v>
      </c>
      <c r="E1161" s="50">
        <v>5</v>
      </c>
      <c r="F1161" s="50">
        <v>2010</v>
      </c>
      <c r="G1161" s="50" t="s">
        <v>201</v>
      </c>
      <c r="H1161" s="51" t="s">
        <v>91</v>
      </c>
      <c r="I1161" s="64" t="s">
        <v>121</v>
      </c>
      <c r="J1161" s="52">
        <v>2.5714512447038707E-2</v>
      </c>
      <c r="K1161" s="52">
        <v>4.4314384531020053E-2</v>
      </c>
      <c r="L1161" s="53">
        <v>0.47063325005891099</v>
      </c>
      <c r="M1161" s="52">
        <v>0.43021922655145772</v>
      </c>
      <c r="N1161" s="52"/>
      <c r="O1161" s="52"/>
      <c r="P1161" s="20">
        <v>0.12877677581524463</v>
      </c>
      <c r="R1161"/>
    </row>
    <row r="1162" spans="1:18" x14ac:dyDescent="0.35">
      <c r="A1162" s="54">
        <f xml:space="preserve"> ROW( data_scaledImpacts[[#This Row],[row_id]] ) - ROW( data_scaledImpacts[[#Headers],[row_id]] )</f>
        <v>1161</v>
      </c>
      <c r="B1162" s="61" t="str">
        <f xml:space="preserve"> _xlfn.TEXTJOIN( "", , data_scaledImpacts[[#This Row],[sector]:[impactType]] )</f>
        <v>WinterRecCCSM452010N/AXC</v>
      </c>
      <c r="C1162" s="49" t="s">
        <v>89</v>
      </c>
      <c r="D1162" s="49" t="s">
        <v>1</v>
      </c>
      <c r="E1162" s="50">
        <v>5</v>
      </c>
      <c r="F1162" s="50">
        <v>2010</v>
      </c>
      <c r="G1162" s="50" t="s">
        <v>201</v>
      </c>
      <c r="H1162" s="51" t="s">
        <v>91</v>
      </c>
      <c r="I1162" s="64" t="s">
        <v>122</v>
      </c>
      <c r="J1162" s="52">
        <v>2.8726253866247956E-2</v>
      </c>
      <c r="K1162" s="52">
        <v>4.3518490450451031E-2</v>
      </c>
      <c r="L1162" s="53">
        <v>0.53918416950759018</v>
      </c>
      <c r="M1162" s="52">
        <v>0.43829110921028092</v>
      </c>
      <c r="N1162" s="52"/>
      <c r="O1162" s="52"/>
      <c r="P1162" s="20">
        <v>0.14167720970483316</v>
      </c>
      <c r="R1162"/>
    </row>
    <row r="1163" spans="1:18" x14ac:dyDescent="0.35">
      <c r="A1163" s="54">
        <f xml:space="preserve"> ROW( data_scaledImpacts[[#This Row],[row_id]] ) - ROW( data_scaledImpacts[[#Headers],[row_id]] )</f>
        <v>1162</v>
      </c>
      <c r="B1163" s="61" t="str">
        <f xml:space="preserve"> _xlfn.TEXTJOIN( "", , data_scaledImpacts[[#This Row],[sector]:[impactType]] )</f>
        <v>WinterRecGISS-E2-R52010N/AXC</v>
      </c>
      <c r="C1163" s="49" t="s">
        <v>89</v>
      </c>
      <c r="D1163" s="49" t="s">
        <v>2</v>
      </c>
      <c r="E1163" s="50">
        <v>5</v>
      </c>
      <c r="F1163" s="50">
        <v>2010</v>
      </c>
      <c r="G1163" s="50" t="s">
        <v>201</v>
      </c>
      <c r="H1163" s="51" t="s">
        <v>91</v>
      </c>
      <c r="I1163" s="64" t="s">
        <v>123</v>
      </c>
      <c r="J1163" s="52"/>
      <c r="K1163" s="52"/>
      <c r="L1163" s="53"/>
      <c r="M1163" s="52"/>
      <c r="N1163" s="52"/>
      <c r="O1163" s="52"/>
      <c r="P1163" s="20"/>
      <c r="R1163"/>
    </row>
    <row r="1164" spans="1:18" x14ac:dyDescent="0.35">
      <c r="A1164" s="54">
        <f xml:space="preserve"> ROW( data_scaledImpacts[[#This Row],[row_id]] ) - ROW( data_scaledImpacts[[#Headers],[row_id]] )</f>
        <v>1163</v>
      </c>
      <c r="B1164" s="61" t="str">
        <f xml:space="preserve"> _xlfn.TEXTJOIN( "", , data_scaledImpacts[[#This Row],[sector]:[impactType]] )</f>
        <v>WinterRecHadGEM2-ES52010N/AXC</v>
      </c>
      <c r="C1164" s="49" t="s">
        <v>89</v>
      </c>
      <c r="D1164" s="49" t="s">
        <v>3</v>
      </c>
      <c r="E1164" s="50">
        <v>5</v>
      </c>
      <c r="F1164" s="50">
        <v>2010</v>
      </c>
      <c r="G1164" s="50" t="s">
        <v>201</v>
      </c>
      <c r="H1164" s="51" t="s">
        <v>91</v>
      </c>
      <c r="I1164" s="64" t="s">
        <v>124</v>
      </c>
      <c r="J1164" s="52">
        <v>2.7889507975879212E-2</v>
      </c>
      <c r="K1164" s="52">
        <v>4.6636700288647248E-2</v>
      </c>
      <c r="L1164" s="53">
        <v>0.4397933135665536</v>
      </c>
      <c r="M1164" s="52">
        <v>0.46971417876886634</v>
      </c>
      <c r="N1164" s="52"/>
      <c r="O1164" s="52"/>
      <c r="P1164" s="20">
        <v>0.12506662545621272</v>
      </c>
      <c r="R1164"/>
    </row>
    <row r="1165" spans="1:18" x14ac:dyDescent="0.35">
      <c r="A1165" s="54">
        <f xml:space="preserve"> ROW( data_scaledImpacts[[#This Row],[row_id]] ) - ROW( data_scaledImpacts[[#Headers],[row_id]] )</f>
        <v>1164</v>
      </c>
      <c r="B1165" s="61" t="str">
        <f xml:space="preserve"> _xlfn.TEXTJOIN( "", , data_scaledImpacts[[#This Row],[sector]:[impactType]] )</f>
        <v>WinterRecMIROC552010N/AXC</v>
      </c>
      <c r="C1165" s="49" t="s">
        <v>89</v>
      </c>
      <c r="D1165" s="49" t="s">
        <v>4</v>
      </c>
      <c r="E1165" s="50">
        <v>5</v>
      </c>
      <c r="F1165" s="50">
        <v>2010</v>
      </c>
      <c r="G1165" s="50" t="s">
        <v>201</v>
      </c>
      <c r="H1165" s="51" t="s">
        <v>91</v>
      </c>
      <c r="I1165" s="64" t="s">
        <v>125</v>
      </c>
      <c r="J1165" s="52">
        <v>3.0031008041410002E-2</v>
      </c>
      <c r="K1165" s="52">
        <v>4.9214998259755442E-2</v>
      </c>
      <c r="L1165" s="53">
        <v>0.52974126858176551</v>
      </c>
      <c r="M1165" s="52">
        <v>0.33851467380821854</v>
      </c>
      <c r="N1165" s="52"/>
      <c r="O1165" s="52"/>
      <c r="P1165" s="20">
        <v>0.15904075102537502</v>
      </c>
      <c r="R1165"/>
    </row>
    <row r="1166" spans="1:18" x14ac:dyDescent="0.35">
      <c r="A1166" s="54">
        <f xml:space="preserve"> ROW( data_scaledImpacts[[#This Row],[row_id]] ) - ROW( data_scaledImpacts[[#Headers],[row_id]] )</f>
        <v>1165</v>
      </c>
      <c r="B1166" s="61" t="str">
        <f xml:space="preserve"> _xlfn.TEXTJOIN( "", , data_scaledImpacts[[#This Row],[sector]:[impactType]] )</f>
        <v>WinterRecGFDL-CM352010N/AXC</v>
      </c>
      <c r="C1166" s="49" t="s">
        <v>89</v>
      </c>
      <c r="D1166" s="49" t="s">
        <v>5</v>
      </c>
      <c r="E1166" s="50">
        <v>5</v>
      </c>
      <c r="F1166" s="50">
        <v>2010</v>
      </c>
      <c r="G1166" s="50" t="s">
        <v>201</v>
      </c>
      <c r="H1166" s="51" t="s">
        <v>91</v>
      </c>
      <c r="I1166" s="64" t="s">
        <v>126</v>
      </c>
      <c r="J1166" s="52">
        <v>1.8637957289987871E-2</v>
      </c>
      <c r="K1166" s="52">
        <v>4.6840892545119493E-2</v>
      </c>
      <c r="L1166" s="53">
        <v>0.31329119079252665</v>
      </c>
      <c r="M1166" s="52">
        <v>0.33539496099853611</v>
      </c>
      <c r="N1166" s="52"/>
      <c r="O1166" s="52"/>
      <c r="P1166" s="20">
        <v>0.10374776656447285</v>
      </c>
      <c r="R1166"/>
    </row>
    <row r="1167" spans="1:18" x14ac:dyDescent="0.35">
      <c r="A1167" s="54">
        <f xml:space="preserve"> ROW( data_scaledImpacts[[#This Row],[row_id]] ) - ROW( data_scaledImpacts[[#Headers],[row_id]] )</f>
        <v>1166</v>
      </c>
      <c r="B1167" s="61" t="str">
        <f xml:space="preserve"> _xlfn.TEXTJOIN( "", , data_scaledImpacts[[#This Row],[sector]:[impactType]] )</f>
        <v>WinterRecGCM Average52010N/AXC</v>
      </c>
      <c r="C1167" s="49" t="s">
        <v>89</v>
      </c>
      <c r="D1167" s="49" t="s">
        <v>15</v>
      </c>
      <c r="E1167" s="50">
        <v>5</v>
      </c>
      <c r="F1167" s="50">
        <v>2010</v>
      </c>
      <c r="G1167" s="50" t="s">
        <v>201</v>
      </c>
      <c r="H1167" s="51" t="s">
        <v>91</v>
      </c>
      <c r="I1167" s="64" t="s">
        <v>127</v>
      </c>
      <c r="J1167" s="52">
        <v>2.6199847924112746E-2</v>
      </c>
      <c r="K1167" s="52">
        <v>4.6105093214998658E-2</v>
      </c>
      <c r="L1167" s="53">
        <v>0.45852863850146941</v>
      </c>
      <c r="M1167" s="52">
        <v>0.40242682986747197</v>
      </c>
      <c r="N1167" s="52" t="s">
        <v>26</v>
      </c>
      <c r="O1167" s="52"/>
      <c r="P1167" s="20">
        <v>0.13166182571322768</v>
      </c>
      <c r="R1167"/>
    </row>
    <row r="1168" spans="1:18" x14ac:dyDescent="0.35">
      <c r="A1168" s="54">
        <f xml:space="preserve"> ROW( data_scaledImpacts[[#This Row],[row_id]] ) - ROW( data_scaledImpacts[[#Headers],[row_id]] )</f>
        <v>1167</v>
      </c>
      <c r="B1168" s="61" t="str">
        <f xml:space="preserve"> _xlfn.TEXTJOIN( "", , data_scaledImpacts[[#This Row],[sector]:[impactType]] )</f>
        <v>WinterRecCanESM262010N/AXC</v>
      </c>
      <c r="C1168" s="49" t="s">
        <v>89</v>
      </c>
      <c r="D1168" s="49" t="s">
        <v>0</v>
      </c>
      <c r="E1168" s="50">
        <v>6</v>
      </c>
      <c r="F1168" s="50">
        <v>2010</v>
      </c>
      <c r="G1168" s="50" t="s">
        <v>201</v>
      </c>
      <c r="H1168" s="51" t="s">
        <v>91</v>
      </c>
      <c r="I1168" s="64" t="s">
        <v>128</v>
      </c>
      <c r="J1168" s="52">
        <v>2.584624220207889E-2</v>
      </c>
      <c r="K1168" s="52">
        <v>4.7396437635724917E-2</v>
      </c>
      <c r="L1168" s="53">
        <v>0.53908746671677188</v>
      </c>
      <c r="M1168" s="52">
        <v>0.46368986118957528</v>
      </c>
      <c r="N1168" s="52"/>
      <c r="O1168" s="52"/>
      <c r="P1168" s="20">
        <v>0.1557492143053264</v>
      </c>
      <c r="R1168"/>
    </row>
    <row r="1169" spans="1:18" x14ac:dyDescent="0.35">
      <c r="A1169" s="54">
        <f xml:space="preserve"> ROW( data_scaledImpacts[[#This Row],[row_id]] ) - ROW( data_scaledImpacts[[#Headers],[row_id]] )</f>
        <v>1168</v>
      </c>
      <c r="B1169" s="61" t="str">
        <f xml:space="preserve"> _xlfn.TEXTJOIN( "", , data_scaledImpacts[[#This Row],[sector]:[impactType]] )</f>
        <v>WinterRecCCSM462010N/AXC</v>
      </c>
      <c r="C1169" s="49" t="s">
        <v>89</v>
      </c>
      <c r="D1169" s="49" t="s">
        <v>1</v>
      </c>
      <c r="E1169" s="50">
        <v>6</v>
      </c>
      <c r="F1169" s="50">
        <v>2010</v>
      </c>
      <c r="G1169" s="50" t="s">
        <v>201</v>
      </c>
      <c r="H1169" s="51" t="s">
        <v>91</v>
      </c>
      <c r="I1169" s="64" t="s">
        <v>129</v>
      </c>
      <c r="J1169" s="52"/>
      <c r="K1169" s="52"/>
      <c r="L1169" s="53"/>
      <c r="M1169" s="52"/>
      <c r="N1169" s="52"/>
      <c r="O1169" s="52"/>
      <c r="P1169" s="20"/>
      <c r="R1169"/>
    </row>
    <row r="1170" spans="1:18" x14ac:dyDescent="0.35">
      <c r="A1170" s="54">
        <f xml:space="preserve"> ROW( data_scaledImpacts[[#This Row],[row_id]] ) - ROW( data_scaledImpacts[[#Headers],[row_id]] )</f>
        <v>1169</v>
      </c>
      <c r="B1170" s="61" t="str">
        <f xml:space="preserve"> _xlfn.TEXTJOIN( "", , data_scaledImpacts[[#This Row],[sector]:[impactType]] )</f>
        <v>WinterRecGISS-E2-R62010N/AXC</v>
      </c>
      <c r="C1170" s="49" t="s">
        <v>89</v>
      </c>
      <c r="D1170" s="49" t="s">
        <v>2</v>
      </c>
      <c r="E1170" s="50">
        <v>6</v>
      </c>
      <c r="F1170" s="50">
        <v>2010</v>
      </c>
      <c r="G1170" s="50" t="s">
        <v>201</v>
      </c>
      <c r="H1170" s="51" t="s">
        <v>91</v>
      </c>
      <c r="I1170" s="64" t="s">
        <v>130</v>
      </c>
      <c r="J1170" s="52"/>
      <c r="K1170" s="52"/>
      <c r="L1170" s="53"/>
      <c r="M1170" s="52"/>
      <c r="N1170" s="52"/>
      <c r="O1170" s="52"/>
      <c r="P1170" s="20"/>
      <c r="R1170"/>
    </row>
    <row r="1171" spans="1:18" x14ac:dyDescent="0.35">
      <c r="A1171" s="54">
        <f xml:space="preserve"> ROW( data_scaledImpacts[[#This Row],[row_id]] ) - ROW( data_scaledImpacts[[#Headers],[row_id]] )</f>
        <v>1170</v>
      </c>
      <c r="B1171" s="61" t="str">
        <f xml:space="preserve"> _xlfn.TEXTJOIN( "", , data_scaledImpacts[[#This Row],[sector]:[impactType]] )</f>
        <v>WinterRecHadGEM2-ES62010N/AXC</v>
      </c>
      <c r="C1171" s="49" t="s">
        <v>89</v>
      </c>
      <c r="D1171" s="49" t="s">
        <v>3</v>
      </c>
      <c r="E1171" s="50">
        <v>6</v>
      </c>
      <c r="F1171" s="50">
        <v>2010</v>
      </c>
      <c r="G1171" s="50" t="s">
        <v>201</v>
      </c>
      <c r="H1171" s="51" t="s">
        <v>91</v>
      </c>
      <c r="I1171" s="64" t="s">
        <v>131</v>
      </c>
      <c r="J1171" s="52">
        <v>3.0319128285962539E-2</v>
      </c>
      <c r="K1171" s="52">
        <v>4.9615677634354781E-2</v>
      </c>
      <c r="L1171" s="53">
        <v>0.53305889964145725</v>
      </c>
      <c r="M1171" s="52">
        <v>0.4694172596628543</v>
      </c>
      <c r="N1171" s="52"/>
      <c r="O1171" s="52"/>
      <c r="P1171" s="20">
        <v>0.11594238756380802</v>
      </c>
      <c r="R1171"/>
    </row>
    <row r="1172" spans="1:18" x14ac:dyDescent="0.35">
      <c r="A1172" s="54">
        <f xml:space="preserve"> ROW( data_scaledImpacts[[#This Row],[row_id]] ) - ROW( data_scaledImpacts[[#Headers],[row_id]] )</f>
        <v>1171</v>
      </c>
      <c r="B1172" s="61" t="str">
        <f xml:space="preserve"> _xlfn.TEXTJOIN( "", , data_scaledImpacts[[#This Row],[sector]:[impactType]] )</f>
        <v>WinterRecMIROC562010N/AXC</v>
      </c>
      <c r="C1172" s="49" t="s">
        <v>89</v>
      </c>
      <c r="D1172" s="49" t="s">
        <v>4</v>
      </c>
      <c r="E1172" s="50">
        <v>6</v>
      </c>
      <c r="F1172" s="50">
        <v>2010</v>
      </c>
      <c r="G1172" s="50" t="s">
        <v>201</v>
      </c>
      <c r="H1172" s="51" t="s">
        <v>91</v>
      </c>
      <c r="I1172" s="64" t="s">
        <v>132</v>
      </c>
      <c r="J1172" s="52"/>
      <c r="K1172" s="52"/>
      <c r="L1172" s="53"/>
      <c r="M1172" s="52"/>
      <c r="N1172" s="52"/>
      <c r="O1172" s="52"/>
      <c r="P1172" s="20"/>
      <c r="R1172"/>
    </row>
    <row r="1173" spans="1:18" x14ac:dyDescent="0.35">
      <c r="A1173" s="54">
        <f xml:space="preserve"> ROW( data_scaledImpacts[[#This Row],[row_id]] ) - ROW( data_scaledImpacts[[#Headers],[row_id]] )</f>
        <v>1172</v>
      </c>
      <c r="B1173" s="61" t="str">
        <f xml:space="preserve"> _xlfn.TEXTJOIN( "", , data_scaledImpacts[[#This Row],[sector]:[impactType]] )</f>
        <v>WinterRecGFDL-CM362010N/AXC</v>
      </c>
      <c r="C1173" s="49" t="s">
        <v>89</v>
      </c>
      <c r="D1173" s="49" t="s">
        <v>5</v>
      </c>
      <c r="E1173" s="50">
        <v>6</v>
      </c>
      <c r="F1173" s="50">
        <v>2010</v>
      </c>
      <c r="G1173" s="50" t="s">
        <v>201</v>
      </c>
      <c r="H1173" s="51" t="s">
        <v>91</v>
      </c>
      <c r="I1173" s="64" t="s">
        <v>133</v>
      </c>
      <c r="J1173" s="52">
        <v>2.7707934062562493E-2</v>
      </c>
      <c r="K1173" s="52">
        <v>4.8976188119355314E-2</v>
      </c>
      <c r="L1173" s="53">
        <v>0.46818672277478895</v>
      </c>
      <c r="M1173" s="52">
        <v>0.37164190611825343</v>
      </c>
      <c r="N1173" s="52"/>
      <c r="O1173" s="52"/>
      <c r="P1173" s="20">
        <v>0.15279976263272732</v>
      </c>
      <c r="R1173"/>
    </row>
    <row r="1174" spans="1:18" x14ac:dyDescent="0.35">
      <c r="A1174" s="54">
        <f xml:space="preserve"> ROW( data_scaledImpacts[[#This Row],[row_id]] ) - ROW( data_scaledImpacts[[#Headers],[row_id]] )</f>
        <v>1173</v>
      </c>
      <c r="B1174" s="61" t="str">
        <f xml:space="preserve"> _xlfn.TEXTJOIN( "", , data_scaledImpacts[[#This Row],[sector]:[impactType]] )</f>
        <v>WinterRecGCM Average62010N/AXC</v>
      </c>
      <c r="C1174" s="49" t="s">
        <v>89</v>
      </c>
      <c r="D1174" s="49" t="s">
        <v>15</v>
      </c>
      <c r="E1174" s="50">
        <v>6</v>
      </c>
      <c r="F1174" s="50">
        <v>2010</v>
      </c>
      <c r="G1174" s="50" t="s">
        <v>201</v>
      </c>
      <c r="H1174" s="51" t="s">
        <v>91</v>
      </c>
      <c r="I1174" s="64" t="s">
        <v>134</v>
      </c>
      <c r="J1174" s="52">
        <v>2.7957768183534643E-2</v>
      </c>
      <c r="K1174" s="52">
        <v>4.866276779647833E-2</v>
      </c>
      <c r="L1174" s="53">
        <v>0.51344436304433938</v>
      </c>
      <c r="M1174" s="52">
        <v>0.43491634232356097</v>
      </c>
      <c r="N1174" s="52" t="s">
        <v>26</v>
      </c>
      <c r="O1174" s="52"/>
      <c r="P1174" s="20">
        <v>0.14149712150062058</v>
      </c>
      <c r="R1174"/>
    </row>
    <row r="1175" spans="1:18" x14ac:dyDescent="0.35">
      <c r="A1175" s="54">
        <f xml:space="preserve"> ROW( data_scaledImpacts[[#This Row],[row_id]] ) - ROW( data_scaledImpacts[[#Headers],[row_id]] )</f>
        <v>1174</v>
      </c>
      <c r="B1175" s="61" t="str">
        <f xml:space="preserve"> _xlfn.TEXTJOIN( "", , data_scaledImpacts[[#This Row],[sector]:[impactType]] )</f>
        <v>WinterRecCanESM272010N/AXC</v>
      </c>
      <c r="C1175" s="49" t="s">
        <v>89</v>
      </c>
      <c r="D1175" s="49" t="s">
        <v>0</v>
      </c>
      <c r="E1175" s="50">
        <v>7</v>
      </c>
      <c r="F1175" s="50">
        <v>2010</v>
      </c>
      <c r="G1175" s="50" t="s">
        <v>201</v>
      </c>
      <c r="H1175" s="51" t="s">
        <v>91</v>
      </c>
      <c r="I1175" s="64" t="s">
        <v>135</v>
      </c>
      <c r="J1175" s="52"/>
      <c r="K1175" s="52"/>
      <c r="L1175" s="53"/>
      <c r="M1175" s="52"/>
      <c r="N1175" s="52"/>
      <c r="O1175" s="52"/>
      <c r="P1175" s="20"/>
      <c r="R1175"/>
    </row>
    <row r="1176" spans="1:18" x14ac:dyDescent="0.35">
      <c r="A1176" s="54">
        <f xml:space="preserve"> ROW( data_scaledImpacts[[#This Row],[row_id]] ) - ROW( data_scaledImpacts[[#Headers],[row_id]] )</f>
        <v>1175</v>
      </c>
      <c r="B1176" s="61" t="str">
        <f xml:space="preserve"> _xlfn.TEXTJOIN( "", , data_scaledImpacts[[#This Row],[sector]:[impactType]] )</f>
        <v>WinterRecCCSM472010N/AXC</v>
      </c>
      <c r="C1176" s="49" t="s">
        <v>89</v>
      </c>
      <c r="D1176" s="49" t="s">
        <v>1</v>
      </c>
      <c r="E1176" s="50">
        <v>7</v>
      </c>
      <c r="F1176" s="50">
        <v>2010</v>
      </c>
      <c r="G1176" s="50" t="s">
        <v>201</v>
      </c>
      <c r="H1176" s="51" t="s">
        <v>91</v>
      </c>
      <c r="I1176" s="64" t="s">
        <v>136</v>
      </c>
      <c r="J1176" s="52"/>
      <c r="K1176" s="52"/>
      <c r="L1176" s="53"/>
      <c r="M1176" s="52"/>
      <c r="N1176" s="52"/>
      <c r="O1176" s="52"/>
      <c r="P1176" s="20"/>
      <c r="R1176"/>
    </row>
    <row r="1177" spans="1:18" x14ac:dyDescent="0.35">
      <c r="A1177" s="54">
        <f xml:space="preserve"> ROW( data_scaledImpacts[[#This Row],[row_id]] ) - ROW( data_scaledImpacts[[#Headers],[row_id]] )</f>
        <v>1176</v>
      </c>
      <c r="B1177" s="61" t="str">
        <f xml:space="preserve"> _xlfn.TEXTJOIN( "", , data_scaledImpacts[[#This Row],[sector]:[impactType]] )</f>
        <v>WinterRecGISS-E2-R72010N/AXC</v>
      </c>
      <c r="C1177" s="49" t="s">
        <v>89</v>
      </c>
      <c r="D1177" s="49" t="s">
        <v>2</v>
      </c>
      <c r="E1177" s="50">
        <v>7</v>
      </c>
      <c r="F1177" s="50">
        <v>2010</v>
      </c>
      <c r="G1177" s="50" t="s">
        <v>201</v>
      </c>
      <c r="H1177" s="51" t="s">
        <v>91</v>
      </c>
      <c r="I1177" s="64" t="s">
        <v>137</v>
      </c>
      <c r="J1177" s="52"/>
      <c r="K1177" s="52"/>
      <c r="L1177" s="53"/>
      <c r="M1177" s="52"/>
      <c r="N1177" s="52"/>
      <c r="O1177" s="52"/>
      <c r="P1177" s="20"/>
      <c r="R1177"/>
    </row>
    <row r="1178" spans="1:18" x14ac:dyDescent="0.35">
      <c r="A1178" s="54">
        <f xml:space="preserve"> ROW( data_scaledImpacts[[#This Row],[row_id]] ) - ROW( data_scaledImpacts[[#Headers],[row_id]] )</f>
        <v>1177</v>
      </c>
      <c r="B1178" s="61" t="str">
        <f xml:space="preserve"> _xlfn.TEXTJOIN( "", , data_scaledImpacts[[#This Row],[sector]:[impactType]] )</f>
        <v>WinterRecHadGEM2-ES72010N/AXC</v>
      </c>
      <c r="C1178" s="49" t="s">
        <v>89</v>
      </c>
      <c r="D1178" s="49" t="s">
        <v>3</v>
      </c>
      <c r="E1178" s="50">
        <v>7</v>
      </c>
      <c r="F1178" s="50">
        <v>2010</v>
      </c>
      <c r="G1178" s="50" t="s">
        <v>201</v>
      </c>
      <c r="H1178" s="51" t="s">
        <v>91</v>
      </c>
      <c r="I1178" s="64" t="s">
        <v>138</v>
      </c>
      <c r="J1178" s="52"/>
      <c r="K1178" s="52"/>
      <c r="L1178" s="53"/>
      <c r="M1178" s="52"/>
      <c r="N1178" s="52"/>
      <c r="O1178" s="52"/>
      <c r="P1178" s="20"/>
      <c r="R1178"/>
    </row>
    <row r="1179" spans="1:18" x14ac:dyDescent="0.35">
      <c r="A1179" s="54">
        <f xml:space="preserve"> ROW( data_scaledImpacts[[#This Row],[row_id]] ) - ROW( data_scaledImpacts[[#Headers],[row_id]] )</f>
        <v>1178</v>
      </c>
      <c r="B1179" s="61" t="str">
        <f xml:space="preserve"> _xlfn.TEXTJOIN( "", , data_scaledImpacts[[#This Row],[sector]:[impactType]] )</f>
        <v>WinterRecMIROC572010N/AXC</v>
      </c>
      <c r="C1179" s="49" t="s">
        <v>89</v>
      </c>
      <c r="D1179" s="49" t="s">
        <v>4</v>
      </c>
      <c r="E1179" s="50">
        <v>7</v>
      </c>
      <c r="F1179" s="50">
        <v>2010</v>
      </c>
      <c r="G1179" s="50" t="s">
        <v>201</v>
      </c>
      <c r="H1179" s="51" t="s">
        <v>91</v>
      </c>
      <c r="I1179" s="64" t="s">
        <v>139</v>
      </c>
      <c r="J1179" s="52"/>
      <c r="K1179" s="52"/>
      <c r="L1179" s="53"/>
      <c r="M1179" s="52"/>
      <c r="N1179" s="52"/>
      <c r="O1179" s="52"/>
      <c r="P1179" s="20"/>
      <c r="R1179"/>
    </row>
    <row r="1180" spans="1:18" x14ac:dyDescent="0.35">
      <c r="A1180" s="54">
        <f xml:space="preserve"> ROW( data_scaledImpacts[[#This Row],[row_id]] ) - ROW( data_scaledImpacts[[#Headers],[row_id]] )</f>
        <v>1179</v>
      </c>
      <c r="B1180" s="61" t="str">
        <f xml:space="preserve"> _xlfn.TEXTJOIN( "", , data_scaledImpacts[[#This Row],[sector]:[impactType]] )</f>
        <v>WinterRecGFDL-CM372010N/AXC</v>
      </c>
      <c r="C1180" s="49" t="s">
        <v>89</v>
      </c>
      <c r="D1180" s="49" t="s">
        <v>5</v>
      </c>
      <c r="E1180" s="50">
        <v>7</v>
      </c>
      <c r="F1180" s="50">
        <v>2010</v>
      </c>
      <c r="G1180" s="50" t="s">
        <v>201</v>
      </c>
      <c r="H1180" s="51" t="s">
        <v>91</v>
      </c>
      <c r="I1180" s="64" t="s">
        <v>140</v>
      </c>
      <c r="J1180" s="52"/>
      <c r="K1180" s="52"/>
      <c r="L1180" s="53"/>
      <c r="M1180" s="52"/>
      <c r="N1180" s="52"/>
      <c r="O1180" s="52"/>
      <c r="P1180" s="20"/>
      <c r="R1180"/>
    </row>
    <row r="1181" spans="1:18" x14ac:dyDescent="0.35">
      <c r="A1181" s="54">
        <f xml:space="preserve"> ROW( data_scaledImpacts[[#This Row],[row_id]] ) - ROW( data_scaledImpacts[[#Headers],[row_id]] )</f>
        <v>1180</v>
      </c>
      <c r="B1181" s="61" t="str">
        <f xml:space="preserve"> _xlfn.TEXTJOIN( "", , data_scaledImpacts[[#This Row],[sector]:[impactType]] )</f>
        <v>WinterRecGCM Average72010N/AXC</v>
      </c>
      <c r="C1181" s="49" t="s">
        <v>89</v>
      </c>
      <c r="D1181" s="49" t="s">
        <v>15</v>
      </c>
      <c r="E1181" s="50">
        <v>7</v>
      </c>
      <c r="F1181" s="50">
        <v>2010</v>
      </c>
      <c r="G1181" s="50" t="s">
        <v>201</v>
      </c>
      <c r="H1181" s="51" t="s">
        <v>91</v>
      </c>
      <c r="I1181" s="64" t="s">
        <v>141</v>
      </c>
      <c r="J1181" s="52" t="s">
        <v>26</v>
      </c>
      <c r="K1181" s="52" t="s">
        <v>26</v>
      </c>
      <c r="L1181" s="53" t="s">
        <v>26</v>
      </c>
      <c r="M1181" s="52" t="s">
        <v>26</v>
      </c>
      <c r="N1181" s="52" t="s">
        <v>26</v>
      </c>
      <c r="O1181" s="52"/>
      <c r="P1181" s="20" t="s">
        <v>26</v>
      </c>
      <c r="R1181"/>
    </row>
    <row r="1182" spans="1:18" x14ac:dyDescent="0.35">
      <c r="A1182" s="54">
        <f xml:space="preserve"> ROW( data_scaledImpacts[[#This Row],[row_id]] ) - ROW( data_scaledImpacts[[#Headers],[row_id]] )</f>
        <v>1181</v>
      </c>
      <c r="B1182" s="61" t="str">
        <f xml:space="preserve"> _xlfn.TEXTJOIN( "", , data_scaledImpacts[[#This Row],[sector]:[impactType]] )</f>
        <v>WinterRecCanESM212090N/AXC</v>
      </c>
      <c r="C1182" s="49" t="s">
        <v>89</v>
      </c>
      <c r="D1182" s="49" t="s">
        <v>0</v>
      </c>
      <c r="E1182" s="50">
        <v>1</v>
      </c>
      <c r="F1182" s="50">
        <v>2090</v>
      </c>
      <c r="G1182" s="50" t="s">
        <v>201</v>
      </c>
      <c r="H1182" s="51" t="s">
        <v>91</v>
      </c>
      <c r="I1182" s="64" t="s">
        <v>142</v>
      </c>
      <c r="J1182" s="52">
        <v>-2.9503831961882254E-3</v>
      </c>
      <c r="K1182" s="52">
        <v>1.2205864351233407E-2</v>
      </c>
      <c r="L1182" s="53">
        <v>2.9170280871074785E-2</v>
      </c>
      <c r="M1182" s="52">
        <v>1.2675336401243424E-2</v>
      </c>
      <c r="N1182" s="52"/>
      <c r="O1182" s="52"/>
      <c r="P1182" s="20">
        <v>6.9836720028566563E-4</v>
      </c>
      <c r="R1182"/>
    </row>
    <row r="1183" spans="1:18" x14ac:dyDescent="0.35">
      <c r="A1183" s="54">
        <f xml:space="preserve"> ROW( data_scaledImpacts[[#This Row],[row_id]] ) - ROW( data_scaledImpacts[[#Headers],[row_id]] )</f>
        <v>1182</v>
      </c>
      <c r="B1183" s="61" t="str">
        <f xml:space="preserve"> _xlfn.TEXTJOIN( "", , data_scaledImpacts[[#This Row],[sector]:[impactType]] )</f>
        <v>WinterRecCCSM412090N/AXC</v>
      </c>
      <c r="C1183" s="49" t="s">
        <v>89</v>
      </c>
      <c r="D1183" s="49" t="s">
        <v>1</v>
      </c>
      <c r="E1183" s="50">
        <v>1</v>
      </c>
      <c r="F1183" s="50">
        <v>2090</v>
      </c>
      <c r="G1183" s="50" t="s">
        <v>201</v>
      </c>
      <c r="H1183" s="51" t="s">
        <v>91</v>
      </c>
      <c r="I1183" s="64" t="s">
        <v>143</v>
      </c>
      <c r="J1183" s="52">
        <v>4.0255468313090941E-3</v>
      </c>
      <c r="K1183" s="52">
        <v>4.6210566087916726E-3</v>
      </c>
      <c r="L1183" s="53">
        <v>3.8597197155370883E-2</v>
      </c>
      <c r="M1183" s="52">
        <v>4.4874349738940715E-2</v>
      </c>
      <c r="N1183" s="52"/>
      <c r="O1183" s="52"/>
      <c r="P1183" s="20">
        <v>4.4749934717263646E-3</v>
      </c>
      <c r="R1183"/>
    </row>
    <row r="1184" spans="1:18" x14ac:dyDescent="0.35">
      <c r="A1184" s="54">
        <f xml:space="preserve"> ROW( data_scaledImpacts[[#This Row],[row_id]] ) - ROW( data_scaledImpacts[[#Headers],[row_id]] )</f>
        <v>1183</v>
      </c>
      <c r="B1184" s="61" t="str">
        <f xml:space="preserve"> _xlfn.TEXTJOIN( "", , data_scaledImpacts[[#This Row],[sector]:[impactType]] )</f>
        <v>WinterRecGISS-E2-R12090N/AXC</v>
      </c>
      <c r="C1184" s="49" t="s">
        <v>89</v>
      </c>
      <c r="D1184" s="49" t="s">
        <v>2</v>
      </c>
      <c r="E1184" s="50">
        <v>1</v>
      </c>
      <c r="F1184" s="50">
        <v>2090</v>
      </c>
      <c r="G1184" s="50" t="s">
        <v>201</v>
      </c>
      <c r="H1184" s="51" t="s">
        <v>91</v>
      </c>
      <c r="I1184" s="64" t="s">
        <v>144</v>
      </c>
      <c r="J1184" s="52">
        <v>1.2927717623100155E-2</v>
      </c>
      <c r="K1184" s="52">
        <v>1.4117119368744241E-2</v>
      </c>
      <c r="L1184" s="53">
        <v>4.3464926999208273E-2</v>
      </c>
      <c r="M1184" s="52">
        <v>5.5512882129942917E-2</v>
      </c>
      <c r="N1184" s="52"/>
      <c r="O1184" s="52"/>
      <c r="P1184" s="20">
        <v>1.2601508908979449E-3</v>
      </c>
      <c r="R1184"/>
    </row>
    <row r="1185" spans="1:18" x14ac:dyDescent="0.35">
      <c r="A1185" s="54">
        <f xml:space="preserve"> ROW( data_scaledImpacts[[#This Row],[row_id]] ) - ROW( data_scaledImpacts[[#Headers],[row_id]] )</f>
        <v>1184</v>
      </c>
      <c r="B1185" s="61" t="str">
        <f xml:space="preserve"> _xlfn.TEXTJOIN( "", , data_scaledImpacts[[#This Row],[sector]:[impactType]] )</f>
        <v>WinterRecHadGEM2-ES12090N/AXC</v>
      </c>
      <c r="C1185" s="49" t="s">
        <v>89</v>
      </c>
      <c r="D1185" s="49" t="s">
        <v>3</v>
      </c>
      <c r="E1185" s="50">
        <v>1</v>
      </c>
      <c r="F1185" s="50">
        <v>2090</v>
      </c>
      <c r="G1185" s="50" t="s">
        <v>201</v>
      </c>
      <c r="H1185" s="51" t="s">
        <v>91</v>
      </c>
      <c r="I1185" s="64" t="s">
        <v>145</v>
      </c>
      <c r="J1185" s="52">
        <v>7.8541114035197007E-3</v>
      </c>
      <c r="K1185" s="52">
        <v>9.2061764420784658E-3</v>
      </c>
      <c r="L1185" s="53">
        <v>-3.5729575108832058E-3</v>
      </c>
      <c r="M1185" s="52">
        <v>6.5727594378018353E-2</v>
      </c>
      <c r="N1185" s="52"/>
      <c r="O1185" s="52"/>
      <c r="P1185" s="20">
        <v>-2.7350766908567876E-2</v>
      </c>
      <c r="R1185"/>
    </row>
    <row r="1186" spans="1:18" x14ac:dyDescent="0.35">
      <c r="A1186" s="54">
        <f xml:space="preserve"> ROW( data_scaledImpacts[[#This Row],[row_id]] ) - ROW( data_scaledImpacts[[#Headers],[row_id]] )</f>
        <v>1185</v>
      </c>
      <c r="B1186" s="61" t="str">
        <f xml:space="preserve"> _xlfn.TEXTJOIN( "", , data_scaledImpacts[[#This Row],[sector]:[impactType]] )</f>
        <v>WinterRecMIROC512090N/AXC</v>
      </c>
      <c r="C1186" s="49" t="s">
        <v>89</v>
      </c>
      <c r="D1186" s="49" t="s">
        <v>4</v>
      </c>
      <c r="E1186" s="50">
        <v>1</v>
      </c>
      <c r="F1186" s="50">
        <v>2090</v>
      </c>
      <c r="G1186" s="50" t="s">
        <v>201</v>
      </c>
      <c r="H1186" s="51" t="s">
        <v>91</v>
      </c>
      <c r="I1186" s="64" t="s">
        <v>146</v>
      </c>
      <c r="J1186" s="52">
        <v>7.6300223991733031E-3</v>
      </c>
      <c r="K1186" s="52">
        <v>8.452561214510464E-3</v>
      </c>
      <c r="L1186" s="53">
        <v>0.10766406088324704</v>
      </c>
      <c r="M1186" s="52">
        <v>8.435487071619549E-2</v>
      </c>
      <c r="N1186" s="52"/>
      <c r="O1186" s="52"/>
      <c r="P1186" s="20">
        <v>1.1265829446668429E-2</v>
      </c>
      <c r="R1186"/>
    </row>
    <row r="1187" spans="1:18" x14ac:dyDescent="0.35">
      <c r="A1187" s="54">
        <f xml:space="preserve"> ROW( data_scaledImpacts[[#This Row],[row_id]] ) - ROW( data_scaledImpacts[[#Headers],[row_id]] )</f>
        <v>1186</v>
      </c>
      <c r="B1187" s="61" t="str">
        <f xml:space="preserve"> _xlfn.TEXTJOIN( "", , data_scaledImpacts[[#This Row],[sector]:[impactType]] )</f>
        <v>WinterRecGFDL-CM312090N/AXC</v>
      </c>
      <c r="C1187" s="49" t="s">
        <v>89</v>
      </c>
      <c r="D1187" s="49" t="s">
        <v>5</v>
      </c>
      <c r="E1187" s="50">
        <v>1</v>
      </c>
      <c r="F1187" s="50">
        <v>2090</v>
      </c>
      <c r="G1187" s="50" t="s">
        <v>201</v>
      </c>
      <c r="H1187" s="51" t="s">
        <v>91</v>
      </c>
      <c r="I1187" s="64" t="s">
        <v>147</v>
      </c>
      <c r="J1187" s="52">
        <v>-1.5696785899628589E-3</v>
      </c>
      <c r="K1187" s="52">
        <v>9.2113073771910251E-3</v>
      </c>
      <c r="L1187" s="53">
        <v>-5.0086600948501724E-2</v>
      </c>
      <c r="M1187" s="52">
        <v>2.4072589400856083E-2</v>
      </c>
      <c r="N1187" s="52"/>
      <c r="O1187" s="52"/>
      <c r="P1187" s="20">
        <v>-4.2521398572287934E-3</v>
      </c>
      <c r="R1187"/>
    </row>
    <row r="1188" spans="1:18" x14ac:dyDescent="0.35">
      <c r="A1188" s="54">
        <f xml:space="preserve"> ROW( data_scaledImpacts[[#This Row],[row_id]] ) - ROW( data_scaledImpacts[[#Headers],[row_id]] )</f>
        <v>1187</v>
      </c>
      <c r="B1188" s="61" t="str">
        <f xml:space="preserve"> _xlfn.TEXTJOIN( "", , data_scaledImpacts[[#This Row],[sector]:[impactType]] )</f>
        <v>WinterRecGCM Average12090N/AXC</v>
      </c>
      <c r="C1188" s="49" t="s">
        <v>89</v>
      </c>
      <c r="D1188" s="49" t="s">
        <v>15</v>
      </c>
      <c r="E1188" s="50">
        <v>1</v>
      </c>
      <c r="F1188" s="50">
        <v>2090</v>
      </c>
      <c r="G1188" s="50" t="s">
        <v>201</v>
      </c>
      <c r="H1188" s="51" t="s">
        <v>91</v>
      </c>
      <c r="I1188" s="64" t="s">
        <v>148</v>
      </c>
      <c r="J1188" s="52">
        <v>4.6528894118251949E-3</v>
      </c>
      <c r="K1188" s="52">
        <v>9.6356808937582122E-3</v>
      </c>
      <c r="L1188" s="53">
        <v>2.7539484574919341E-2</v>
      </c>
      <c r="M1188" s="52">
        <v>4.7869603794199501E-2</v>
      </c>
      <c r="N1188" s="52" t="s">
        <v>26</v>
      </c>
      <c r="O1188" s="52"/>
      <c r="P1188" s="20">
        <v>-2.3172609593697106E-3</v>
      </c>
      <c r="R1188"/>
    </row>
    <row r="1189" spans="1:18" x14ac:dyDescent="0.35">
      <c r="A1189" s="54">
        <f xml:space="preserve"> ROW( data_scaledImpacts[[#This Row],[row_id]] ) - ROW( data_scaledImpacts[[#Headers],[row_id]] )</f>
        <v>1188</v>
      </c>
      <c r="B1189" s="61" t="str">
        <f xml:space="preserve"> _xlfn.TEXTJOIN( "", , data_scaledImpacts[[#This Row],[sector]:[impactType]] )</f>
        <v>WinterRecCanESM222090N/AXC</v>
      </c>
      <c r="C1189" s="49" t="s">
        <v>89</v>
      </c>
      <c r="D1189" s="49" t="s">
        <v>0</v>
      </c>
      <c r="E1189" s="50">
        <v>2</v>
      </c>
      <c r="F1189" s="50">
        <v>2090</v>
      </c>
      <c r="G1189" s="50" t="s">
        <v>201</v>
      </c>
      <c r="H1189" s="51" t="s">
        <v>91</v>
      </c>
      <c r="I1189" s="64" t="s">
        <v>149</v>
      </c>
      <c r="J1189" s="52">
        <v>7.0814942095869075E-3</v>
      </c>
      <c r="K1189" s="52">
        <v>1.6858968057402331E-2</v>
      </c>
      <c r="L1189" s="53">
        <v>9.79997071091845E-2</v>
      </c>
      <c r="M1189" s="52">
        <v>0.20482177400110504</v>
      </c>
      <c r="N1189" s="52"/>
      <c r="O1189" s="52"/>
      <c r="P1189" s="20">
        <v>3.3956362791133413E-2</v>
      </c>
      <c r="R1189"/>
    </row>
    <row r="1190" spans="1:18" x14ac:dyDescent="0.35">
      <c r="A1190" s="54">
        <f xml:space="preserve"> ROW( data_scaledImpacts[[#This Row],[row_id]] ) - ROW( data_scaledImpacts[[#Headers],[row_id]] )</f>
        <v>1189</v>
      </c>
      <c r="B1190" s="61" t="str">
        <f xml:space="preserve"> _xlfn.TEXTJOIN( "", , data_scaledImpacts[[#This Row],[sector]:[impactType]] )</f>
        <v>WinterRecCCSM422090N/AXC</v>
      </c>
      <c r="C1190" s="49" t="s">
        <v>89</v>
      </c>
      <c r="D1190" s="49" t="s">
        <v>1</v>
      </c>
      <c r="E1190" s="50">
        <v>2</v>
      </c>
      <c r="F1190" s="50">
        <v>2090</v>
      </c>
      <c r="G1190" s="50" t="s">
        <v>201</v>
      </c>
      <c r="H1190" s="51" t="s">
        <v>91</v>
      </c>
      <c r="I1190" s="64" t="s">
        <v>150</v>
      </c>
      <c r="J1190" s="52">
        <v>3.5058932557555048E-3</v>
      </c>
      <c r="K1190" s="52">
        <v>7.8836901260360224E-3</v>
      </c>
      <c r="L1190" s="53">
        <v>0.17810487780269871</v>
      </c>
      <c r="M1190" s="52">
        <v>0.18463686831561738</v>
      </c>
      <c r="N1190" s="52"/>
      <c r="O1190" s="52"/>
      <c r="P1190" s="20">
        <v>4.6852581121190916E-2</v>
      </c>
      <c r="R1190"/>
    </row>
    <row r="1191" spans="1:18" x14ac:dyDescent="0.35">
      <c r="A1191" s="54">
        <f xml:space="preserve"> ROW( data_scaledImpacts[[#This Row],[row_id]] ) - ROW( data_scaledImpacts[[#Headers],[row_id]] )</f>
        <v>1190</v>
      </c>
      <c r="B1191" s="61" t="str">
        <f xml:space="preserve"> _xlfn.TEXTJOIN( "", , data_scaledImpacts[[#This Row],[sector]:[impactType]] )</f>
        <v>WinterRecGISS-E2-R22090N/AXC</v>
      </c>
      <c r="C1191" s="49" t="s">
        <v>89</v>
      </c>
      <c r="D1191" s="49" t="s">
        <v>2</v>
      </c>
      <c r="E1191" s="50">
        <v>2</v>
      </c>
      <c r="F1191" s="50">
        <v>2090</v>
      </c>
      <c r="G1191" s="50" t="s">
        <v>201</v>
      </c>
      <c r="H1191" s="51" t="s">
        <v>91</v>
      </c>
      <c r="I1191" s="64" t="s">
        <v>151</v>
      </c>
      <c r="J1191" s="52">
        <v>9.9501447915250601E-3</v>
      </c>
      <c r="K1191" s="52">
        <v>2.1798808641355926E-2</v>
      </c>
      <c r="L1191" s="53">
        <v>7.00124508238473E-2</v>
      </c>
      <c r="M1191" s="52">
        <v>9.802721965062447E-2</v>
      </c>
      <c r="N1191" s="52"/>
      <c r="O1191" s="52"/>
      <c r="P1191" s="20">
        <v>8.0058745722721009E-3</v>
      </c>
      <c r="R1191"/>
    </row>
    <row r="1192" spans="1:18" x14ac:dyDescent="0.35">
      <c r="A1192" s="54">
        <f xml:space="preserve"> ROW( data_scaledImpacts[[#This Row],[row_id]] ) - ROW( data_scaledImpacts[[#Headers],[row_id]] )</f>
        <v>1191</v>
      </c>
      <c r="B1192" s="61" t="str">
        <f xml:space="preserve"> _xlfn.TEXTJOIN( "", , data_scaledImpacts[[#This Row],[sector]:[impactType]] )</f>
        <v>WinterRecHadGEM2-ES22090N/AXC</v>
      </c>
      <c r="C1192" s="49" t="s">
        <v>89</v>
      </c>
      <c r="D1192" s="49" t="s">
        <v>3</v>
      </c>
      <c r="E1192" s="50">
        <v>2</v>
      </c>
      <c r="F1192" s="50">
        <v>2090</v>
      </c>
      <c r="G1192" s="50" t="s">
        <v>201</v>
      </c>
      <c r="H1192" s="51" t="s">
        <v>91</v>
      </c>
      <c r="I1192" s="64" t="s">
        <v>152</v>
      </c>
      <c r="J1192" s="52">
        <v>2.5160703441982164E-3</v>
      </c>
      <c r="K1192" s="52">
        <v>1.1354223716542428E-2</v>
      </c>
      <c r="L1192" s="53">
        <v>7.829385544524832E-2</v>
      </c>
      <c r="M1192" s="52">
        <v>0.15889428707654069</v>
      </c>
      <c r="N1192" s="52"/>
      <c r="O1192" s="52"/>
      <c r="P1192" s="20">
        <v>1.7262149078395871E-2</v>
      </c>
      <c r="R1192"/>
    </row>
    <row r="1193" spans="1:18" x14ac:dyDescent="0.35">
      <c r="A1193" s="54">
        <f xml:space="preserve"> ROW( data_scaledImpacts[[#This Row],[row_id]] ) - ROW( data_scaledImpacts[[#Headers],[row_id]] )</f>
        <v>1192</v>
      </c>
      <c r="B1193" s="61" t="str">
        <f xml:space="preserve"> _xlfn.TEXTJOIN( "", , data_scaledImpacts[[#This Row],[sector]:[impactType]] )</f>
        <v>WinterRecMIROC522090N/AXC</v>
      </c>
      <c r="C1193" s="49" t="s">
        <v>89</v>
      </c>
      <c r="D1193" s="49" t="s">
        <v>4</v>
      </c>
      <c r="E1193" s="50">
        <v>2</v>
      </c>
      <c r="F1193" s="50">
        <v>2090</v>
      </c>
      <c r="G1193" s="50" t="s">
        <v>201</v>
      </c>
      <c r="H1193" s="51" t="s">
        <v>91</v>
      </c>
      <c r="I1193" s="64" t="s">
        <v>153</v>
      </c>
      <c r="J1193" s="52">
        <v>1.4677238759773214E-2</v>
      </c>
      <c r="K1193" s="52">
        <v>1.8134499206032412E-2</v>
      </c>
      <c r="L1193" s="53">
        <v>0.26172622715414545</v>
      </c>
      <c r="M1193" s="52">
        <v>0.1480204040716615</v>
      </c>
      <c r="N1193" s="52"/>
      <c r="O1193" s="52"/>
      <c r="P1193" s="20">
        <v>3.8219183254238058E-2</v>
      </c>
      <c r="R1193"/>
    </row>
    <row r="1194" spans="1:18" x14ac:dyDescent="0.35">
      <c r="A1194" s="54">
        <f xml:space="preserve"> ROW( data_scaledImpacts[[#This Row],[row_id]] ) - ROW( data_scaledImpacts[[#Headers],[row_id]] )</f>
        <v>1193</v>
      </c>
      <c r="B1194" s="61" t="str">
        <f xml:space="preserve"> _xlfn.TEXTJOIN( "", , data_scaledImpacts[[#This Row],[sector]:[impactType]] )</f>
        <v>WinterRecGFDL-CM322090N/AXC</v>
      </c>
      <c r="C1194" s="49" t="s">
        <v>89</v>
      </c>
      <c r="D1194" s="49" t="s">
        <v>5</v>
      </c>
      <c r="E1194" s="50">
        <v>2</v>
      </c>
      <c r="F1194" s="50">
        <v>2090</v>
      </c>
      <c r="G1194" s="50" t="s">
        <v>201</v>
      </c>
      <c r="H1194" s="51" t="s">
        <v>91</v>
      </c>
      <c r="I1194" s="64" t="s">
        <v>154</v>
      </c>
      <c r="J1194" s="52">
        <v>3.4236973984382493E-3</v>
      </c>
      <c r="K1194" s="52">
        <v>1.7500463733864616E-2</v>
      </c>
      <c r="L1194" s="53">
        <v>4.3247907807693428E-2</v>
      </c>
      <c r="M1194" s="52">
        <v>3.7401410370579695E-2</v>
      </c>
      <c r="N1194" s="52"/>
      <c r="O1194" s="52"/>
      <c r="P1194" s="20">
        <v>9.957538785474139E-3</v>
      </c>
      <c r="R1194"/>
    </row>
    <row r="1195" spans="1:18" x14ac:dyDescent="0.35">
      <c r="A1195" s="54">
        <f xml:space="preserve"> ROW( data_scaledImpacts[[#This Row],[row_id]] ) - ROW( data_scaledImpacts[[#Headers],[row_id]] )</f>
        <v>1194</v>
      </c>
      <c r="B1195" s="61" t="str">
        <f xml:space="preserve"> _xlfn.TEXTJOIN( "", , data_scaledImpacts[[#This Row],[sector]:[impactType]] )</f>
        <v>WinterRecGCM Average22090N/AXC</v>
      </c>
      <c r="C1195" s="49" t="s">
        <v>89</v>
      </c>
      <c r="D1195" s="49" t="s">
        <v>15</v>
      </c>
      <c r="E1195" s="50">
        <v>2</v>
      </c>
      <c r="F1195" s="50">
        <v>2090</v>
      </c>
      <c r="G1195" s="50" t="s">
        <v>201</v>
      </c>
      <c r="H1195" s="51" t="s">
        <v>91</v>
      </c>
      <c r="I1195" s="64" t="s">
        <v>155</v>
      </c>
      <c r="J1195" s="52">
        <v>6.8590897932128587E-3</v>
      </c>
      <c r="K1195" s="52">
        <v>1.5588442246872287E-2</v>
      </c>
      <c r="L1195" s="53">
        <v>0.12156417102380294</v>
      </c>
      <c r="M1195" s="52">
        <v>0.13863366058102147</v>
      </c>
      <c r="N1195" s="52" t="s">
        <v>26</v>
      </c>
      <c r="O1195" s="52"/>
      <c r="P1195" s="20">
        <v>2.5708948267117417E-2</v>
      </c>
      <c r="R1195"/>
    </row>
    <row r="1196" spans="1:18" x14ac:dyDescent="0.35">
      <c r="A1196" s="54">
        <f xml:space="preserve"> ROW( data_scaledImpacts[[#This Row],[row_id]] ) - ROW( data_scaledImpacts[[#Headers],[row_id]] )</f>
        <v>1195</v>
      </c>
      <c r="B1196" s="61" t="str">
        <f xml:space="preserve"> _xlfn.TEXTJOIN( "", , data_scaledImpacts[[#This Row],[sector]:[impactType]] )</f>
        <v>WinterRecCanESM232090N/AXC</v>
      </c>
      <c r="C1196" s="49" t="s">
        <v>89</v>
      </c>
      <c r="D1196" s="49" t="s">
        <v>0</v>
      </c>
      <c r="E1196" s="50">
        <v>3</v>
      </c>
      <c r="F1196" s="50">
        <v>2090</v>
      </c>
      <c r="G1196" s="50" t="s">
        <v>201</v>
      </c>
      <c r="H1196" s="51" t="s">
        <v>91</v>
      </c>
      <c r="I1196" s="64" t="s">
        <v>156</v>
      </c>
      <c r="J1196" s="52">
        <v>1.1212433932216454E-2</v>
      </c>
      <c r="K1196" s="52">
        <v>1.9321763439191297E-2</v>
      </c>
      <c r="L1196" s="53">
        <v>0.22869579416291039</v>
      </c>
      <c r="M1196" s="52">
        <v>0.28312731142227632</v>
      </c>
      <c r="N1196" s="52"/>
      <c r="O1196" s="52"/>
      <c r="P1196" s="20">
        <v>4.733504701479218E-2</v>
      </c>
      <c r="R1196"/>
    </row>
    <row r="1197" spans="1:18" x14ac:dyDescent="0.35">
      <c r="A1197" s="54">
        <f xml:space="preserve"> ROW( data_scaledImpacts[[#This Row],[row_id]] ) - ROW( data_scaledImpacts[[#Headers],[row_id]] )</f>
        <v>1196</v>
      </c>
      <c r="B1197" s="61" t="str">
        <f xml:space="preserve"> _xlfn.TEXTJOIN( "", , data_scaledImpacts[[#This Row],[sector]:[impactType]] )</f>
        <v>WinterRecCCSM432090N/AXC</v>
      </c>
      <c r="C1197" s="49" t="s">
        <v>89</v>
      </c>
      <c r="D1197" s="49" t="s">
        <v>1</v>
      </c>
      <c r="E1197" s="50">
        <v>3</v>
      </c>
      <c r="F1197" s="50">
        <v>2090</v>
      </c>
      <c r="G1197" s="50" t="s">
        <v>201</v>
      </c>
      <c r="H1197" s="51" t="s">
        <v>91</v>
      </c>
      <c r="I1197" s="64" t="s">
        <v>157</v>
      </c>
      <c r="J1197" s="52">
        <v>1.5555904586519669E-2</v>
      </c>
      <c r="K1197" s="52">
        <v>2.0740683726932666E-2</v>
      </c>
      <c r="L1197" s="53">
        <v>0.25141270075766736</v>
      </c>
      <c r="M1197" s="52">
        <v>0.28454567251009194</v>
      </c>
      <c r="N1197" s="52"/>
      <c r="O1197" s="52"/>
      <c r="P1197" s="20">
        <v>4.3766943425163414E-2</v>
      </c>
      <c r="R1197"/>
    </row>
    <row r="1198" spans="1:18" x14ac:dyDescent="0.35">
      <c r="A1198" s="54">
        <f xml:space="preserve"> ROW( data_scaledImpacts[[#This Row],[row_id]] ) - ROW( data_scaledImpacts[[#Headers],[row_id]] )</f>
        <v>1197</v>
      </c>
      <c r="B1198" s="61" t="str">
        <f xml:space="preserve"> _xlfn.TEXTJOIN( "", , data_scaledImpacts[[#This Row],[sector]:[impactType]] )</f>
        <v>WinterRecGISS-E2-R32090N/AXC</v>
      </c>
      <c r="C1198" s="49" t="s">
        <v>89</v>
      </c>
      <c r="D1198" s="49" t="s">
        <v>2</v>
      </c>
      <c r="E1198" s="50">
        <v>3</v>
      </c>
      <c r="F1198" s="50">
        <v>2090</v>
      </c>
      <c r="G1198" s="50" t="s">
        <v>201</v>
      </c>
      <c r="H1198" s="51" t="s">
        <v>91</v>
      </c>
      <c r="I1198" s="64" t="s">
        <v>158</v>
      </c>
      <c r="J1198" s="52">
        <v>1.2367165580738596E-2</v>
      </c>
      <c r="K1198" s="52">
        <v>2.1303328679656976E-2</v>
      </c>
      <c r="L1198" s="53">
        <v>9.1406617290054823E-2</v>
      </c>
      <c r="M1198" s="52">
        <v>0.14611036378566555</v>
      </c>
      <c r="N1198" s="52"/>
      <c r="O1198" s="52"/>
      <c r="P1198" s="20">
        <v>1.935060698889254E-2</v>
      </c>
      <c r="R1198"/>
    </row>
    <row r="1199" spans="1:18" x14ac:dyDescent="0.35">
      <c r="A1199" s="54">
        <f xml:space="preserve"> ROW( data_scaledImpacts[[#This Row],[row_id]] ) - ROW( data_scaledImpacts[[#Headers],[row_id]] )</f>
        <v>1198</v>
      </c>
      <c r="B1199" s="61" t="str">
        <f xml:space="preserve"> _xlfn.TEXTJOIN( "", , data_scaledImpacts[[#This Row],[sector]:[impactType]] )</f>
        <v>WinterRecHadGEM2-ES32090N/AXC</v>
      </c>
      <c r="C1199" s="49" t="s">
        <v>89</v>
      </c>
      <c r="D1199" s="49" t="s">
        <v>3</v>
      </c>
      <c r="E1199" s="50">
        <v>3</v>
      </c>
      <c r="F1199" s="50">
        <v>2090</v>
      </c>
      <c r="G1199" s="50" t="s">
        <v>201</v>
      </c>
      <c r="H1199" s="51" t="s">
        <v>91</v>
      </c>
      <c r="I1199" s="64" t="s">
        <v>159</v>
      </c>
      <c r="J1199" s="52">
        <v>1.1526911269491187E-2</v>
      </c>
      <c r="K1199" s="52">
        <v>2.2561634235774064E-2</v>
      </c>
      <c r="L1199" s="53">
        <v>0.1945352069715244</v>
      </c>
      <c r="M1199" s="52">
        <v>0.27227736888610193</v>
      </c>
      <c r="N1199" s="52"/>
      <c r="O1199" s="52"/>
      <c r="P1199" s="20">
        <v>4.0979698213362024E-2</v>
      </c>
      <c r="R1199"/>
    </row>
    <row r="1200" spans="1:18" x14ac:dyDescent="0.35">
      <c r="A1200" s="54">
        <f xml:space="preserve"> ROW( data_scaledImpacts[[#This Row],[row_id]] ) - ROW( data_scaledImpacts[[#Headers],[row_id]] )</f>
        <v>1199</v>
      </c>
      <c r="B1200" s="61" t="str">
        <f xml:space="preserve"> _xlfn.TEXTJOIN( "", , data_scaledImpacts[[#This Row],[sector]:[impactType]] )</f>
        <v>WinterRecMIROC532090N/AXC</v>
      </c>
      <c r="C1200" s="49" t="s">
        <v>89</v>
      </c>
      <c r="D1200" s="49" t="s">
        <v>4</v>
      </c>
      <c r="E1200" s="50">
        <v>3</v>
      </c>
      <c r="F1200" s="50">
        <v>2090</v>
      </c>
      <c r="G1200" s="50" t="s">
        <v>201</v>
      </c>
      <c r="H1200" s="51" t="s">
        <v>91</v>
      </c>
      <c r="I1200" s="64" t="s">
        <v>160</v>
      </c>
      <c r="J1200" s="52">
        <v>1.3522713565829632E-2</v>
      </c>
      <c r="K1200" s="52">
        <v>2.6358332083729966E-2</v>
      </c>
      <c r="L1200" s="53">
        <v>0.29483109599111007</v>
      </c>
      <c r="M1200" s="52">
        <v>0.18018285802398426</v>
      </c>
      <c r="N1200" s="52"/>
      <c r="O1200" s="52"/>
      <c r="P1200" s="20">
        <v>7.2215973206165324E-2</v>
      </c>
      <c r="R1200"/>
    </row>
    <row r="1201" spans="1:18" x14ac:dyDescent="0.35">
      <c r="A1201" s="54">
        <f xml:space="preserve"> ROW( data_scaledImpacts[[#This Row],[row_id]] ) - ROW( data_scaledImpacts[[#Headers],[row_id]] )</f>
        <v>1200</v>
      </c>
      <c r="B1201" s="61" t="str">
        <f xml:space="preserve"> _xlfn.TEXTJOIN( "", , data_scaledImpacts[[#This Row],[sector]:[impactType]] )</f>
        <v>WinterRecGFDL-CM332090N/AXC</v>
      </c>
      <c r="C1201" s="49" t="s">
        <v>89</v>
      </c>
      <c r="D1201" s="49" t="s">
        <v>5</v>
      </c>
      <c r="E1201" s="50">
        <v>3</v>
      </c>
      <c r="F1201" s="50">
        <v>2090</v>
      </c>
      <c r="G1201" s="50" t="s">
        <v>201</v>
      </c>
      <c r="H1201" s="51" t="s">
        <v>91</v>
      </c>
      <c r="I1201" s="64" t="s">
        <v>161</v>
      </c>
      <c r="J1201" s="52">
        <v>7.1034965629336103E-3</v>
      </c>
      <c r="K1201" s="52">
        <v>2.3940634741258078E-2</v>
      </c>
      <c r="L1201" s="53">
        <v>0.25188315777212172</v>
      </c>
      <c r="M1201" s="52">
        <v>0.22393432074302791</v>
      </c>
      <c r="N1201" s="52"/>
      <c r="O1201" s="52"/>
      <c r="P1201" s="20">
        <v>5.4605905851256402E-2</v>
      </c>
      <c r="R1201"/>
    </row>
    <row r="1202" spans="1:18" x14ac:dyDescent="0.35">
      <c r="A1202" s="54">
        <f xml:space="preserve"> ROW( data_scaledImpacts[[#This Row],[row_id]] ) - ROW( data_scaledImpacts[[#Headers],[row_id]] )</f>
        <v>1201</v>
      </c>
      <c r="B1202" s="61" t="str">
        <f xml:space="preserve"> _xlfn.TEXTJOIN( "", , data_scaledImpacts[[#This Row],[sector]:[impactType]] )</f>
        <v>WinterRecGCM Average32090N/AXC</v>
      </c>
      <c r="C1202" s="49" t="s">
        <v>89</v>
      </c>
      <c r="D1202" s="49" t="s">
        <v>15</v>
      </c>
      <c r="E1202" s="50">
        <v>3</v>
      </c>
      <c r="F1202" s="50">
        <v>2090</v>
      </c>
      <c r="G1202" s="50" t="s">
        <v>201</v>
      </c>
      <c r="H1202" s="51" t="s">
        <v>91</v>
      </c>
      <c r="I1202" s="64" t="s">
        <v>162</v>
      </c>
      <c r="J1202" s="52">
        <v>1.188143758295486E-2</v>
      </c>
      <c r="K1202" s="52">
        <v>2.2371062817757175E-2</v>
      </c>
      <c r="L1202" s="53">
        <v>0.21879409549089812</v>
      </c>
      <c r="M1202" s="52">
        <v>0.23169631589519132</v>
      </c>
      <c r="N1202" s="52" t="s">
        <v>26</v>
      </c>
      <c r="O1202" s="52"/>
      <c r="P1202" s="20">
        <v>4.6375695783271977E-2</v>
      </c>
      <c r="R1202"/>
    </row>
    <row r="1203" spans="1:18" x14ac:dyDescent="0.35">
      <c r="A1203" s="54">
        <f xml:space="preserve"> ROW( data_scaledImpacts[[#This Row],[row_id]] ) - ROW( data_scaledImpacts[[#Headers],[row_id]] )</f>
        <v>1202</v>
      </c>
      <c r="B1203" s="61" t="str">
        <f xml:space="preserve"> _xlfn.TEXTJOIN( "", , data_scaledImpacts[[#This Row],[sector]:[impactType]] )</f>
        <v>WinterRecCanESM242090N/AXC</v>
      </c>
      <c r="C1203" s="49" t="s">
        <v>89</v>
      </c>
      <c r="D1203" s="49" t="s">
        <v>0</v>
      </c>
      <c r="E1203" s="50">
        <v>4</v>
      </c>
      <c r="F1203" s="50">
        <v>2090</v>
      </c>
      <c r="G1203" s="50" t="s">
        <v>201</v>
      </c>
      <c r="H1203" s="51" t="s">
        <v>91</v>
      </c>
      <c r="I1203" s="64" t="s">
        <v>163</v>
      </c>
      <c r="J1203" s="52">
        <v>8.239642967801785E-3</v>
      </c>
      <c r="K1203" s="52">
        <v>2.4508217132806518E-2</v>
      </c>
      <c r="L1203" s="53">
        <v>0.29777758664872828</v>
      </c>
      <c r="M1203" s="52">
        <v>0.371658199665927</v>
      </c>
      <c r="N1203" s="52"/>
      <c r="O1203" s="52"/>
      <c r="P1203" s="20">
        <v>7.1102723935331485E-2</v>
      </c>
      <c r="R1203"/>
    </row>
    <row r="1204" spans="1:18" x14ac:dyDescent="0.35">
      <c r="A1204" s="54">
        <f xml:space="preserve"> ROW( data_scaledImpacts[[#This Row],[row_id]] ) - ROW( data_scaledImpacts[[#Headers],[row_id]] )</f>
        <v>1203</v>
      </c>
      <c r="B1204" s="61" t="str">
        <f xml:space="preserve"> _xlfn.TEXTJOIN( "", , data_scaledImpacts[[#This Row],[sector]:[impactType]] )</f>
        <v>WinterRecCCSM442090N/AXC</v>
      </c>
      <c r="C1204" s="49" t="s">
        <v>89</v>
      </c>
      <c r="D1204" s="49" t="s">
        <v>1</v>
      </c>
      <c r="E1204" s="50">
        <v>4</v>
      </c>
      <c r="F1204" s="50">
        <v>2090</v>
      </c>
      <c r="G1204" s="50" t="s">
        <v>201</v>
      </c>
      <c r="H1204" s="51" t="s">
        <v>91</v>
      </c>
      <c r="I1204" s="64" t="s">
        <v>164</v>
      </c>
      <c r="J1204" s="52">
        <v>2.692386694741164E-2</v>
      </c>
      <c r="K1204" s="52">
        <v>2.8147649651326805E-2</v>
      </c>
      <c r="L1204" s="53">
        <v>0.42533634126011788</v>
      </c>
      <c r="M1204" s="52">
        <v>0.41424565786431405</v>
      </c>
      <c r="N1204" s="52"/>
      <c r="O1204" s="52"/>
      <c r="P1204" s="20">
        <v>8.223372825366386E-2</v>
      </c>
      <c r="R1204"/>
    </row>
    <row r="1205" spans="1:18" x14ac:dyDescent="0.35">
      <c r="A1205" s="54">
        <f xml:space="preserve"> ROW( data_scaledImpacts[[#This Row],[row_id]] ) - ROW( data_scaledImpacts[[#Headers],[row_id]] )</f>
        <v>1204</v>
      </c>
      <c r="B1205" s="61" t="str">
        <f xml:space="preserve"> _xlfn.TEXTJOIN( "", , data_scaledImpacts[[#This Row],[sector]:[impactType]] )</f>
        <v>WinterRecGISS-E2-R42090N/AXC</v>
      </c>
      <c r="C1205" s="49" t="s">
        <v>89</v>
      </c>
      <c r="D1205" s="49" t="s">
        <v>2</v>
      </c>
      <c r="E1205" s="50">
        <v>4</v>
      </c>
      <c r="F1205" s="50">
        <v>2090</v>
      </c>
      <c r="G1205" s="50" t="s">
        <v>201</v>
      </c>
      <c r="H1205" s="51" t="s">
        <v>91</v>
      </c>
      <c r="I1205" s="64" t="s">
        <v>165</v>
      </c>
      <c r="J1205" s="52"/>
      <c r="K1205" s="52"/>
      <c r="L1205" s="53"/>
      <c r="M1205" s="52"/>
      <c r="N1205" s="52"/>
      <c r="O1205" s="52"/>
      <c r="P1205" s="20"/>
      <c r="R1205"/>
    </row>
    <row r="1206" spans="1:18" x14ac:dyDescent="0.35">
      <c r="A1206" s="54">
        <f xml:space="preserve"> ROW( data_scaledImpacts[[#This Row],[row_id]] ) - ROW( data_scaledImpacts[[#Headers],[row_id]] )</f>
        <v>1205</v>
      </c>
      <c r="B1206" s="61" t="str">
        <f xml:space="preserve"> _xlfn.TEXTJOIN( "", , data_scaledImpacts[[#This Row],[sector]:[impactType]] )</f>
        <v>WinterRecHadGEM2-ES42090N/AXC</v>
      </c>
      <c r="C1206" s="49" t="s">
        <v>89</v>
      </c>
      <c r="D1206" s="49" t="s">
        <v>3</v>
      </c>
      <c r="E1206" s="50">
        <v>4</v>
      </c>
      <c r="F1206" s="50">
        <v>2090</v>
      </c>
      <c r="G1206" s="50" t="s">
        <v>201</v>
      </c>
      <c r="H1206" s="51" t="s">
        <v>91</v>
      </c>
      <c r="I1206" s="64" t="s">
        <v>166</v>
      </c>
      <c r="J1206" s="52">
        <v>2.3956940779877419E-2</v>
      </c>
      <c r="K1206" s="52">
        <v>2.8286340560612452E-2</v>
      </c>
      <c r="L1206" s="53">
        <v>0.31555783896328188</v>
      </c>
      <c r="M1206" s="52">
        <v>0.39413265679690335</v>
      </c>
      <c r="N1206" s="52"/>
      <c r="O1206" s="52"/>
      <c r="P1206" s="20">
        <v>8.6126593621363198E-2</v>
      </c>
      <c r="R1206"/>
    </row>
    <row r="1207" spans="1:18" x14ac:dyDescent="0.35">
      <c r="A1207" s="54">
        <f xml:space="preserve"> ROW( data_scaledImpacts[[#This Row],[row_id]] ) - ROW( data_scaledImpacts[[#Headers],[row_id]] )</f>
        <v>1206</v>
      </c>
      <c r="B1207" s="61" t="str">
        <f xml:space="preserve"> _xlfn.TEXTJOIN( "", , data_scaledImpacts[[#This Row],[sector]:[impactType]] )</f>
        <v>WinterRecMIROC542090N/AXC</v>
      </c>
      <c r="C1207" s="49" t="s">
        <v>89</v>
      </c>
      <c r="D1207" s="49" t="s">
        <v>4</v>
      </c>
      <c r="E1207" s="50">
        <v>4</v>
      </c>
      <c r="F1207" s="50">
        <v>2090</v>
      </c>
      <c r="G1207" s="50" t="s">
        <v>201</v>
      </c>
      <c r="H1207" s="51" t="s">
        <v>91</v>
      </c>
      <c r="I1207" s="64" t="s">
        <v>167</v>
      </c>
      <c r="J1207" s="52">
        <v>2.5177684327736136E-2</v>
      </c>
      <c r="K1207" s="52">
        <v>3.2673290005151061E-2</v>
      </c>
      <c r="L1207" s="53">
        <v>0.32880865057987624</v>
      </c>
      <c r="M1207" s="52">
        <v>0.24655055139869239</v>
      </c>
      <c r="N1207" s="52"/>
      <c r="O1207" s="52"/>
      <c r="P1207" s="20">
        <v>9.5103348668895943E-2</v>
      </c>
      <c r="R1207"/>
    </row>
    <row r="1208" spans="1:18" x14ac:dyDescent="0.35">
      <c r="A1208" s="54">
        <f xml:space="preserve"> ROW( data_scaledImpacts[[#This Row],[row_id]] ) - ROW( data_scaledImpacts[[#Headers],[row_id]] )</f>
        <v>1207</v>
      </c>
      <c r="B1208" s="61" t="str">
        <f xml:space="preserve"> _xlfn.TEXTJOIN( "", , data_scaledImpacts[[#This Row],[sector]:[impactType]] )</f>
        <v>WinterRecGFDL-CM342090N/AXC</v>
      </c>
      <c r="C1208" s="49" t="s">
        <v>89</v>
      </c>
      <c r="D1208" s="49" t="s">
        <v>5</v>
      </c>
      <c r="E1208" s="50">
        <v>4</v>
      </c>
      <c r="F1208" s="50">
        <v>2090</v>
      </c>
      <c r="G1208" s="50" t="s">
        <v>201</v>
      </c>
      <c r="H1208" s="51" t="s">
        <v>91</v>
      </c>
      <c r="I1208" s="64" t="s">
        <v>168</v>
      </c>
      <c r="J1208" s="52">
        <v>1.5574478908216666E-2</v>
      </c>
      <c r="K1208" s="52">
        <v>2.849148763051303E-2</v>
      </c>
      <c r="L1208" s="53">
        <v>0.21189384914247739</v>
      </c>
      <c r="M1208" s="52">
        <v>0.29207096774073743</v>
      </c>
      <c r="N1208" s="52"/>
      <c r="O1208" s="52"/>
      <c r="P1208" s="20">
        <v>6.7041014681617717E-2</v>
      </c>
      <c r="R1208"/>
    </row>
    <row r="1209" spans="1:18" x14ac:dyDescent="0.35">
      <c r="A1209" s="54">
        <f xml:space="preserve"> ROW( data_scaledImpacts[[#This Row],[row_id]] ) - ROW( data_scaledImpacts[[#Headers],[row_id]] )</f>
        <v>1208</v>
      </c>
      <c r="B1209" s="61" t="str">
        <f xml:space="preserve"> _xlfn.TEXTJOIN( "", , data_scaledImpacts[[#This Row],[sector]:[impactType]] )</f>
        <v>WinterRecGCM Average42090N/AXC</v>
      </c>
      <c r="C1209" s="49" t="s">
        <v>89</v>
      </c>
      <c r="D1209" s="49" t="s">
        <v>15</v>
      </c>
      <c r="E1209" s="50">
        <v>4</v>
      </c>
      <c r="F1209" s="50">
        <v>2090</v>
      </c>
      <c r="G1209" s="50" t="s">
        <v>201</v>
      </c>
      <c r="H1209" s="51" t="s">
        <v>91</v>
      </c>
      <c r="I1209" s="64" t="s">
        <v>169</v>
      </c>
      <c r="J1209" s="52">
        <v>1.9974522786208732E-2</v>
      </c>
      <c r="K1209" s="52">
        <v>2.8421396996081975E-2</v>
      </c>
      <c r="L1209" s="53">
        <v>0.31587485331889631</v>
      </c>
      <c r="M1209" s="52">
        <v>0.34373160669331482</v>
      </c>
      <c r="N1209" s="52" t="s">
        <v>26</v>
      </c>
      <c r="O1209" s="52"/>
      <c r="P1209" s="20">
        <v>8.0321481832174441E-2</v>
      </c>
      <c r="R1209"/>
    </row>
    <row r="1210" spans="1:18" x14ac:dyDescent="0.35">
      <c r="A1210" s="54">
        <f xml:space="preserve"> ROW( data_scaledImpacts[[#This Row],[row_id]] ) - ROW( data_scaledImpacts[[#Headers],[row_id]] )</f>
        <v>1209</v>
      </c>
      <c r="B1210" s="61" t="str">
        <f xml:space="preserve"> _xlfn.TEXTJOIN( "", , data_scaledImpacts[[#This Row],[sector]:[impactType]] )</f>
        <v>WinterRecCanESM252090N/AXC</v>
      </c>
      <c r="C1210" s="49" t="s">
        <v>89</v>
      </c>
      <c r="D1210" s="49" t="s">
        <v>0</v>
      </c>
      <c r="E1210" s="50">
        <v>5</v>
      </c>
      <c r="F1210" s="50">
        <v>2090</v>
      </c>
      <c r="G1210" s="50" t="s">
        <v>201</v>
      </c>
      <c r="H1210" s="51" t="s">
        <v>91</v>
      </c>
      <c r="I1210" s="64" t="s">
        <v>170</v>
      </c>
      <c r="J1210" s="52">
        <v>2.4999945159750021E-2</v>
      </c>
      <c r="K1210" s="52">
        <v>3.0888470046466367E-2</v>
      </c>
      <c r="L1210" s="53">
        <v>0.47768731119281016</v>
      </c>
      <c r="M1210" s="52">
        <v>0.43944273002235273</v>
      </c>
      <c r="N1210" s="52"/>
      <c r="O1210" s="52"/>
      <c r="P1210" s="20">
        <v>0.11852428012570812</v>
      </c>
      <c r="R1210"/>
    </row>
    <row r="1211" spans="1:18" x14ac:dyDescent="0.35">
      <c r="A1211" s="54">
        <f xml:space="preserve"> ROW( data_scaledImpacts[[#This Row],[row_id]] ) - ROW( data_scaledImpacts[[#Headers],[row_id]] )</f>
        <v>1210</v>
      </c>
      <c r="B1211" s="61" t="str">
        <f xml:space="preserve"> _xlfn.TEXTJOIN( "", , data_scaledImpacts[[#This Row],[sector]:[impactType]] )</f>
        <v>WinterRecCCSM452090N/AXC</v>
      </c>
      <c r="C1211" s="49" t="s">
        <v>89</v>
      </c>
      <c r="D1211" s="49" t="s">
        <v>1</v>
      </c>
      <c r="E1211" s="50">
        <v>5</v>
      </c>
      <c r="F1211" s="50">
        <v>2090</v>
      </c>
      <c r="G1211" s="50" t="s">
        <v>201</v>
      </c>
      <c r="H1211" s="51" t="s">
        <v>91</v>
      </c>
      <c r="I1211" s="64" t="s">
        <v>171</v>
      </c>
      <c r="J1211" s="52">
        <v>2.7940369297149294E-2</v>
      </c>
      <c r="K1211" s="52">
        <v>3.0344508313799708E-2</v>
      </c>
      <c r="L1211" s="53">
        <v>0.5540751512051274</v>
      </c>
      <c r="M1211" s="52">
        <v>0.44933063045468774</v>
      </c>
      <c r="N1211" s="52"/>
      <c r="O1211" s="52"/>
      <c r="P1211" s="20">
        <v>0.13110097284245975</v>
      </c>
      <c r="R1211"/>
    </row>
    <row r="1212" spans="1:18" x14ac:dyDescent="0.35">
      <c r="A1212" s="54">
        <f xml:space="preserve"> ROW( data_scaledImpacts[[#This Row],[row_id]] ) - ROW( data_scaledImpacts[[#Headers],[row_id]] )</f>
        <v>1211</v>
      </c>
      <c r="B1212" s="61" t="str">
        <f xml:space="preserve"> _xlfn.TEXTJOIN( "", , data_scaledImpacts[[#This Row],[sector]:[impactType]] )</f>
        <v>WinterRecGISS-E2-R52090N/AXC</v>
      </c>
      <c r="C1212" s="49" t="s">
        <v>89</v>
      </c>
      <c r="D1212" s="49" t="s">
        <v>2</v>
      </c>
      <c r="E1212" s="50">
        <v>5</v>
      </c>
      <c r="F1212" s="50">
        <v>2090</v>
      </c>
      <c r="G1212" s="50" t="s">
        <v>201</v>
      </c>
      <c r="H1212" s="51" t="s">
        <v>91</v>
      </c>
      <c r="I1212" s="64" t="s">
        <v>172</v>
      </c>
      <c r="J1212" s="52"/>
      <c r="K1212" s="52"/>
      <c r="L1212" s="53"/>
      <c r="M1212" s="52"/>
      <c r="N1212" s="52"/>
      <c r="O1212" s="52"/>
      <c r="P1212" s="20"/>
      <c r="R1212"/>
    </row>
    <row r="1213" spans="1:18" x14ac:dyDescent="0.35">
      <c r="A1213" s="54">
        <f xml:space="preserve"> ROW( data_scaledImpacts[[#This Row],[row_id]] ) - ROW( data_scaledImpacts[[#Headers],[row_id]] )</f>
        <v>1212</v>
      </c>
      <c r="B1213" s="61" t="str">
        <f xml:space="preserve"> _xlfn.TEXTJOIN( "", , data_scaledImpacts[[#This Row],[sector]:[impactType]] )</f>
        <v>WinterRecHadGEM2-ES52090N/AXC</v>
      </c>
      <c r="C1213" s="49" t="s">
        <v>89</v>
      </c>
      <c r="D1213" s="49" t="s">
        <v>3</v>
      </c>
      <c r="E1213" s="50">
        <v>5</v>
      </c>
      <c r="F1213" s="50">
        <v>2090</v>
      </c>
      <c r="G1213" s="50" t="s">
        <v>201</v>
      </c>
      <c r="H1213" s="51" t="s">
        <v>91</v>
      </c>
      <c r="I1213" s="64" t="s">
        <v>173</v>
      </c>
      <c r="J1213" s="52">
        <v>2.7116517697734325E-2</v>
      </c>
      <c r="K1213" s="52">
        <v>3.2502682380411929E-2</v>
      </c>
      <c r="L1213" s="53">
        <v>0.449828503073534</v>
      </c>
      <c r="M1213" s="52">
        <v>0.47917574967481669</v>
      </c>
      <c r="N1213" s="52"/>
      <c r="O1213" s="52"/>
      <c r="P1213" s="20">
        <v>0.11744379070598975</v>
      </c>
      <c r="R1213"/>
    </row>
    <row r="1214" spans="1:18" x14ac:dyDescent="0.35">
      <c r="A1214" s="54">
        <f xml:space="preserve"> ROW( data_scaledImpacts[[#This Row],[row_id]] ) - ROW( data_scaledImpacts[[#Headers],[row_id]] )</f>
        <v>1213</v>
      </c>
      <c r="B1214" s="61" t="str">
        <f xml:space="preserve"> _xlfn.TEXTJOIN( "", , data_scaledImpacts[[#This Row],[sector]:[impactType]] )</f>
        <v>WinterRecMIROC552090N/AXC</v>
      </c>
      <c r="C1214" s="49" t="s">
        <v>89</v>
      </c>
      <c r="D1214" s="49" t="s">
        <v>4</v>
      </c>
      <c r="E1214" s="50">
        <v>5</v>
      </c>
      <c r="F1214" s="50">
        <v>2090</v>
      </c>
      <c r="G1214" s="50" t="s">
        <v>201</v>
      </c>
      <c r="H1214" s="51" t="s">
        <v>91</v>
      </c>
      <c r="I1214" s="64" t="s">
        <v>174</v>
      </c>
      <c r="J1214" s="52">
        <v>2.9215095382828904E-2</v>
      </c>
      <c r="K1214" s="52">
        <v>3.4268297821324969E-2</v>
      </c>
      <c r="L1214" s="53">
        <v>0.55893866275698145</v>
      </c>
      <c r="M1214" s="52">
        <v>0.35017492254299076</v>
      </c>
      <c r="N1214" s="52"/>
      <c r="O1214" s="52"/>
      <c r="P1214" s="20">
        <v>0.14363528924808822</v>
      </c>
      <c r="R1214"/>
    </row>
    <row r="1215" spans="1:18" x14ac:dyDescent="0.35">
      <c r="A1215" s="54">
        <f xml:space="preserve"> ROW( data_scaledImpacts[[#This Row],[row_id]] ) - ROW( data_scaledImpacts[[#Headers],[row_id]] )</f>
        <v>1214</v>
      </c>
      <c r="B1215" s="61" t="str">
        <f xml:space="preserve"> _xlfn.TEXTJOIN( "", , data_scaledImpacts[[#This Row],[sector]:[impactType]] )</f>
        <v>WinterRecGFDL-CM352090N/AXC</v>
      </c>
      <c r="C1215" s="49" t="s">
        <v>89</v>
      </c>
      <c r="D1215" s="49" t="s">
        <v>5</v>
      </c>
      <c r="E1215" s="50">
        <v>5</v>
      </c>
      <c r="F1215" s="50">
        <v>2090</v>
      </c>
      <c r="G1215" s="50" t="s">
        <v>201</v>
      </c>
      <c r="H1215" s="51" t="s">
        <v>91</v>
      </c>
      <c r="I1215" s="64" t="s">
        <v>175</v>
      </c>
      <c r="J1215" s="52">
        <v>1.8050601659269853E-2</v>
      </c>
      <c r="K1215" s="52">
        <v>3.2631896710392773E-2</v>
      </c>
      <c r="L1215" s="53">
        <v>0.31827843121889787</v>
      </c>
      <c r="M1215" s="52">
        <v>0.34378546472262961</v>
      </c>
      <c r="N1215" s="52"/>
      <c r="O1215" s="52"/>
      <c r="P1215" s="20">
        <v>9.6527053469913401E-2</v>
      </c>
      <c r="R1215"/>
    </row>
    <row r="1216" spans="1:18" x14ac:dyDescent="0.35">
      <c r="A1216" s="54">
        <f xml:space="preserve"> ROW( data_scaledImpacts[[#This Row],[row_id]] ) - ROW( data_scaledImpacts[[#Headers],[row_id]] )</f>
        <v>1215</v>
      </c>
      <c r="B1216" s="61" t="str">
        <f xml:space="preserve"> _xlfn.TEXTJOIN( "", , data_scaledImpacts[[#This Row],[sector]:[impactType]] )</f>
        <v>WinterRecGCM Average52090N/AXC</v>
      </c>
      <c r="C1216" s="49" t="s">
        <v>89</v>
      </c>
      <c r="D1216" s="49" t="s">
        <v>15</v>
      </c>
      <c r="E1216" s="50">
        <v>5</v>
      </c>
      <c r="F1216" s="50">
        <v>2090</v>
      </c>
      <c r="G1216" s="50" t="s">
        <v>201</v>
      </c>
      <c r="H1216" s="51" t="s">
        <v>91</v>
      </c>
      <c r="I1216" s="64" t="s">
        <v>176</v>
      </c>
      <c r="J1216" s="52">
        <v>2.546450583934648E-2</v>
      </c>
      <c r="K1216" s="52">
        <v>3.2127171054479146E-2</v>
      </c>
      <c r="L1216" s="53">
        <v>0.47176161188947019</v>
      </c>
      <c r="M1216" s="52">
        <v>0.41238189948349557</v>
      </c>
      <c r="N1216" s="52" t="s">
        <v>26</v>
      </c>
      <c r="O1216" s="52"/>
      <c r="P1216" s="20">
        <v>0.12144627727843185</v>
      </c>
      <c r="R1216"/>
    </row>
    <row r="1217" spans="1:18" x14ac:dyDescent="0.35">
      <c r="A1217" s="54">
        <f xml:space="preserve"> ROW( data_scaledImpacts[[#This Row],[row_id]] ) - ROW( data_scaledImpacts[[#Headers],[row_id]] )</f>
        <v>1216</v>
      </c>
      <c r="B1217" s="61" t="str">
        <f xml:space="preserve"> _xlfn.TEXTJOIN( "", , data_scaledImpacts[[#This Row],[sector]:[impactType]] )</f>
        <v>WinterRecCanESM262090N/AXC</v>
      </c>
      <c r="C1217" s="49" t="s">
        <v>89</v>
      </c>
      <c r="D1217" s="49" t="s">
        <v>0</v>
      </c>
      <c r="E1217" s="50">
        <v>6</v>
      </c>
      <c r="F1217" s="50">
        <v>2090</v>
      </c>
      <c r="G1217" s="50" t="s">
        <v>201</v>
      </c>
      <c r="H1217" s="51" t="s">
        <v>91</v>
      </c>
      <c r="I1217" s="64" t="s">
        <v>177</v>
      </c>
      <c r="J1217" s="52">
        <v>2.5124846867940451E-2</v>
      </c>
      <c r="K1217" s="52">
        <v>3.3001141753437761E-2</v>
      </c>
      <c r="L1217" s="53">
        <v>0.54925649974598378</v>
      </c>
      <c r="M1217" s="52">
        <v>0.47275846930157445</v>
      </c>
      <c r="N1217" s="52"/>
      <c r="O1217" s="52"/>
      <c r="P1217" s="20">
        <v>0.14298094085871885</v>
      </c>
      <c r="R1217"/>
    </row>
    <row r="1218" spans="1:18" x14ac:dyDescent="0.35">
      <c r="A1218" s="54">
        <f xml:space="preserve"> ROW( data_scaledImpacts[[#This Row],[row_id]] ) - ROW( data_scaledImpacts[[#Headers],[row_id]] )</f>
        <v>1217</v>
      </c>
      <c r="B1218" s="61" t="str">
        <f xml:space="preserve"> _xlfn.TEXTJOIN( "", , data_scaledImpacts[[#This Row],[sector]:[impactType]] )</f>
        <v>WinterRecCCSM462090N/AXC</v>
      </c>
      <c r="C1218" s="49" t="s">
        <v>89</v>
      </c>
      <c r="D1218" s="49" t="s">
        <v>1</v>
      </c>
      <c r="E1218" s="50">
        <v>6</v>
      </c>
      <c r="F1218" s="50">
        <v>2090</v>
      </c>
      <c r="G1218" s="50" t="s">
        <v>201</v>
      </c>
      <c r="H1218" s="51" t="s">
        <v>91</v>
      </c>
      <c r="I1218" s="64" t="s">
        <v>178</v>
      </c>
      <c r="J1218" s="52"/>
      <c r="K1218" s="52"/>
      <c r="L1218" s="53"/>
      <c r="M1218" s="52"/>
      <c r="N1218" s="52"/>
      <c r="O1218" s="52"/>
      <c r="P1218" s="20"/>
      <c r="R1218"/>
    </row>
    <row r="1219" spans="1:18" x14ac:dyDescent="0.35">
      <c r="A1219" s="54">
        <f xml:space="preserve"> ROW( data_scaledImpacts[[#This Row],[row_id]] ) - ROW( data_scaledImpacts[[#Headers],[row_id]] )</f>
        <v>1218</v>
      </c>
      <c r="B1219" s="61" t="str">
        <f xml:space="preserve"> _xlfn.TEXTJOIN( "", , data_scaledImpacts[[#This Row],[sector]:[impactType]] )</f>
        <v>WinterRecGISS-E2-R62090N/AXC</v>
      </c>
      <c r="C1219" s="49" t="s">
        <v>89</v>
      </c>
      <c r="D1219" s="49" t="s">
        <v>2</v>
      </c>
      <c r="E1219" s="50">
        <v>6</v>
      </c>
      <c r="F1219" s="50">
        <v>2090</v>
      </c>
      <c r="G1219" s="50" t="s">
        <v>201</v>
      </c>
      <c r="H1219" s="51" t="s">
        <v>91</v>
      </c>
      <c r="I1219" s="64" t="s">
        <v>179</v>
      </c>
      <c r="J1219" s="52"/>
      <c r="K1219" s="52"/>
      <c r="L1219" s="53"/>
      <c r="M1219" s="52"/>
      <c r="N1219" s="52"/>
      <c r="O1219" s="52"/>
      <c r="P1219" s="20"/>
      <c r="R1219"/>
    </row>
    <row r="1220" spans="1:18" x14ac:dyDescent="0.35">
      <c r="A1220" s="54">
        <f xml:space="preserve"> ROW( data_scaledImpacts[[#This Row],[row_id]] ) - ROW( data_scaledImpacts[[#Headers],[row_id]] )</f>
        <v>1219</v>
      </c>
      <c r="B1220" s="61" t="str">
        <f xml:space="preserve"> _xlfn.TEXTJOIN( "", , data_scaledImpacts[[#This Row],[sector]:[impactType]] )</f>
        <v>WinterRecHadGEM2-ES62090N/AXC</v>
      </c>
      <c r="C1220" s="49" t="s">
        <v>89</v>
      </c>
      <c r="D1220" s="49" t="s">
        <v>3</v>
      </c>
      <c r="E1220" s="50">
        <v>6</v>
      </c>
      <c r="F1220" s="50">
        <v>2090</v>
      </c>
      <c r="G1220" s="50" t="s">
        <v>201</v>
      </c>
      <c r="H1220" s="51" t="s">
        <v>91</v>
      </c>
      <c r="I1220" s="64" t="s">
        <v>180</v>
      </c>
      <c r="J1220" s="52">
        <v>2.9489328839125376E-2</v>
      </c>
      <c r="K1220" s="52">
        <v>3.455152404193465E-2</v>
      </c>
      <c r="L1220" s="53">
        <v>0.55136568268458885</v>
      </c>
      <c r="M1220" s="52">
        <v>0.47886849468175646</v>
      </c>
      <c r="N1220" s="52"/>
      <c r="O1220" s="52"/>
      <c r="P1220" s="20">
        <v>0.10717313861103507</v>
      </c>
      <c r="R1220"/>
    </row>
    <row r="1221" spans="1:18" x14ac:dyDescent="0.35">
      <c r="A1221" s="54">
        <f xml:space="preserve"> ROW( data_scaledImpacts[[#This Row],[row_id]] ) - ROW( data_scaledImpacts[[#Headers],[row_id]] )</f>
        <v>1220</v>
      </c>
      <c r="B1221" s="61" t="str">
        <f xml:space="preserve"> _xlfn.TEXTJOIN( "", , data_scaledImpacts[[#This Row],[sector]:[impactType]] )</f>
        <v>WinterRecMIROC562090N/AXC</v>
      </c>
      <c r="C1221" s="49" t="s">
        <v>89</v>
      </c>
      <c r="D1221" s="49" t="s">
        <v>4</v>
      </c>
      <c r="E1221" s="50">
        <v>6</v>
      </c>
      <c r="F1221" s="50">
        <v>2090</v>
      </c>
      <c r="G1221" s="50" t="s">
        <v>201</v>
      </c>
      <c r="H1221" s="51" t="s">
        <v>91</v>
      </c>
      <c r="I1221" s="64" t="s">
        <v>181</v>
      </c>
      <c r="J1221" s="52"/>
      <c r="K1221" s="52"/>
      <c r="L1221" s="53"/>
      <c r="M1221" s="52"/>
      <c r="N1221" s="52"/>
      <c r="O1221" s="52"/>
      <c r="P1221" s="20"/>
      <c r="R1221"/>
    </row>
    <row r="1222" spans="1:18" x14ac:dyDescent="0.35">
      <c r="A1222" s="54">
        <f xml:space="preserve"> ROW( data_scaledImpacts[[#This Row],[row_id]] ) - ROW( data_scaledImpacts[[#Headers],[row_id]] )</f>
        <v>1221</v>
      </c>
      <c r="B1222" s="61" t="str">
        <f xml:space="preserve"> _xlfn.TEXTJOIN( "", , data_scaledImpacts[[#This Row],[sector]:[impactType]] )</f>
        <v>WinterRecGFDL-CM362090N/AXC</v>
      </c>
      <c r="C1222" s="49" t="s">
        <v>89</v>
      </c>
      <c r="D1222" s="49" t="s">
        <v>5</v>
      </c>
      <c r="E1222" s="50">
        <v>6</v>
      </c>
      <c r="F1222" s="50">
        <v>2090</v>
      </c>
      <c r="G1222" s="50" t="s">
        <v>201</v>
      </c>
      <c r="H1222" s="51" t="s">
        <v>91</v>
      </c>
      <c r="I1222" s="64" t="s">
        <v>182</v>
      </c>
      <c r="J1222" s="52">
        <v>2.6938088925869515E-2</v>
      </c>
      <c r="K1222" s="52">
        <v>3.4110307145657458E-2</v>
      </c>
      <c r="L1222" s="53">
        <v>0.48443613979488503</v>
      </c>
      <c r="M1222" s="52">
        <v>0.38088931492644029</v>
      </c>
      <c r="N1222" s="52"/>
      <c r="O1222" s="52"/>
      <c r="P1222" s="20">
        <v>0.14046235976417124</v>
      </c>
      <c r="R1222"/>
    </row>
    <row r="1223" spans="1:18" x14ac:dyDescent="0.35">
      <c r="A1223" s="54">
        <f xml:space="preserve"> ROW( data_scaledImpacts[[#This Row],[row_id]] ) - ROW( data_scaledImpacts[[#Headers],[row_id]] )</f>
        <v>1222</v>
      </c>
      <c r="B1223" s="61" t="str">
        <f xml:space="preserve"> _xlfn.TEXTJOIN( "", , data_scaledImpacts[[#This Row],[sector]:[impactType]] )</f>
        <v>WinterRecGCM Average62090N/AXC</v>
      </c>
      <c r="C1223" s="49" t="s">
        <v>89</v>
      </c>
      <c r="D1223" s="49" t="s">
        <v>15</v>
      </c>
      <c r="E1223" s="50">
        <v>6</v>
      </c>
      <c r="F1223" s="50">
        <v>2090</v>
      </c>
      <c r="G1223" s="50" t="s">
        <v>201</v>
      </c>
      <c r="H1223" s="51" t="s">
        <v>91</v>
      </c>
      <c r="I1223" s="64" t="s">
        <v>183</v>
      </c>
      <c r="J1223" s="52">
        <v>2.7184088210978449E-2</v>
      </c>
      <c r="K1223" s="52">
        <v>3.3887657647009961E-2</v>
      </c>
      <c r="L1223" s="53">
        <v>0.52835277407515258</v>
      </c>
      <c r="M1223" s="52">
        <v>0.44417209296992377</v>
      </c>
      <c r="N1223" s="52" t="s">
        <v>26</v>
      </c>
      <c r="O1223" s="52"/>
      <c r="P1223" s="20">
        <v>0.13020547974464172</v>
      </c>
      <c r="R1223"/>
    </row>
    <row r="1224" spans="1:18" x14ac:dyDescent="0.35">
      <c r="A1224" s="54">
        <f xml:space="preserve"> ROW( data_scaledImpacts[[#This Row],[row_id]] ) - ROW( data_scaledImpacts[[#Headers],[row_id]] )</f>
        <v>1223</v>
      </c>
      <c r="B1224" s="61" t="str">
        <f xml:space="preserve"> _xlfn.TEXTJOIN( "", , data_scaledImpacts[[#This Row],[sector]:[impactType]] )</f>
        <v>WinterRecCanESM272090N/AXC</v>
      </c>
      <c r="C1224" s="49" t="s">
        <v>89</v>
      </c>
      <c r="D1224" s="49" t="s">
        <v>0</v>
      </c>
      <c r="E1224" s="50">
        <v>7</v>
      </c>
      <c r="F1224" s="50">
        <v>2090</v>
      </c>
      <c r="G1224" s="50" t="s">
        <v>201</v>
      </c>
      <c r="H1224" s="51" t="s">
        <v>91</v>
      </c>
      <c r="I1224" s="64" t="s">
        <v>184</v>
      </c>
      <c r="J1224" s="52"/>
      <c r="K1224" s="52"/>
      <c r="L1224" s="53"/>
      <c r="M1224" s="52"/>
      <c r="N1224" s="52"/>
      <c r="O1224" s="52"/>
      <c r="P1224" s="20"/>
      <c r="R1224"/>
    </row>
    <row r="1225" spans="1:18" x14ac:dyDescent="0.35">
      <c r="A1225" s="54">
        <f xml:space="preserve"> ROW( data_scaledImpacts[[#This Row],[row_id]] ) - ROW( data_scaledImpacts[[#Headers],[row_id]] )</f>
        <v>1224</v>
      </c>
      <c r="B1225" s="61" t="str">
        <f xml:space="preserve"> _xlfn.TEXTJOIN( "", , data_scaledImpacts[[#This Row],[sector]:[impactType]] )</f>
        <v>WinterRecCCSM472090N/AXC</v>
      </c>
      <c r="C1225" s="49" t="s">
        <v>89</v>
      </c>
      <c r="D1225" s="49" t="s">
        <v>1</v>
      </c>
      <c r="E1225" s="50">
        <v>7</v>
      </c>
      <c r="F1225" s="50">
        <v>2090</v>
      </c>
      <c r="G1225" s="50" t="s">
        <v>201</v>
      </c>
      <c r="H1225" s="51" t="s">
        <v>91</v>
      </c>
      <c r="I1225" s="64" t="s">
        <v>185</v>
      </c>
      <c r="J1225" s="52"/>
      <c r="K1225" s="52"/>
      <c r="L1225" s="53"/>
      <c r="M1225" s="52"/>
      <c r="N1225" s="52"/>
      <c r="O1225" s="52"/>
      <c r="P1225" s="20"/>
      <c r="R1225"/>
    </row>
    <row r="1226" spans="1:18" x14ac:dyDescent="0.35">
      <c r="A1226" s="54">
        <f xml:space="preserve"> ROW( data_scaledImpacts[[#This Row],[row_id]] ) - ROW( data_scaledImpacts[[#Headers],[row_id]] )</f>
        <v>1225</v>
      </c>
      <c r="B1226" s="61" t="str">
        <f xml:space="preserve"> _xlfn.TEXTJOIN( "", , data_scaledImpacts[[#This Row],[sector]:[impactType]] )</f>
        <v>WinterRecGISS-E2-R72090N/AXC</v>
      </c>
      <c r="C1226" s="49" t="s">
        <v>89</v>
      </c>
      <c r="D1226" s="49" t="s">
        <v>2</v>
      </c>
      <c r="E1226" s="50">
        <v>7</v>
      </c>
      <c r="F1226" s="50">
        <v>2090</v>
      </c>
      <c r="G1226" s="50" t="s">
        <v>201</v>
      </c>
      <c r="H1226" s="51" t="s">
        <v>91</v>
      </c>
      <c r="I1226" s="64" t="s">
        <v>186</v>
      </c>
      <c r="J1226" s="52"/>
      <c r="K1226" s="52"/>
      <c r="L1226" s="53"/>
      <c r="M1226" s="52"/>
      <c r="N1226" s="52"/>
      <c r="O1226" s="52"/>
      <c r="P1226" s="20"/>
      <c r="R1226"/>
    </row>
    <row r="1227" spans="1:18" x14ac:dyDescent="0.35">
      <c r="A1227" s="54">
        <f xml:space="preserve"> ROW( data_scaledImpacts[[#This Row],[row_id]] ) - ROW( data_scaledImpacts[[#Headers],[row_id]] )</f>
        <v>1226</v>
      </c>
      <c r="B1227" s="61" t="str">
        <f xml:space="preserve"> _xlfn.TEXTJOIN( "", , data_scaledImpacts[[#This Row],[sector]:[impactType]] )</f>
        <v>WinterRecHadGEM2-ES72090N/AXC</v>
      </c>
      <c r="C1227" s="49" t="s">
        <v>89</v>
      </c>
      <c r="D1227" s="49" t="s">
        <v>3</v>
      </c>
      <c r="E1227" s="50">
        <v>7</v>
      </c>
      <c r="F1227" s="50">
        <v>2090</v>
      </c>
      <c r="G1227" s="50" t="s">
        <v>201</v>
      </c>
      <c r="H1227" s="51" t="s">
        <v>91</v>
      </c>
      <c r="I1227" s="64" t="s">
        <v>187</v>
      </c>
      <c r="J1227" s="52"/>
      <c r="K1227" s="52"/>
      <c r="L1227" s="53"/>
      <c r="M1227" s="52"/>
      <c r="N1227" s="52"/>
      <c r="O1227" s="52"/>
      <c r="P1227" s="20"/>
      <c r="R1227"/>
    </row>
    <row r="1228" spans="1:18" x14ac:dyDescent="0.35">
      <c r="A1228" s="54">
        <f xml:space="preserve"> ROW( data_scaledImpacts[[#This Row],[row_id]] ) - ROW( data_scaledImpacts[[#Headers],[row_id]] )</f>
        <v>1227</v>
      </c>
      <c r="B1228" s="61" t="str">
        <f xml:space="preserve"> _xlfn.TEXTJOIN( "", , data_scaledImpacts[[#This Row],[sector]:[impactType]] )</f>
        <v>WinterRecMIROC572090N/AXC</v>
      </c>
      <c r="C1228" s="49" t="s">
        <v>89</v>
      </c>
      <c r="D1228" s="49" t="s">
        <v>4</v>
      </c>
      <c r="E1228" s="50">
        <v>7</v>
      </c>
      <c r="F1228" s="50">
        <v>2090</v>
      </c>
      <c r="G1228" s="50" t="s">
        <v>201</v>
      </c>
      <c r="H1228" s="51" t="s">
        <v>91</v>
      </c>
      <c r="I1228" s="64" t="s">
        <v>188</v>
      </c>
      <c r="J1228" s="52"/>
      <c r="K1228" s="52"/>
      <c r="L1228" s="53"/>
      <c r="M1228" s="52"/>
      <c r="N1228" s="52"/>
      <c r="O1228" s="52"/>
      <c r="P1228" s="20"/>
      <c r="R1228"/>
    </row>
    <row r="1229" spans="1:18" x14ac:dyDescent="0.35">
      <c r="A1229" s="54">
        <f xml:space="preserve"> ROW( data_scaledImpacts[[#This Row],[row_id]] ) - ROW( data_scaledImpacts[[#Headers],[row_id]] )</f>
        <v>1228</v>
      </c>
      <c r="B1229" s="61" t="str">
        <f xml:space="preserve"> _xlfn.TEXTJOIN( "", , data_scaledImpacts[[#This Row],[sector]:[impactType]] )</f>
        <v>WinterRecGFDL-CM372090N/AXC</v>
      </c>
      <c r="C1229" s="49" t="s">
        <v>89</v>
      </c>
      <c r="D1229" s="49" t="s">
        <v>5</v>
      </c>
      <c r="E1229" s="50">
        <v>7</v>
      </c>
      <c r="F1229" s="50">
        <v>2090</v>
      </c>
      <c r="G1229" s="50" t="s">
        <v>201</v>
      </c>
      <c r="H1229" s="51" t="s">
        <v>91</v>
      </c>
      <c r="I1229" s="64" t="s">
        <v>189</v>
      </c>
      <c r="J1229" s="52"/>
      <c r="K1229" s="52"/>
      <c r="L1229" s="53"/>
      <c r="M1229" s="52"/>
      <c r="N1229" s="52"/>
      <c r="O1229" s="52"/>
      <c r="P1229" s="20"/>
      <c r="R1229"/>
    </row>
    <row r="1230" spans="1:18" x14ac:dyDescent="0.35">
      <c r="A1230" s="54">
        <f xml:space="preserve"> ROW( data_scaledImpacts[[#This Row],[row_id]] ) - ROW( data_scaledImpacts[[#Headers],[row_id]] )</f>
        <v>1229</v>
      </c>
      <c r="B1230" s="61" t="str">
        <f xml:space="preserve"> _xlfn.TEXTJOIN( "", , data_scaledImpacts[[#This Row],[sector]:[impactType]] )</f>
        <v>WinterRecGCM Average72090N/AXC</v>
      </c>
      <c r="C1230" s="49" t="s">
        <v>89</v>
      </c>
      <c r="D1230" s="49" t="s">
        <v>15</v>
      </c>
      <c r="E1230" s="50">
        <v>7</v>
      </c>
      <c r="F1230" s="50">
        <v>2090</v>
      </c>
      <c r="G1230" s="50" t="s">
        <v>201</v>
      </c>
      <c r="H1230" s="51" t="s">
        <v>91</v>
      </c>
      <c r="I1230" s="64" t="s">
        <v>190</v>
      </c>
      <c r="J1230" s="52" t="s">
        <v>26</v>
      </c>
      <c r="K1230" s="52" t="s">
        <v>26</v>
      </c>
      <c r="L1230" s="53" t="s">
        <v>26</v>
      </c>
      <c r="M1230" s="52" t="s">
        <v>26</v>
      </c>
      <c r="N1230" s="52" t="s">
        <v>26</v>
      </c>
      <c r="O1230" s="52"/>
      <c r="P1230" s="20" t="s">
        <v>26</v>
      </c>
      <c r="R1230"/>
    </row>
    <row r="1231" spans="1:18" x14ac:dyDescent="0.35">
      <c r="A1231" s="54">
        <f xml:space="preserve"> ROW( data_scaledImpacts[[#This Row],[row_id]] ) - ROW( data_scaledImpacts[[#Headers],[row_id]] )</f>
        <v>1230</v>
      </c>
      <c r="B1231" s="61" t="str">
        <f xml:space="preserve"> _xlfn.TEXTJOIN( "", , data_scaledImpacts[[#This Row],[sector]:[impactType]] )</f>
        <v/>
      </c>
      <c r="C1231" s="49"/>
      <c r="D1231" s="49"/>
      <c r="E1231" s="50"/>
      <c r="F1231" s="50"/>
      <c r="G1231" s="50"/>
      <c r="H1231" s="51"/>
      <c r="I1231" s="64"/>
      <c r="J1231" s="52"/>
      <c r="K1231" s="52"/>
      <c r="L1231" s="53"/>
      <c r="M1231" s="52"/>
      <c r="N1231" s="52"/>
      <c r="O1231" s="52"/>
      <c r="P1231" s="20"/>
      <c r="R1231"/>
    </row>
    <row r="1232" spans="1:18" x14ac:dyDescent="0.35">
      <c r="A1232" s="54">
        <f xml:space="preserve"> ROW( data_scaledImpacts[[#This Row],[row_id]] ) - ROW( data_scaledImpacts[[#Headers],[row_id]] )</f>
        <v>1231</v>
      </c>
      <c r="B1232" s="61" t="str">
        <f xml:space="preserve"> _xlfn.TEXTJOIN( "", , data_scaledImpacts[[#This Row],[sector]:[impactType]] )</f>
        <v>RailCanESM21No Adaptation</v>
      </c>
      <c r="C1232" s="49" t="s">
        <v>209</v>
      </c>
      <c r="D1232" s="49" t="s">
        <v>0</v>
      </c>
      <c r="E1232" s="50">
        <v>1</v>
      </c>
      <c r="F1232" s="50"/>
      <c r="G1232" s="50" t="s">
        <v>778</v>
      </c>
      <c r="H1232" s="51"/>
      <c r="I1232" s="64" t="s">
        <v>846</v>
      </c>
      <c r="J1232" s="52">
        <v>2278.2139293164159</v>
      </c>
      <c r="K1232" s="52">
        <v>1267.6370223949534</v>
      </c>
      <c r="L1232" s="53">
        <v>5443.977685504763</v>
      </c>
      <c r="M1232" s="52">
        <v>2399.6561146859904</v>
      </c>
      <c r="N1232" s="52">
        <v>1000.587570587796</v>
      </c>
      <c r="O1232" s="52">
        <v>4570.6207664133108</v>
      </c>
      <c r="P1232" s="20">
        <v>17134.029166619173</v>
      </c>
      <c r="R1232"/>
    </row>
    <row r="1233" spans="1:18" x14ac:dyDescent="0.35">
      <c r="A1233" s="54">
        <f xml:space="preserve"> ROW( data_scaledImpacts[[#This Row],[row_id]] ) - ROW( data_scaledImpacts[[#Headers],[row_id]] )</f>
        <v>1232</v>
      </c>
      <c r="B1233" s="61" t="str">
        <f xml:space="preserve"> _xlfn.TEXTJOIN( "", , data_scaledImpacts[[#This Row],[sector]:[impactType]] )</f>
        <v>RailCCSM41No Adaptation</v>
      </c>
      <c r="C1233" s="49" t="s">
        <v>209</v>
      </c>
      <c r="D1233" s="49" t="s">
        <v>1</v>
      </c>
      <c r="E1233" s="50">
        <v>1</v>
      </c>
      <c r="F1233" s="50"/>
      <c r="G1233" s="50" t="s">
        <v>778</v>
      </c>
      <c r="H1233" s="51"/>
      <c r="I1233" s="64" t="s">
        <v>847</v>
      </c>
      <c r="J1233" s="52">
        <v>8900.8656069782737</v>
      </c>
      <c r="K1233" s="52">
        <v>2205.5341656437281</v>
      </c>
      <c r="L1233" s="53">
        <v>31314.717519558446</v>
      </c>
      <c r="M1233" s="52">
        <v>2737.9779776432219</v>
      </c>
      <c r="N1233" s="52">
        <v>2399.6591650954424</v>
      </c>
      <c r="O1233" s="52">
        <v>26229.768393206574</v>
      </c>
      <c r="P1233" s="20">
        <v>21801.842946378511</v>
      </c>
      <c r="R1233"/>
    </row>
    <row r="1234" spans="1:18" x14ac:dyDescent="0.35">
      <c r="A1234" s="54">
        <f xml:space="preserve"> ROW( data_scaledImpacts[[#This Row],[row_id]] ) - ROW( data_scaledImpacts[[#Headers],[row_id]] )</f>
        <v>1233</v>
      </c>
      <c r="B1234" s="61" t="str">
        <f xml:space="preserve"> _xlfn.TEXTJOIN( "", , data_scaledImpacts[[#This Row],[sector]:[impactType]] )</f>
        <v>RailGISS-E2-R1No Adaptation</v>
      </c>
      <c r="C1234" s="49" t="s">
        <v>209</v>
      </c>
      <c r="D1234" s="49" t="s">
        <v>2</v>
      </c>
      <c r="E1234" s="50">
        <v>1</v>
      </c>
      <c r="F1234" s="50"/>
      <c r="G1234" s="50" t="s">
        <v>778</v>
      </c>
      <c r="H1234" s="51"/>
      <c r="I1234" s="64" t="s">
        <v>848</v>
      </c>
      <c r="J1234" s="52">
        <v>379.78368301898564</v>
      </c>
      <c r="K1234" s="52">
        <v>862.01530780430824</v>
      </c>
      <c r="L1234" s="53">
        <v>1090.0653415070558</v>
      </c>
      <c r="M1234" s="52">
        <v>5385.9816481137223</v>
      </c>
      <c r="N1234" s="52">
        <v>-5.6819101536942673</v>
      </c>
      <c r="O1234" s="52">
        <v>409.78796468002014</v>
      </c>
      <c r="P1234" s="20">
        <v>12705.59358375227</v>
      </c>
      <c r="R1234"/>
    </row>
    <row r="1235" spans="1:18" x14ac:dyDescent="0.35">
      <c r="A1235" s="54">
        <f xml:space="preserve"> ROW( data_scaledImpacts[[#This Row],[row_id]] ) - ROW( data_scaledImpacts[[#Headers],[row_id]] )</f>
        <v>1234</v>
      </c>
      <c r="B1235" s="61" t="str">
        <f xml:space="preserve"> _xlfn.TEXTJOIN( "", , data_scaledImpacts[[#This Row],[sector]:[impactType]] )</f>
        <v>RailHadGEM2-ES1No Adaptation</v>
      </c>
      <c r="C1235" s="49" t="s">
        <v>209</v>
      </c>
      <c r="D1235" s="49" t="s">
        <v>3</v>
      </c>
      <c r="E1235" s="50">
        <v>1</v>
      </c>
      <c r="F1235" s="50"/>
      <c r="G1235" s="50" t="s">
        <v>778</v>
      </c>
      <c r="H1235" s="51"/>
      <c r="I1235" s="64" t="s">
        <v>849</v>
      </c>
      <c r="J1235" s="52">
        <v>14273.640918669276</v>
      </c>
      <c r="K1235" s="52">
        <v>7753.1064651926645</v>
      </c>
      <c r="L1235" s="53">
        <v>11571.771277110243</v>
      </c>
      <c r="M1235" s="52">
        <v>5253.1342798765427</v>
      </c>
      <c r="N1235" s="52">
        <v>19466.001071436243</v>
      </c>
      <c r="O1235" s="52">
        <v>13418.351217520991</v>
      </c>
      <c r="P1235" s="20">
        <v>11651.515494947091</v>
      </c>
      <c r="R1235"/>
    </row>
    <row r="1236" spans="1:18" x14ac:dyDescent="0.35">
      <c r="A1236" s="54">
        <f xml:space="preserve"> ROW( data_scaledImpacts[[#This Row],[row_id]] ) - ROW( data_scaledImpacts[[#Headers],[row_id]] )</f>
        <v>1235</v>
      </c>
      <c r="B1236" s="61" t="str">
        <f xml:space="preserve"> _xlfn.TEXTJOIN( "", , data_scaledImpacts[[#This Row],[sector]:[impactType]] )</f>
        <v>RailMIROC51No Adaptation</v>
      </c>
      <c r="C1236" s="49" t="s">
        <v>209</v>
      </c>
      <c r="D1236" s="49" t="s">
        <v>4</v>
      </c>
      <c r="E1236" s="50">
        <v>1</v>
      </c>
      <c r="F1236" s="50"/>
      <c r="G1236" s="50" t="s">
        <v>778</v>
      </c>
      <c r="H1236" s="51"/>
      <c r="I1236" s="64" t="s">
        <v>850</v>
      </c>
      <c r="J1236" s="52">
        <v>4208.6809344423536</v>
      </c>
      <c r="K1236" s="52">
        <v>244.3717442620875</v>
      </c>
      <c r="L1236" s="53">
        <v>7713.4060145665962</v>
      </c>
      <c r="M1236" s="52">
        <v>2820.7968676275323</v>
      </c>
      <c r="N1236" s="52">
        <v>1125.7419335239067</v>
      </c>
      <c r="O1236" s="52">
        <v>11403.41305148732</v>
      </c>
      <c r="P1236" s="20">
        <v>12223.552328687561</v>
      </c>
      <c r="R1236"/>
    </row>
    <row r="1237" spans="1:18" x14ac:dyDescent="0.35">
      <c r="A1237" s="54">
        <f xml:space="preserve"> ROW( data_scaledImpacts[[#This Row],[row_id]] ) - ROW( data_scaledImpacts[[#Headers],[row_id]] )</f>
        <v>1236</v>
      </c>
      <c r="B1237" s="61" t="str">
        <f xml:space="preserve"> _xlfn.TEXTJOIN( "", , data_scaledImpacts[[#This Row],[sector]:[impactType]] )</f>
        <v>RailGFDL-CM31No Adaptation</v>
      </c>
      <c r="C1237" s="49" t="s">
        <v>209</v>
      </c>
      <c r="D1237" s="49" t="s">
        <v>5</v>
      </c>
      <c r="E1237" s="50">
        <v>1</v>
      </c>
      <c r="F1237" s="50"/>
      <c r="G1237" s="50" t="s">
        <v>778</v>
      </c>
      <c r="H1237" s="51"/>
      <c r="I1237" s="64" t="s">
        <v>851</v>
      </c>
      <c r="J1237" s="52">
        <v>4881.1891291705606</v>
      </c>
      <c r="K1237" s="52">
        <v>3192.2104621845538</v>
      </c>
      <c r="L1237" s="53">
        <v>15223.410974658103</v>
      </c>
      <c r="M1237" s="52">
        <v>1755.6241603820249</v>
      </c>
      <c r="N1237" s="52">
        <v>3018.6252788181346</v>
      </c>
      <c r="O1237" s="52">
        <v>36346.361363409866</v>
      </c>
      <c r="P1237" s="20">
        <v>27471.101860823983</v>
      </c>
      <c r="R1237"/>
    </row>
    <row r="1238" spans="1:18" x14ac:dyDescent="0.35">
      <c r="A1238" s="54">
        <f xml:space="preserve"> ROW( data_scaledImpacts[[#This Row],[row_id]] ) - ROW( data_scaledImpacts[[#Headers],[row_id]] )</f>
        <v>1237</v>
      </c>
      <c r="B1238" s="61" t="str">
        <f xml:space="preserve"> _xlfn.TEXTJOIN( "", , data_scaledImpacts[[#This Row],[sector]:[impactType]] )</f>
        <v>RailGCM Average1No Adaptation</v>
      </c>
      <c r="C1238" s="49" t="s">
        <v>209</v>
      </c>
      <c r="D1238" s="49" t="s">
        <v>15</v>
      </c>
      <c r="E1238" s="50">
        <v>1</v>
      </c>
      <c r="F1238" s="50"/>
      <c r="G1238" s="50" t="s">
        <v>778</v>
      </c>
      <c r="H1238" s="51"/>
      <c r="I1238" s="64" t="s">
        <v>852</v>
      </c>
      <c r="J1238" s="52">
        <v>5820.3957002659772</v>
      </c>
      <c r="K1238" s="52">
        <v>2587.4791945803827</v>
      </c>
      <c r="L1238" s="53">
        <v>12059.558135484202</v>
      </c>
      <c r="M1238" s="52">
        <v>3392.1951747215048</v>
      </c>
      <c r="N1238" s="52">
        <v>4500.8221848846379</v>
      </c>
      <c r="O1238" s="52">
        <v>15396.383792786348</v>
      </c>
      <c r="P1238" s="20">
        <v>17164.605896868099</v>
      </c>
      <c r="R1238"/>
    </row>
    <row r="1239" spans="1:18" x14ac:dyDescent="0.35">
      <c r="A1239" s="54">
        <f xml:space="preserve"> ROW( data_scaledImpacts[[#This Row],[row_id]] ) - ROW( data_scaledImpacts[[#Headers],[row_id]] )</f>
        <v>1238</v>
      </c>
      <c r="B1239" s="61" t="str">
        <f xml:space="preserve"> _xlfn.TEXTJOIN( "", , data_scaledImpacts[[#This Row],[sector]:[impactType]] )</f>
        <v>RailCanESM22No Adaptation</v>
      </c>
      <c r="C1239" s="49" t="s">
        <v>209</v>
      </c>
      <c r="D1239" s="49" t="s">
        <v>0</v>
      </c>
      <c r="E1239" s="50">
        <v>2</v>
      </c>
      <c r="F1239" s="50"/>
      <c r="G1239" s="50" t="s">
        <v>778</v>
      </c>
      <c r="H1239" s="51"/>
      <c r="I1239" s="64" t="s">
        <v>853</v>
      </c>
      <c r="J1239" s="52">
        <v>5068.048293259475</v>
      </c>
      <c r="K1239" s="52">
        <v>2893.2986138857727</v>
      </c>
      <c r="L1239" s="53">
        <v>12983.638577619849</v>
      </c>
      <c r="M1239" s="52">
        <v>3746.5764339654443</v>
      </c>
      <c r="N1239" s="52">
        <v>2249.1611198179453</v>
      </c>
      <c r="O1239" s="52">
        <v>8118.85779334784</v>
      </c>
      <c r="P1239" s="20">
        <v>27659.782674743863</v>
      </c>
      <c r="R1239"/>
    </row>
    <row r="1240" spans="1:18" x14ac:dyDescent="0.35">
      <c r="A1240" s="54">
        <f xml:space="preserve"> ROW( data_scaledImpacts[[#This Row],[row_id]] ) - ROW( data_scaledImpacts[[#Headers],[row_id]] )</f>
        <v>1239</v>
      </c>
      <c r="B1240" s="61" t="str">
        <f xml:space="preserve"> _xlfn.TEXTJOIN( "", , data_scaledImpacts[[#This Row],[sector]:[impactType]] )</f>
        <v>RailCCSM42No Adaptation</v>
      </c>
      <c r="C1240" s="49" t="s">
        <v>209</v>
      </c>
      <c r="D1240" s="49" t="s">
        <v>1</v>
      </c>
      <c r="E1240" s="50">
        <v>2</v>
      </c>
      <c r="F1240" s="50"/>
      <c r="G1240" s="50" t="s">
        <v>778</v>
      </c>
      <c r="H1240" s="51"/>
      <c r="I1240" s="64" t="s">
        <v>854</v>
      </c>
      <c r="J1240" s="52">
        <v>28124.701106746375</v>
      </c>
      <c r="K1240" s="52">
        <v>6878.0268787522045</v>
      </c>
      <c r="L1240" s="53">
        <v>67231.853597275796</v>
      </c>
      <c r="M1240" s="52">
        <v>9094.0535557990825</v>
      </c>
      <c r="N1240" s="52">
        <v>6676.1883001478882</v>
      </c>
      <c r="O1240" s="52">
        <v>42127.902765366816</v>
      </c>
      <c r="P1240" s="20">
        <v>41861.664307820211</v>
      </c>
      <c r="R1240"/>
    </row>
    <row r="1241" spans="1:18" x14ac:dyDescent="0.35">
      <c r="A1241" s="54">
        <f xml:space="preserve"> ROW( data_scaledImpacts[[#This Row],[row_id]] ) - ROW( data_scaledImpacts[[#Headers],[row_id]] )</f>
        <v>1240</v>
      </c>
      <c r="B1241" s="61" t="str">
        <f xml:space="preserve"> _xlfn.TEXTJOIN( "", , data_scaledImpacts[[#This Row],[sector]:[impactType]] )</f>
        <v>RailGISS-E2-R2No Adaptation</v>
      </c>
      <c r="C1241" s="49" t="s">
        <v>209</v>
      </c>
      <c r="D1241" s="49" t="s">
        <v>2</v>
      </c>
      <c r="E1241" s="50">
        <v>2</v>
      </c>
      <c r="F1241" s="50"/>
      <c r="G1241" s="50" t="s">
        <v>778</v>
      </c>
      <c r="H1241" s="51"/>
      <c r="I1241" s="64" t="s">
        <v>855</v>
      </c>
      <c r="J1241" s="52">
        <v>966.37515158889562</v>
      </c>
      <c r="K1241" s="52">
        <v>1123.5050599865549</v>
      </c>
      <c r="L1241" s="53">
        <v>13284.908774090909</v>
      </c>
      <c r="M1241" s="52">
        <v>28253.251199483708</v>
      </c>
      <c r="N1241" s="52">
        <v>457.45342891533323</v>
      </c>
      <c r="O1241" s="52">
        <v>8904.954051529312</v>
      </c>
      <c r="P1241" s="20">
        <v>51556.878037828596</v>
      </c>
      <c r="R1241"/>
    </row>
    <row r="1242" spans="1:18" x14ac:dyDescent="0.35">
      <c r="A1242" s="54">
        <f xml:space="preserve"> ROW( data_scaledImpacts[[#This Row],[row_id]] ) - ROW( data_scaledImpacts[[#Headers],[row_id]] )</f>
        <v>1241</v>
      </c>
      <c r="B1242" s="61" t="str">
        <f xml:space="preserve"> _xlfn.TEXTJOIN( "", , data_scaledImpacts[[#This Row],[sector]:[impactType]] )</f>
        <v>RailHadGEM2-ES2No Adaptation</v>
      </c>
      <c r="C1242" s="49" t="s">
        <v>209</v>
      </c>
      <c r="D1242" s="49" t="s">
        <v>3</v>
      </c>
      <c r="E1242" s="50">
        <v>2</v>
      </c>
      <c r="F1242" s="50"/>
      <c r="G1242" s="50" t="s">
        <v>778</v>
      </c>
      <c r="H1242" s="51"/>
      <c r="I1242" s="64" t="s">
        <v>856</v>
      </c>
      <c r="J1242" s="52">
        <v>27229.643843692247</v>
      </c>
      <c r="K1242" s="52">
        <v>16005.137034750082</v>
      </c>
      <c r="L1242" s="53">
        <v>27427.131252844945</v>
      </c>
      <c r="M1242" s="52">
        <v>8884.6501573851965</v>
      </c>
      <c r="N1242" s="52">
        <v>20888.031329405821</v>
      </c>
      <c r="O1242" s="52">
        <v>26604.93824812238</v>
      </c>
      <c r="P1242" s="20">
        <v>28409.972764452097</v>
      </c>
      <c r="R1242"/>
    </row>
    <row r="1243" spans="1:18" x14ac:dyDescent="0.35">
      <c r="A1243" s="54">
        <f xml:space="preserve"> ROW( data_scaledImpacts[[#This Row],[row_id]] ) - ROW( data_scaledImpacts[[#Headers],[row_id]] )</f>
        <v>1242</v>
      </c>
      <c r="B1243" s="61" t="str">
        <f xml:space="preserve"> _xlfn.TEXTJOIN( "", , data_scaledImpacts[[#This Row],[sector]:[impactType]] )</f>
        <v>RailMIROC52No Adaptation</v>
      </c>
      <c r="C1243" s="49" t="s">
        <v>209</v>
      </c>
      <c r="D1243" s="49" t="s">
        <v>4</v>
      </c>
      <c r="E1243" s="50">
        <v>2</v>
      </c>
      <c r="F1243" s="50"/>
      <c r="G1243" s="50" t="s">
        <v>778</v>
      </c>
      <c r="H1243" s="51"/>
      <c r="I1243" s="64" t="s">
        <v>857</v>
      </c>
      <c r="J1243" s="52">
        <v>10537.567881030034</v>
      </c>
      <c r="K1243" s="52">
        <v>1554.3894585037817</v>
      </c>
      <c r="L1243" s="53">
        <v>24672.987971401497</v>
      </c>
      <c r="M1243" s="52">
        <v>3662.7699495658312</v>
      </c>
      <c r="N1243" s="52">
        <v>3121.5938944885988</v>
      </c>
      <c r="O1243" s="52">
        <v>31279.750977490916</v>
      </c>
      <c r="P1243" s="20">
        <v>22613.334680561729</v>
      </c>
      <c r="R1243"/>
    </row>
    <row r="1244" spans="1:18" x14ac:dyDescent="0.35">
      <c r="A1244" s="54">
        <f xml:space="preserve"> ROW( data_scaledImpacts[[#This Row],[row_id]] ) - ROW( data_scaledImpacts[[#Headers],[row_id]] )</f>
        <v>1243</v>
      </c>
      <c r="B1244" s="61" t="str">
        <f xml:space="preserve"> _xlfn.TEXTJOIN( "", , data_scaledImpacts[[#This Row],[sector]:[impactType]] )</f>
        <v>RailGFDL-CM32No Adaptation</v>
      </c>
      <c r="C1244" s="49" t="s">
        <v>209</v>
      </c>
      <c r="D1244" s="49" t="s">
        <v>5</v>
      </c>
      <c r="E1244" s="50">
        <v>2</v>
      </c>
      <c r="F1244" s="50"/>
      <c r="G1244" s="50" t="s">
        <v>778</v>
      </c>
      <c r="H1244" s="51"/>
      <c r="I1244" s="64" t="s">
        <v>858</v>
      </c>
      <c r="J1244" s="52">
        <v>10275.875479111291</v>
      </c>
      <c r="K1244" s="52">
        <v>3083.6092807840159</v>
      </c>
      <c r="L1244" s="53">
        <v>39385.722203000652</v>
      </c>
      <c r="M1244" s="52">
        <v>14727.481676389736</v>
      </c>
      <c r="N1244" s="52">
        <v>2341.4647721085335</v>
      </c>
      <c r="O1244" s="52">
        <v>31860.17897347426</v>
      </c>
      <c r="P1244" s="20">
        <v>72743.288899287363</v>
      </c>
      <c r="R1244"/>
    </row>
    <row r="1245" spans="1:18" x14ac:dyDescent="0.35">
      <c r="A1245" s="54">
        <f xml:space="preserve"> ROW( data_scaledImpacts[[#This Row],[row_id]] ) - ROW( data_scaledImpacts[[#Headers],[row_id]] )</f>
        <v>1244</v>
      </c>
      <c r="B1245" s="61" t="str">
        <f xml:space="preserve"> _xlfn.TEXTJOIN( "", , data_scaledImpacts[[#This Row],[sector]:[impactType]] )</f>
        <v>RailGCM Average2No Adaptation</v>
      </c>
      <c r="C1245" s="49" t="s">
        <v>209</v>
      </c>
      <c r="D1245" s="49" t="s">
        <v>15</v>
      </c>
      <c r="E1245" s="50">
        <v>2</v>
      </c>
      <c r="F1245" s="50"/>
      <c r="G1245" s="50" t="s">
        <v>778</v>
      </c>
      <c r="H1245" s="51"/>
      <c r="I1245" s="64" t="s">
        <v>859</v>
      </c>
      <c r="J1245" s="52">
        <v>13700.368625904719</v>
      </c>
      <c r="K1245" s="52">
        <v>5256.3277211104023</v>
      </c>
      <c r="L1245" s="53">
        <v>30831.040396038941</v>
      </c>
      <c r="M1245" s="52">
        <v>11394.797162098168</v>
      </c>
      <c r="N1245" s="52">
        <v>5955.6488074806875</v>
      </c>
      <c r="O1245" s="52">
        <v>24816.097134888583</v>
      </c>
      <c r="P1245" s="20">
        <v>40807.486894115638</v>
      </c>
      <c r="R1245"/>
    </row>
    <row r="1246" spans="1:18" x14ac:dyDescent="0.35">
      <c r="A1246" s="54">
        <f xml:space="preserve"> ROW( data_scaledImpacts[[#This Row],[row_id]] ) - ROW( data_scaledImpacts[[#Headers],[row_id]] )</f>
        <v>1245</v>
      </c>
      <c r="B1246" s="61" t="str">
        <f xml:space="preserve"> _xlfn.TEXTJOIN( "", , data_scaledImpacts[[#This Row],[sector]:[impactType]] )</f>
        <v>RailCanESM23No Adaptation</v>
      </c>
      <c r="C1246" s="49" t="s">
        <v>209</v>
      </c>
      <c r="D1246" s="49" t="s">
        <v>0</v>
      </c>
      <c r="E1246" s="50">
        <v>3</v>
      </c>
      <c r="F1246" s="50"/>
      <c r="G1246" s="50" t="s">
        <v>778</v>
      </c>
      <c r="H1246" s="51"/>
      <c r="I1246" s="64" t="s">
        <v>860</v>
      </c>
      <c r="J1246" s="52">
        <v>6771.6270729872349</v>
      </c>
      <c r="K1246" s="52">
        <v>3575.7635459838143</v>
      </c>
      <c r="L1246" s="53">
        <v>34263.245778186072</v>
      </c>
      <c r="M1246" s="52">
        <v>20343.785852953581</v>
      </c>
      <c r="N1246" s="52">
        <v>3173.1256619116475</v>
      </c>
      <c r="O1246" s="52">
        <v>20621.932882212946</v>
      </c>
      <c r="P1246" s="20">
        <v>80877.366997836376</v>
      </c>
      <c r="R1246"/>
    </row>
    <row r="1247" spans="1:18" x14ac:dyDescent="0.35">
      <c r="A1247" s="54">
        <f xml:space="preserve"> ROW( data_scaledImpacts[[#This Row],[row_id]] ) - ROW( data_scaledImpacts[[#Headers],[row_id]] )</f>
        <v>1246</v>
      </c>
      <c r="B1247" s="61" t="str">
        <f xml:space="preserve"> _xlfn.TEXTJOIN( "", , data_scaledImpacts[[#This Row],[sector]:[impactType]] )</f>
        <v>RailCCSM43No Adaptation</v>
      </c>
      <c r="C1247" s="49" t="s">
        <v>209</v>
      </c>
      <c r="D1247" s="49" t="s">
        <v>1</v>
      </c>
      <c r="E1247" s="50">
        <v>3</v>
      </c>
      <c r="F1247" s="50"/>
      <c r="G1247" s="50" t="s">
        <v>778</v>
      </c>
      <c r="H1247" s="51"/>
      <c r="I1247" s="64" t="s">
        <v>861</v>
      </c>
      <c r="J1247" s="52">
        <v>30185.127557998559</v>
      </c>
      <c r="K1247" s="52">
        <v>7802.9885792677915</v>
      </c>
      <c r="L1247" s="53">
        <v>75014.848428395155</v>
      </c>
      <c r="M1247" s="52">
        <v>10958.587818082153</v>
      </c>
      <c r="N1247" s="52">
        <v>8990.1174938713666</v>
      </c>
      <c r="O1247" s="52">
        <v>45822.912417729145</v>
      </c>
      <c r="P1247" s="20">
        <v>65441.717748828109</v>
      </c>
      <c r="R1247"/>
    </row>
    <row r="1248" spans="1:18" x14ac:dyDescent="0.35">
      <c r="A1248" s="54">
        <f xml:space="preserve"> ROW( data_scaledImpacts[[#This Row],[row_id]] ) - ROW( data_scaledImpacts[[#Headers],[row_id]] )</f>
        <v>1247</v>
      </c>
      <c r="B1248" s="61" t="str">
        <f xml:space="preserve"> _xlfn.TEXTJOIN( "", , data_scaledImpacts[[#This Row],[sector]:[impactType]] )</f>
        <v>RailGISS-E2-R3No Adaptation</v>
      </c>
      <c r="C1248" s="49" t="s">
        <v>209</v>
      </c>
      <c r="D1248" s="49" t="s">
        <v>2</v>
      </c>
      <c r="E1248" s="50">
        <v>3</v>
      </c>
      <c r="F1248" s="50"/>
      <c r="G1248" s="50" t="s">
        <v>778</v>
      </c>
      <c r="H1248" s="51"/>
      <c r="I1248" s="64" t="s">
        <v>862</v>
      </c>
      <c r="J1248" s="52">
        <v>4702.1880610339167</v>
      </c>
      <c r="K1248" s="52">
        <v>2166.6348912834819</v>
      </c>
      <c r="L1248" s="53">
        <v>41928.853968368509</v>
      </c>
      <c r="M1248" s="52">
        <v>16782.502331816777</v>
      </c>
      <c r="N1248" s="52">
        <v>1681.448387455313</v>
      </c>
      <c r="O1248" s="52">
        <v>27508.217059030885</v>
      </c>
      <c r="P1248" s="20">
        <v>73616.005687702491</v>
      </c>
      <c r="R1248"/>
    </row>
    <row r="1249" spans="1:18" x14ac:dyDescent="0.35">
      <c r="A1249" s="54">
        <f xml:space="preserve"> ROW( data_scaledImpacts[[#This Row],[row_id]] ) - ROW( data_scaledImpacts[[#Headers],[row_id]] )</f>
        <v>1248</v>
      </c>
      <c r="B1249" s="61" t="str">
        <f xml:space="preserve"> _xlfn.TEXTJOIN( "", , data_scaledImpacts[[#This Row],[sector]:[impactType]] )</f>
        <v>RailHadGEM2-ES3No Adaptation</v>
      </c>
      <c r="C1249" s="49" t="s">
        <v>209</v>
      </c>
      <c r="D1249" s="49" t="s">
        <v>3</v>
      </c>
      <c r="E1249" s="50">
        <v>3</v>
      </c>
      <c r="F1249" s="50"/>
      <c r="G1249" s="50" t="s">
        <v>778</v>
      </c>
      <c r="H1249" s="51"/>
      <c r="I1249" s="64" t="s">
        <v>863</v>
      </c>
      <c r="J1249" s="52">
        <v>114002.50313543782</v>
      </c>
      <c r="K1249" s="52">
        <v>76610.573453451667</v>
      </c>
      <c r="L1249" s="53">
        <v>82824.748988960986</v>
      </c>
      <c r="M1249" s="52">
        <v>24399.071381705133</v>
      </c>
      <c r="N1249" s="52">
        <v>87297.387277043148</v>
      </c>
      <c r="O1249" s="52">
        <v>47363.218697729477</v>
      </c>
      <c r="P1249" s="20">
        <v>53450.800434986471</v>
      </c>
      <c r="R1249"/>
    </row>
    <row r="1250" spans="1:18" x14ac:dyDescent="0.35">
      <c r="A1250" s="54">
        <f xml:space="preserve"> ROW( data_scaledImpacts[[#This Row],[row_id]] ) - ROW( data_scaledImpacts[[#Headers],[row_id]] )</f>
        <v>1249</v>
      </c>
      <c r="B1250" s="61" t="str">
        <f xml:space="preserve"> _xlfn.TEXTJOIN( "", , data_scaledImpacts[[#This Row],[sector]:[impactType]] )</f>
        <v>RailMIROC53No Adaptation</v>
      </c>
      <c r="C1250" s="49" t="s">
        <v>209</v>
      </c>
      <c r="D1250" s="49" t="s">
        <v>4</v>
      </c>
      <c r="E1250" s="50">
        <v>3</v>
      </c>
      <c r="F1250" s="50"/>
      <c r="G1250" s="50" t="s">
        <v>778</v>
      </c>
      <c r="H1250" s="51"/>
      <c r="I1250" s="64" t="s">
        <v>864</v>
      </c>
      <c r="J1250" s="52">
        <v>6337.3546478662465</v>
      </c>
      <c r="K1250" s="52">
        <v>3330.1266464287778</v>
      </c>
      <c r="L1250" s="53">
        <v>21401.076368385817</v>
      </c>
      <c r="M1250" s="52">
        <v>3901.5679837531497</v>
      </c>
      <c r="N1250" s="52">
        <v>3284.2128546276108</v>
      </c>
      <c r="O1250" s="52">
        <v>21252.303134683745</v>
      </c>
      <c r="P1250" s="20">
        <v>25237.000075957621</v>
      </c>
      <c r="R1250"/>
    </row>
    <row r="1251" spans="1:18" x14ac:dyDescent="0.35">
      <c r="A1251" s="54">
        <f xml:space="preserve"> ROW( data_scaledImpacts[[#This Row],[row_id]] ) - ROW( data_scaledImpacts[[#Headers],[row_id]] )</f>
        <v>1250</v>
      </c>
      <c r="B1251" s="61" t="str">
        <f xml:space="preserve"> _xlfn.TEXTJOIN( "", , data_scaledImpacts[[#This Row],[sector]:[impactType]] )</f>
        <v>RailGFDL-CM33No Adaptation</v>
      </c>
      <c r="C1251" s="49" t="s">
        <v>209</v>
      </c>
      <c r="D1251" s="49" t="s">
        <v>5</v>
      </c>
      <c r="E1251" s="50">
        <v>3</v>
      </c>
      <c r="F1251" s="50"/>
      <c r="G1251" s="50" t="s">
        <v>778</v>
      </c>
      <c r="H1251" s="51"/>
      <c r="I1251" s="64" t="s">
        <v>865</v>
      </c>
      <c r="J1251" s="52">
        <v>10667.072894746676</v>
      </c>
      <c r="K1251" s="52">
        <v>7878.968160814351</v>
      </c>
      <c r="L1251" s="53">
        <v>16951.94492259248</v>
      </c>
      <c r="M1251" s="52">
        <v>14700.67969649224</v>
      </c>
      <c r="N1251" s="52">
        <v>4641.9854061184542</v>
      </c>
      <c r="O1251" s="52">
        <v>55618.024368485691</v>
      </c>
      <c r="P1251" s="20">
        <v>137116.05481458516</v>
      </c>
      <c r="R1251"/>
    </row>
    <row r="1252" spans="1:18" x14ac:dyDescent="0.35">
      <c r="A1252" s="54">
        <f xml:space="preserve"> ROW( data_scaledImpacts[[#This Row],[row_id]] ) - ROW( data_scaledImpacts[[#Headers],[row_id]] )</f>
        <v>1251</v>
      </c>
      <c r="B1252" s="61" t="str">
        <f xml:space="preserve"> _xlfn.TEXTJOIN( "", , data_scaledImpacts[[#This Row],[sector]:[impactType]] )</f>
        <v>RailGCM Average3No Adaptation</v>
      </c>
      <c r="C1252" s="49" t="s">
        <v>209</v>
      </c>
      <c r="D1252" s="49" t="s">
        <v>15</v>
      </c>
      <c r="E1252" s="50">
        <v>3</v>
      </c>
      <c r="F1252" s="50"/>
      <c r="G1252" s="50" t="s">
        <v>778</v>
      </c>
      <c r="H1252" s="51"/>
      <c r="I1252" s="64" t="s">
        <v>866</v>
      </c>
      <c r="J1252" s="52">
        <v>28777.645561678408</v>
      </c>
      <c r="K1252" s="52">
        <v>16894.17587953831</v>
      </c>
      <c r="L1252" s="53">
        <v>45397.453075814839</v>
      </c>
      <c r="M1252" s="52">
        <v>15181.032510800505</v>
      </c>
      <c r="N1252" s="52">
        <v>18178.046180171255</v>
      </c>
      <c r="O1252" s="52">
        <v>36364.434759978649</v>
      </c>
      <c r="P1252" s="20">
        <v>72623.157626649365</v>
      </c>
      <c r="R1252"/>
    </row>
    <row r="1253" spans="1:18" x14ac:dyDescent="0.35">
      <c r="A1253" s="54">
        <f xml:space="preserve"> ROW( data_scaledImpacts[[#This Row],[row_id]] ) - ROW( data_scaledImpacts[[#Headers],[row_id]] )</f>
        <v>1252</v>
      </c>
      <c r="B1253" s="61" t="str">
        <f xml:space="preserve"> _xlfn.TEXTJOIN( "", , data_scaledImpacts[[#This Row],[sector]:[impactType]] )</f>
        <v>RailCanESM24No Adaptation</v>
      </c>
      <c r="C1253" s="49" t="s">
        <v>209</v>
      </c>
      <c r="D1253" s="49" t="s">
        <v>0</v>
      </c>
      <c r="E1253" s="50">
        <v>4</v>
      </c>
      <c r="F1253" s="50"/>
      <c r="G1253" s="50" t="s">
        <v>778</v>
      </c>
      <c r="H1253" s="51"/>
      <c r="I1253" s="64" t="s">
        <v>867</v>
      </c>
      <c r="J1253" s="52">
        <v>8646.8433205711335</v>
      </c>
      <c r="K1253" s="52">
        <v>4370.1246178888814</v>
      </c>
      <c r="L1253" s="53">
        <v>51373.93299078806</v>
      </c>
      <c r="M1253" s="52">
        <v>29967.900580217796</v>
      </c>
      <c r="N1253" s="52">
        <v>2729.9660704193193</v>
      </c>
      <c r="O1253" s="52">
        <v>17407.019756442965</v>
      </c>
      <c r="P1253" s="20">
        <v>74723.944827549931</v>
      </c>
      <c r="R1253"/>
    </row>
    <row r="1254" spans="1:18" x14ac:dyDescent="0.35">
      <c r="A1254" s="54">
        <f xml:space="preserve"> ROW( data_scaledImpacts[[#This Row],[row_id]] ) - ROW( data_scaledImpacts[[#Headers],[row_id]] )</f>
        <v>1253</v>
      </c>
      <c r="B1254" s="61" t="str">
        <f xml:space="preserve"> _xlfn.TEXTJOIN( "", , data_scaledImpacts[[#This Row],[sector]:[impactType]] )</f>
        <v>RailCCSM44No Adaptation</v>
      </c>
      <c r="C1254" s="49" t="s">
        <v>209</v>
      </c>
      <c r="D1254" s="49" t="s">
        <v>1</v>
      </c>
      <c r="E1254" s="50">
        <v>4</v>
      </c>
      <c r="F1254" s="50"/>
      <c r="G1254" s="50" t="s">
        <v>778</v>
      </c>
      <c r="H1254" s="51"/>
      <c r="I1254" s="64" t="s">
        <v>868</v>
      </c>
      <c r="J1254" s="52">
        <v>40418.948269088338</v>
      </c>
      <c r="K1254" s="52">
        <v>19035.492887763114</v>
      </c>
      <c r="L1254" s="53">
        <v>114368.74990725545</v>
      </c>
      <c r="M1254" s="52">
        <v>31230.027937206334</v>
      </c>
      <c r="N1254" s="52">
        <v>24805.259361263121</v>
      </c>
      <c r="O1254" s="52">
        <v>39979.205714290649</v>
      </c>
      <c r="P1254" s="20">
        <v>82582.603280141484</v>
      </c>
      <c r="R1254"/>
    </row>
    <row r="1255" spans="1:18" x14ac:dyDescent="0.35">
      <c r="A1255" s="54">
        <f xml:space="preserve"> ROW( data_scaledImpacts[[#This Row],[row_id]] ) - ROW( data_scaledImpacts[[#Headers],[row_id]] )</f>
        <v>1254</v>
      </c>
      <c r="B1255" s="61" t="str">
        <f xml:space="preserve"> _xlfn.TEXTJOIN( "", , data_scaledImpacts[[#This Row],[sector]:[impactType]] )</f>
        <v>RailGISS-E2-R4No Adaptation</v>
      </c>
      <c r="C1255" s="49" t="s">
        <v>209</v>
      </c>
      <c r="D1255" s="49" t="s">
        <v>2</v>
      </c>
      <c r="E1255" s="50">
        <v>4</v>
      </c>
      <c r="F1255" s="50"/>
      <c r="G1255" s="50" t="s">
        <v>778</v>
      </c>
      <c r="H1255" s="51"/>
      <c r="I1255" s="64" t="s">
        <v>869</v>
      </c>
      <c r="J1255" s="52"/>
      <c r="K1255" s="52"/>
      <c r="L1255" s="53"/>
      <c r="M1255" s="52"/>
      <c r="N1255" s="52"/>
      <c r="O1255" s="52"/>
      <c r="P1255" s="20"/>
      <c r="R1255"/>
    </row>
    <row r="1256" spans="1:18" x14ac:dyDescent="0.35">
      <c r="A1256" s="54">
        <f xml:space="preserve"> ROW( data_scaledImpacts[[#This Row],[row_id]] ) - ROW( data_scaledImpacts[[#Headers],[row_id]] )</f>
        <v>1255</v>
      </c>
      <c r="B1256" s="61" t="str">
        <f xml:space="preserve"> _xlfn.TEXTJOIN( "", , data_scaledImpacts[[#This Row],[sector]:[impactType]] )</f>
        <v>RailHadGEM2-ES4No Adaptation</v>
      </c>
      <c r="C1256" s="49" t="s">
        <v>209</v>
      </c>
      <c r="D1256" s="49" t="s">
        <v>3</v>
      </c>
      <c r="E1256" s="50">
        <v>4</v>
      </c>
      <c r="F1256" s="50"/>
      <c r="G1256" s="50" t="s">
        <v>778</v>
      </c>
      <c r="H1256" s="51"/>
      <c r="I1256" s="64" t="s">
        <v>870</v>
      </c>
      <c r="J1256" s="52">
        <v>86258.165627353737</v>
      </c>
      <c r="K1256" s="52">
        <v>61953.747054997308</v>
      </c>
      <c r="L1256" s="53">
        <v>91851.355537248004</v>
      </c>
      <c r="M1256" s="52">
        <v>75541.444752411058</v>
      </c>
      <c r="N1256" s="52">
        <v>80712.291896168128</v>
      </c>
      <c r="O1256" s="52">
        <v>70369.940922951646</v>
      </c>
      <c r="P1256" s="20">
        <v>55755.572780418726</v>
      </c>
      <c r="R1256"/>
    </row>
    <row r="1257" spans="1:18" x14ac:dyDescent="0.35">
      <c r="A1257" s="54">
        <f xml:space="preserve"> ROW( data_scaledImpacts[[#This Row],[row_id]] ) - ROW( data_scaledImpacts[[#Headers],[row_id]] )</f>
        <v>1256</v>
      </c>
      <c r="B1257" s="61" t="str">
        <f xml:space="preserve"> _xlfn.TEXTJOIN( "", , data_scaledImpacts[[#This Row],[sector]:[impactType]] )</f>
        <v>RailMIROC54No Adaptation</v>
      </c>
      <c r="C1257" s="49" t="s">
        <v>209</v>
      </c>
      <c r="D1257" s="49" t="s">
        <v>4</v>
      </c>
      <c r="E1257" s="50">
        <v>4</v>
      </c>
      <c r="F1257" s="50"/>
      <c r="G1257" s="50" t="s">
        <v>778</v>
      </c>
      <c r="H1257" s="51"/>
      <c r="I1257" s="64" t="s">
        <v>871</v>
      </c>
      <c r="J1257" s="52">
        <v>25112.72196271627</v>
      </c>
      <c r="K1257" s="52">
        <v>4743.8471327250973</v>
      </c>
      <c r="L1257" s="53">
        <v>53055.548405417685</v>
      </c>
      <c r="M1257" s="52">
        <v>11561.263659114373</v>
      </c>
      <c r="N1257" s="52">
        <v>8141.7752523746394</v>
      </c>
      <c r="O1257" s="52">
        <v>61108.633371934571</v>
      </c>
      <c r="P1257" s="20">
        <v>44323.3733271932</v>
      </c>
      <c r="R1257"/>
    </row>
    <row r="1258" spans="1:18" x14ac:dyDescent="0.35">
      <c r="A1258" s="54">
        <f xml:space="preserve"> ROW( data_scaledImpacts[[#This Row],[row_id]] ) - ROW( data_scaledImpacts[[#Headers],[row_id]] )</f>
        <v>1257</v>
      </c>
      <c r="B1258" s="61" t="str">
        <f xml:space="preserve"> _xlfn.TEXTJOIN( "", , data_scaledImpacts[[#This Row],[sector]:[impactType]] )</f>
        <v>RailGFDL-CM34No Adaptation</v>
      </c>
      <c r="C1258" s="49" t="s">
        <v>209</v>
      </c>
      <c r="D1258" s="49" t="s">
        <v>5</v>
      </c>
      <c r="E1258" s="50">
        <v>4</v>
      </c>
      <c r="F1258" s="50"/>
      <c r="G1258" s="50" t="s">
        <v>778</v>
      </c>
      <c r="H1258" s="51"/>
      <c r="I1258" s="64" t="s">
        <v>872</v>
      </c>
      <c r="J1258" s="52">
        <v>34853.917898732645</v>
      </c>
      <c r="K1258" s="52">
        <v>13725.197121899315</v>
      </c>
      <c r="L1258" s="53">
        <v>65597.108020922955</v>
      </c>
      <c r="M1258" s="52">
        <v>20709.278536155227</v>
      </c>
      <c r="N1258" s="52">
        <v>12392.182044444984</v>
      </c>
      <c r="O1258" s="52">
        <v>173168.91659193384</v>
      </c>
      <c r="P1258" s="20">
        <v>271489.08298019739</v>
      </c>
      <c r="R1258"/>
    </row>
    <row r="1259" spans="1:18" x14ac:dyDescent="0.35">
      <c r="A1259" s="54">
        <f xml:space="preserve"> ROW( data_scaledImpacts[[#This Row],[row_id]] ) - ROW( data_scaledImpacts[[#Headers],[row_id]] )</f>
        <v>1258</v>
      </c>
      <c r="B1259" s="61" t="str">
        <f xml:space="preserve"> _xlfn.TEXTJOIN( "", , data_scaledImpacts[[#This Row],[sector]:[impactType]] )</f>
        <v>RailGCM Average4No Adaptation</v>
      </c>
      <c r="C1259" s="49" t="s">
        <v>209</v>
      </c>
      <c r="D1259" s="49" t="s">
        <v>15</v>
      </c>
      <c r="E1259" s="50">
        <v>4</v>
      </c>
      <c r="F1259" s="50"/>
      <c r="G1259" s="50" t="s">
        <v>778</v>
      </c>
      <c r="H1259" s="51"/>
      <c r="I1259" s="64" t="s">
        <v>873</v>
      </c>
      <c r="J1259" s="52">
        <v>39058.119415692425</v>
      </c>
      <c r="K1259" s="52">
        <v>20765.681763054741</v>
      </c>
      <c r="L1259" s="53">
        <v>75249.338972326441</v>
      </c>
      <c r="M1259" s="52">
        <v>33801.983093020957</v>
      </c>
      <c r="N1259" s="52">
        <v>25756.294924934038</v>
      </c>
      <c r="O1259" s="52">
        <v>72406.743271510728</v>
      </c>
      <c r="P1259" s="20">
        <v>105774.91543910015</v>
      </c>
      <c r="R1259"/>
    </row>
    <row r="1260" spans="1:18" x14ac:dyDescent="0.35">
      <c r="A1260" s="54">
        <f xml:space="preserve"> ROW( data_scaledImpacts[[#This Row],[row_id]] ) - ROW( data_scaledImpacts[[#Headers],[row_id]] )</f>
        <v>1259</v>
      </c>
      <c r="B1260" s="61" t="str">
        <f xml:space="preserve"> _xlfn.TEXTJOIN( "", , data_scaledImpacts[[#This Row],[sector]:[impactType]] )</f>
        <v>RailCanESM25No Adaptation</v>
      </c>
      <c r="C1260" s="49" t="s">
        <v>209</v>
      </c>
      <c r="D1260" s="49" t="s">
        <v>0</v>
      </c>
      <c r="E1260" s="50">
        <v>5</v>
      </c>
      <c r="F1260" s="50"/>
      <c r="G1260" s="50" t="s">
        <v>778</v>
      </c>
      <c r="H1260" s="51"/>
      <c r="I1260" s="64" t="s">
        <v>874</v>
      </c>
      <c r="J1260" s="52">
        <v>16143.170944927757</v>
      </c>
      <c r="K1260" s="52">
        <v>10548.629039435009</v>
      </c>
      <c r="L1260" s="53">
        <v>74016.159354103904</v>
      </c>
      <c r="M1260" s="52">
        <v>68008.294410288305</v>
      </c>
      <c r="N1260" s="52">
        <v>8642.2660502292656</v>
      </c>
      <c r="O1260" s="52">
        <v>28673.436599396151</v>
      </c>
      <c r="P1260" s="20">
        <v>142408.54696346892</v>
      </c>
      <c r="R1260"/>
    </row>
    <row r="1261" spans="1:18" x14ac:dyDescent="0.35">
      <c r="A1261" s="54">
        <f xml:space="preserve"> ROW( data_scaledImpacts[[#This Row],[row_id]] ) - ROW( data_scaledImpacts[[#Headers],[row_id]] )</f>
        <v>1260</v>
      </c>
      <c r="B1261" s="61" t="str">
        <f xml:space="preserve"> _xlfn.TEXTJOIN( "", , data_scaledImpacts[[#This Row],[sector]:[impactType]] )</f>
        <v>RailCCSM45No Adaptation</v>
      </c>
      <c r="C1261" s="49" t="s">
        <v>209</v>
      </c>
      <c r="D1261" s="49" t="s">
        <v>1</v>
      </c>
      <c r="E1261" s="50">
        <v>5</v>
      </c>
      <c r="F1261" s="50"/>
      <c r="G1261" s="50" t="s">
        <v>778</v>
      </c>
      <c r="H1261" s="51"/>
      <c r="I1261" s="64" t="s">
        <v>875</v>
      </c>
      <c r="J1261" s="52">
        <v>46714.433011058623</v>
      </c>
      <c r="K1261" s="52">
        <v>27913.024983284926</v>
      </c>
      <c r="L1261" s="53">
        <v>125472.0509445746</v>
      </c>
      <c r="M1261" s="52">
        <v>64292.580221623488</v>
      </c>
      <c r="N1261" s="52">
        <v>18997.031371213441</v>
      </c>
      <c r="O1261" s="52">
        <v>101061.5511088521</v>
      </c>
      <c r="P1261" s="20">
        <v>146285.92245891658</v>
      </c>
      <c r="R1261"/>
    </row>
    <row r="1262" spans="1:18" x14ac:dyDescent="0.35">
      <c r="A1262" s="54">
        <f xml:space="preserve"> ROW( data_scaledImpacts[[#This Row],[row_id]] ) - ROW( data_scaledImpacts[[#Headers],[row_id]] )</f>
        <v>1261</v>
      </c>
      <c r="B1262" s="61" t="str">
        <f xml:space="preserve"> _xlfn.TEXTJOIN( "", , data_scaledImpacts[[#This Row],[sector]:[impactType]] )</f>
        <v>RailGISS-E2-R5No Adaptation</v>
      </c>
      <c r="C1262" s="49" t="s">
        <v>209</v>
      </c>
      <c r="D1262" s="49" t="s">
        <v>2</v>
      </c>
      <c r="E1262" s="50">
        <v>5</v>
      </c>
      <c r="F1262" s="50"/>
      <c r="G1262" s="50" t="s">
        <v>778</v>
      </c>
      <c r="H1262" s="51"/>
      <c r="I1262" s="64" t="s">
        <v>876</v>
      </c>
      <c r="J1262" s="52"/>
      <c r="K1262" s="52"/>
      <c r="L1262" s="53"/>
      <c r="M1262" s="52"/>
      <c r="N1262" s="52"/>
      <c r="O1262" s="52"/>
      <c r="P1262" s="20"/>
      <c r="R1262"/>
    </row>
    <row r="1263" spans="1:18" x14ac:dyDescent="0.35">
      <c r="A1263" s="54">
        <f xml:space="preserve"> ROW( data_scaledImpacts[[#This Row],[row_id]] ) - ROW( data_scaledImpacts[[#Headers],[row_id]] )</f>
        <v>1262</v>
      </c>
      <c r="B1263" s="61" t="str">
        <f xml:space="preserve"> _xlfn.TEXTJOIN( "", , data_scaledImpacts[[#This Row],[sector]:[impactType]] )</f>
        <v>RailHadGEM2-ES5No Adaptation</v>
      </c>
      <c r="C1263" s="49" t="s">
        <v>209</v>
      </c>
      <c r="D1263" s="49" t="s">
        <v>3</v>
      </c>
      <c r="E1263" s="50">
        <v>5</v>
      </c>
      <c r="F1263" s="50"/>
      <c r="G1263" s="50" t="s">
        <v>778</v>
      </c>
      <c r="H1263" s="51"/>
      <c r="I1263" s="64" t="s">
        <v>877</v>
      </c>
      <c r="J1263" s="52">
        <v>77976.989199663702</v>
      </c>
      <c r="K1263" s="52">
        <v>105058.73900531368</v>
      </c>
      <c r="L1263" s="53">
        <v>133032.92522512792</v>
      </c>
      <c r="M1263" s="52">
        <v>79717.370257422386</v>
      </c>
      <c r="N1263" s="52">
        <v>58580.887028883313</v>
      </c>
      <c r="O1263" s="52">
        <v>69791.977366872219</v>
      </c>
      <c r="P1263" s="20">
        <v>75048.368986741334</v>
      </c>
      <c r="R1263"/>
    </row>
    <row r="1264" spans="1:18" x14ac:dyDescent="0.35">
      <c r="A1264" s="54">
        <f xml:space="preserve"> ROW( data_scaledImpacts[[#This Row],[row_id]] ) - ROW( data_scaledImpacts[[#Headers],[row_id]] )</f>
        <v>1263</v>
      </c>
      <c r="B1264" s="61" t="str">
        <f xml:space="preserve"> _xlfn.TEXTJOIN( "", , data_scaledImpacts[[#This Row],[sector]:[impactType]] )</f>
        <v>RailMIROC55No Adaptation</v>
      </c>
      <c r="C1264" s="49" t="s">
        <v>209</v>
      </c>
      <c r="D1264" s="49" t="s">
        <v>4</v>
      </c>
      <c r="E1264" s="50">
        <v>5</v>
      </c>
      <c r="F1264" s="50"/>
      <c r="G1264" s="50" t="s">
        <v>778</v>
      </c>
      <c r="H1264" s="51"/>
      <c r="I1264" s="64" t="s">
        <v>878</v>
      </c>
      <c r="J1264" s="52">
        <v>32322.643208207886</v>
      </c>
      <c r="K1264" s="52">
        <v>4260.1499809921288</v>
      </c>
      <c r="L1264" s="53">
        <v>87562.615955377201</v>
      </c>
      <c r="M1264" s="52">
        <v>11603.516896317184</v>
      </c>
      <c r="N1264" s="52">
        <v>15288.41616123158</v>
      </c>
      <c r="O1264" s="52">
        <v>96352.657353054936</v>
      </c>
      <c r="P1264" s="20">
        <v>68454.450614072193</v>
      </c>
      <c r="R1264"/>
    </row>
    <row r="1265" spans="1:18" x14ac:dyDescent="0.35">
      <c r="A1265" s="54">
        <f xml:space="preserve"> ROW( data_scaledImpacts[[#This Row],[row_id]] ) - ROW( data_scaledImpacts[[#Headers],[row_id]] )</f>
        <v>1264</v>
      </c>
      <c r="B1265" s="61" t="str">
        <f xml:space="preserve"> _xlfn.TEXTJOIN( "", , data_scaledImpacts[[#This Row],[sector]:[impactType]] )</f>
        <v>RailGFDL-CM35No Adaptation</v>
      </c>
      <c r="C1265" s="49" t="s">
        <v>209</v>
      </c>
      <c r="D1265" s="49" t="s">
        <v>5</v>
      </c>
      <c r="E1265" s="50">
        <v>5</v>
      </c>
      <c r="F1265" s="50"/>
      <c r="G1265" s="50" t="s">
        <v>778</v>
      </c>
      <c r="H1265" s="51"/>
      <c r="I1265" s="64" t="s">
        <v>879</v>
      </c>
      <c r="J1265" s="52">
        <v>217020.90472575591</v>
      </c>
      <c r="K1265" s="52">
        <v>23990.34484498798</v>
      </c>
      <c r="L1265" s="53">
        <v>684823.33584361908</v>
      </c>
      <c r="M1265" s="52">
        <v>34480.125391455826</v>
      </c>
      <c r="N1265" s="52">
        <v>31407.852094424648</v>
      </c>
      <c r="O1265" s="52">
        <v>666740.15325324982</v>
      </c>
      <c r="P1265" s="20">
        <v>399550.98951535835</v>
      </c>
      <c r="R1265"/>
    </row>
    <row r="1266" spans="1:18" x14ac:dyDescent="0.35">
      <c r="A1266" s="54">
        <f xml:space="preserve"> ROW( data_scaledImpacts[[#This Row],[row_id]] ) - ROW( data_scaledImpacts[[#Headers],[row_id]] )</f>
        <v>1265</v>
      </c>
      <c r="B1266" s="61" t="str">
        <f xml:space="preserve"> _xlfn.TEXTJOIN( "", , data_scaledImpacts[[#This Row],[sector]:[impactType]] )</f>
        <v>RailGCM Average5No Adaptation</v>
      </c>
      <c r="C1266" s="49" t="s">
        <v>209</v>
      </c>
      <c r="D1266" s="49" t="s">
        <v>15</v>
      </c>
      <c r="E1266" s="50">
        <v>5</v>
      </c>
      <c r="F1266" s="50"/>
      <c r="G1266" s="50" t="s">
        <v>778</v>
      </c>
      <c r="H1266" s="51"/>
      <c r="I1266" s="64" t="s">
        <v>880</v>
      </c>
      <c r="J1266" s="52">
        <v>78035.628217922786</v>
      </c>
      <c r="K1266" s="52">
        <v>34354.177570802742</v>
      </c>
      <c r="L1266" s="53">
        <v>220981.41746456054</v>
      </c>
      <c r="M1266" s="52">
        <v>51620.37743542144</v>
      </c>
      <c r="N1266" s="52">
        <v>26583.290541196453</v>
      </c>
      <c r="O1266" s="52">
        <v>192523.95513628505</v>
      </c>
      <c r="P1266" s="20">
        <v>166349.6557077115</v>
      </c>
      <c r="R1266"/>
    </row>
    <row r="1267" spans="1:18" x14ac:dyDescent="0.35">
      <c r="A1267" s="54">
        <f xml:space="preserve"> ROW( data_scaledImpacts[[#This Row],[row_id]] ) - ROW( data_scaledImpacts[[#Headers],[row_id]] )</f>
        <v>1266</v>
      </c>
      <c r="B1267" s="61" t="str">
        <f xml:space="preserve"> _xlfn.TEXTJOIN( "", , data_scaledImpacts[[#This Row],[sector]:[impactType]] )</f>
        <v>RailCanESM26No Adaptation</v>
      </c>
      <c r="C1267" s="49" t="s">
        <v>209</v>
      </c>
      <c r="D1267" s="49" t="s">
        <v>0</v>
      </c>
      <c r="E1267" s="50">
        <v>6</v>
      </c>
      <c r="F1267" s="50"/>
      <c r="G1267" s="50" t="s">
        <v>778</v>
      </c>
      <c r="H1267" s="51"/>
      <c r="I1267" s="64" t="s">
        <v>881</v>
      </c>
      <c r="J1267" s="52">
        <v>20235.105211789672</v>
      </c>
      <c r="K1267" s="52">
        <v>9721.5765601672338</v>
      </c>
      <c r="L1267" s="53">
        <v>124466.75169250058</v>
      </c>
      <c r="M1267" s="52">
        <v>72805.229460567716</v>
      </c>
      <c r="N1267" s="52">
        <v>10195.360832168921</v>
      </c>
      <c r="O1267" s="52">
        <v>41569.588673374972</v>
      </c>
      <c r="P1267" s="20">
        <v>182449.2726130136</v>
      </c>
      <c r="R1267"/>
    </row>
    <row r="1268" spans="1:18" x14ac:dyDescent="0.35">
      <c r="A1268" s="54">
        <f xml:space="preserve"> ROW( data_scaledImpacts[[#This Row],[row_id]] ) - ROW( data_scaledImpacts[[#Headers],[row_id]] )</f>
        <v>1267</v>
      </c>
      <c r="B1268" s="61" t="str">
        <f xml:space="preserve"> _xlfn.TEXTJOIN( "", , data_scaledImpacts[[#This Row],[sector]:[impactType]] )</f>
        <v>RailCCSM46No Adaptation</v>
      </c>
      <c r="C1268" s="49" t="s">
        <v>209</v>
      </c>
      <c r="D1268" s="49" t="s">
        <v>1</v>
      </c>
      <c r="E1268" s="50">
        <v>6</v>
      </c>
      <c r="F1268" s="50"/>
      <c r="G1268" s="50" t="s">
        <v>778</v>
      </c>
      <c r="H1268" s="51"/>
      <c r="I1268" s="64" t="s">
        <v>882</v>
      </c>
      <c r="J1268" s="52"/>
      <c r="K1268" s="52"/>
      <c r="L1268" s="53"/>
      <c r="M1268" s="52"/>
      <c r="N1268" s="52"/>
      <c r="O1268" s="52"/>
      <c r="P1268" s="20"/>
      <c r="R1268"/>
    </row>
    <row r="1269" spans="1:18" x14ac:dyDescent="0.35">
      <c r="A1269" s="54">
        <f xml:space="preserve"> ROW( data_scaledImpacts[[#This Row],[row_id]] ) - ROW( data_scaledImpacts[[#Headers],[row_id]] )</f>
        <v>1268</v>
      </c>
      <c r="B1269" s="61" t="str">
        <f xml:space="preserve"> _xlfn.TEXTJOIN( "", , data_scaledImpacts[[#This Row],[sector]:[impactType]] )</f>
        <v>RailGISS-E2-R6No Adaptation</v>
      </c>
      <c r="C1269" s="49" t="s">
        <v>209</v>
      </c>
      <c r="D1269" s="49" t="s">
        <v>2</v>
      </c>
      <c r="E1269" s="50">
        <v>6</v>
      </c>
      <c r="F1269" s="50"/>
      <c r="G1269" s="50" t="s">
        <v>778</v>
      </c>
      <c r="H1269" s="51"/>
      <c r="I1269" s="64" t="s">
        <v>883</v>
      </c>
      <c r="J1269" s="52"/>
      <c r="K1269" s="52"/>
      <c r="L1269" s="53"/>
      <c r="M1269" s="52"/>
      <c r="N1269" s="52"/>
      <c r="O1269" s="52"/>
      <c r="P1269" s="20"/>
      <c r="R1269"/>
    </row>
    <row r="1270" spans="1:18" x14ac:dyDescent="0.35">
      <c r="A1270" s="54">
        <f xml:space="preserve"> ROW( data_scaledImpacts[[#This Row],[row_id]] ) - ROW( data_scaledImpacts[[#Headers],[row_id]] )</f>
        <v>1269</v>
      </c>
      <c r="B1270" s="61" t="str">
        <f xml:space="preserve"> _xlfn.TEXTJOIN( "", , data_scaledImpacts[[#This Row],[sector]:[impactType]] )</f>
        <v>RailHadGEM2-ES6No Adaptation</v>
      </c>
      <c r="C1270" s="49" t="s">
        <v>209</v>
      </c>
      <c r="D1270" s="49" t="s">
        <v>3</v>
      </c>
      <c r="E1270" s="50">
        <v>6</v>
      </c>
      <c r="F1270" s="50"/>
      <c r="G1270" s="50" t="s">
        <v>778</v>
      </c>
      <c r="H1270" s="51"/>
      <c r="I1270" s="64" t="s">
        <v>884</v>
      </c>
      <c r="J1270" s="52">
        <v>208553.75515510366</v>
      </c>
      <c r="K1270" s="52">
        <v>195467.03026379825</v>
      </c>
      <c r="L1270" s="53">
        <v>250740.88698085787</v>
      </c>
      <c r="M1270" s="52">
        <v>163156.75470653921</v>
      </c>
      <c r="N1270" s="52">
        <v>139662.72064502229</v>
      </c>
      <c r="O1270" s="52">
        <v>63222.413253724088</v>
      </c>
      <c r="P1270" s="20">
        <v>117503.40865061861</v>
      </c>
      <c r="R1270"/>
    </row>
    <row r="1271" spans="1:18" x14ac:dyDescent="0.35">
      <c r="A1271" s="54">
        <f xml:space="preserve"> ROW( data_scaledImpacts[[#This Row],[row_id]] ) - ROW( data_scaledImpacts[[#Headers],[row_id]] )</f>
        <v>1270</v>
      </c>
      <c r="B1271" s="61" t="str">
        <f xml:space="preserve"> _xlfn.TEXTJOIN( "", , data_scaledImpacts[[#This Row],[sector]:[impactType]] )</f>
        <v>RailMIROC56No Adaptation</v>
      </c>
      <c r="C1271" s="49" t="s">
        <v>209</v>
      </c>
      <c r="D1271" s="49" t="s">
        <v>4</v>
      </c>
      <c r="E1271" s="50">
        <v>6</v>
      </c>
      <c r="F1271" s="50"/>
      <c r="G1271" s="50" t="s">
        <v>778</v>
      </c>
      <c r="H1271" s="51"/>
      <c r="I1271" s="64" t="s">
        <v>885</v>
      </c>
      <c r="J1271" s="52"/>
      <c r="K1271" s="52"/>
      <c r="L1271" s="53"/>
      <c r="M1271" s="52"/>
      <c r="N1271" s="52"/>
      <c r="O1271" s="52"/>
      <c r="P1271" s="20"/>
      <c r="R1271"/>
    </row>
    <row r="1272" spans="1:18" x14ac:dyDescent="0.35">
      <c r="A1272" s="54">
        <f xml:space="preserve"> ROW( data_scaledImpacts[[#This Row],[row_id]] ) - ROW( data_scaledImpacts[[#Headers],[row_id]] )</f>
        <v>1271</v>
      </c>
      <c r="B1272" s="61" t="str">
        <f xml:space="preserve"> _xlfn.TEXTJOIN( "", , data_scaledImpacts[[#This Row],[sector]:[impactType]] )</f>
        <v>RailGFDL-CM36No Adaptation</v>
      </c>
      <c r="C1272" s="49" t="s">
        <v>209</v>
      </c>
      <c r="D1272" s="49" t="s">
        <v>5</v>
      </c>
      <c r="E1272" s="50">
        <v>6</v>
      </c>
      <c r="F1272" s="50"/>
      <c r="G1272" s="50" t="s">
        <v>778</v>
      </c>
      <c r="H1272" s="51"/>
      <c r="I1272" s="64" t="s">
        <v>886</v>
      </c>
      <c r="J1272" s="52">
        <v>190361.59351728621</v>
      </c>
      <c r="K1272" s="52">
        <v>31348.664761651868</v>
      </c>
      <c r="L1272" s="53">
        <v>974416.85256935656</v>
      </c>
      <c r="M1272" s="52">
        <v>110109.85790855193</v>
      </c>
      <c r="N1272" s="52">
        <v>35489.366356354512</v>
      </c>
      <c r="O1272" s="52">
        <v>761786.5039804345</v>
      </c>
      <c r="P1272" s="20">
        <v>584322.38310611737</v>
      </c>
      <c r="R1272"/>
    </row>
    <row r="1273" spans="1:18" x14ac:dyDescent="0.35">
      <c r="A1273" s="54">
        <f xml:space="preserve"> ROW( data_scaledImpacts[[#This Row],[row_id]] ) - ROW( data_scaledImpacts[[#Headers],[row_id]] )</f>
        <v>1272</v>
      </c>
      <c r="B1273" s="61" t="str">
        <f xml:space="preserve"> _xlfn.TEXTJOIN( "", , data_scaledImpacts[[#This Row],[sector]:[impactType]] )</f>
        <v>RailGCM Average6No Adaptation</v>
      </c>
      <c r="C1273" s="49" t="s">
        <v>209</v>
      </c>
      <c r="D1273" s="49" t="s">
        <v>15</v>
      </c>
      <c r="E1273" s="50">
        <v>6</v>
      </c>
      <c r="F1273" s="50"/>
      <c r="G1273" s="50" t="s">
        <v>778</v>
      </c>
      <c r="H1273" s="51"/>
      <c r="I1273" s="64" t="s">
        <v>887</v>
      </c>
      <c r="J1273" s="52">
        <v>139716.81796139319</v>
      </c>
      <c r="K1273" s="52">
        <v>78845.757195205792</v>
      </c>
      <c r="L1273" s="53">
        <v>449874.83041423839</v>
      </c>
      <c r="M1273" s="52">
        <v>115357.28069188628</v>
      </c>
      <c r="N1273" s="52">
        <v>61782.482611181913</v>
      </c>
      <c r="O1273" s="52">
        <v>288859.50196917786</v>
      </c>
      <c r="P1273" s="20">
        <v>294758.35478991648</v>
      </c>
      <c r="R1273"/>
    </row>
    <row r="1274" spans="1:18" x14ac:dyDescent="0.35">
      <c r="A1274" s="54">
        <f xml:space="preserve"> ROW( data_scaledImpacts[[#This Row],[row_id]] ) - ROW( data_scaledImpacts[[#Headers],[row_id]] )</f>
        <v>1273</v>
      </c>
      <c r="B1274" s="61" t="str">
        <f xml:space="preserve"> _xlfn.TEXTJOIN( "", , data_scaledImpacts[[#This Row],[sector]:[impactType]] )</f>
        <v>RailCanESM27No Adaptation</v>
      </c>
      <c r="C1274" s="49" t="s">
        <v>209</v>
      </c>
      <c r="D1274" s="49" t="s">
        <v>0</v>
      </c>
      <c r="E1274" s="50">
        <v>7</v>
      </c>
      <c r="F1274" s="50"/>
      <c r="G1274" s="50" t="s">
        <v>778</v>
      </c>
      <c r="H1274" s="51"/>
      <c r="I1274" s="64" t="s">
        <v>888</v>
      </c>
      <c r="J1274" s="52"/>
      <c r="K1274" s="52"/>
      <c r="L1274" s="53"/>
      <c r="M1274" s="52"/>
      <c r="N1274" s="52"/>
      <c r="O1274" s="52"/>
      <c r="P1274" s="20"/>
      <c r="R1274"/>
    </row>
    <row r="1275" spans="1:18" x14ac:dyDescent="0.35">
      <c r="A1275" s="54">
        <f xml:space="preserve"> ROW( data_scaledImpacts[[#This Row],[row_id]] ) - ROW( data_scaledImpacts[[#Headers],[row_id]] )</f>
        <v>1274</v>
      </c>
      <c r="B1275" s="61" t="str">
        <f xml:space="preserve"> _xlfn.TEXTJOIN( "", , data_scaledImpacts[[#This Row],[sector]:[impactType]] )</f>
        <v>RailCCSM47No Adaptation</v>
      </c>
      <c r="C1275" s="49" t="s">
        <v>209</v>
      </c>
      <c r="D1275" s="49" t="s">
        <v>1</v>
      </c>
      <c r="E1275" s="50">
        <v>7</v>
      </c>
      <c r="F1275" s="50"/>
      <c r="G1275" s="50" t="s">
        <v>778</v>
      </c>
      <c r="H1275" s="51"/>
      <c r="I1275" s="64" t="s">
        <v>889</v>
      </c>
      <c r="J1275" s="52"/>
      <c r="K1275" s="52"/>
      <c r="L1275" s="53"/>
      <c r="M1275" s="52"/>
      <c r="N1275" s="52"/>
      <c r="O1275" s="52"/>
      <c r="P1275" s="20"/>
      <c r="R1275"/>
    </row>
    <row r="1276" spans="1:18" x14ac:dyDescent="0.35">
      <c r="A1276" s="54">
        <f xml:space="preserve"> ROW( data_scaledImpacts[[#This Row],[row_id]] ) - ROW( data_scaledImpacts[[#Headers],[row_id]] )</f>
        <v>1275</v>
      </c>
      <c r="B1276" s="61" t="str">
        <f xml:space="preserve"> _xlfn.TEXTJOIN( "", , data_scaledImpacts[[#This Row],[sector]:[impactType]] )</f>
        <v>RailGISS-E2-R7No Adaptation</v>
      </c>
      <c r="C1276" s="49" t="s">
        <v>209</v>
      </c>
      <c r="D1276" s="49" t="s">
        <v>2</v>
      </c>
      <c r="E1276" s="50">
        <v>7</v>
      </c>
      <c r="F1276" s="50"/>
      <c r="G1276" s="50" t="s">
        <v>778</v>
      </c>
      <c r="H1276" s="51"/>
      <c r="I1276" s="64" t="s">
        <v>890</v>
      </c>
      <c r="J1276" s="52"/>
      <c r="K1276" s="52"/>
      <c r="L1276" s="53"/>
      <c r="M1276" s="52"/>
      <c r="N1276" s="52"/>
      <c r="O1276" s="52"/>
      <c r="P1276" s="20"/>
      <c r="R1276"/>
    </row>
    <row r="1277" spans="1:18" x14ac:dyDescent="0.35">
      <c r="A1277" s="54">
        <f xml:space="preserve"> ROW( data_scaledImpacts[[#This Row],[row_id]] ) - ROW( data_scaledImpacts[[#Headers],[row_id]] )</f>
        <v>1276</v>
      </c>
      <c r="B1277" s="61" t="str">
        <f xml:space="preserve"> _xlfn.TEXTJOIN( "", , data_scaledImpacts[[#This Row],[sector]:[impactType]] )</f>
        <v>RailHadGEM2-ES7No Adaptation</v>
      </c>
      <c r="C1277" s="49" t="s">
        <v>209</v>
      </c>
      <c r="D1277" s="49" t="s">
        <v>3</v>
      </c>
      <c r="E1277" s="50">
        <v>7</v>
      </c>
      <c r="F1277" s="50"/>
      <c r="G1277" s="50" t="s">
        <v>778</v>
      </c>
      <c r="H1277" s="51"/>
      <c r="I1277" s="64" t="s">
        <v>891</v>
      </c>
      <c r="J1277" s="52"/>
      <c r="K1277" s="52"/>
      <c r="L1277" s="53"/>
      <c r="M1277" s="52"/>
      <c r="N1277" s="52"/>
      <c r="O1277" s="52"/>
      <c r="P1277" s="20"/>
      <c r="R1277"/>
    </row>
    <row r="1278" spans="1:18" x14ac:dyDescent="0.35">
      <c r="A1278" s="54">
        <f xml:space="preserve"> ROW( data_scaledImpacts[[#This Row],[row_id]] ) - ROW( data_scaledImpacts[[#Headers],[row_id]] )</f>
        <v>1277</v>
      </c>
      <c r="B1278" s="61" t="str">
        <f xml:space="preserve"> _xlfn.TEXTJOIN( "", , data_scaledImpacts[[#This Row],[sector]:[impactType]] )</f>
        <v>RailMIROC57No Adaptation</v>
      </c>
      <c r="C1278" s="49" t="s">
        <v>209</v>
      </c>
      <c r="D1278" s="49" t="s">
        <v>4</v>
      </c>
      <c r="E1278" s="50">
        <v>7</v>
      </c>
      <c r="F1278" s="50"/>
      <c r="G1278" s="50" t="s">
        <v>778</v>
      </c>
      <c r="H1278" s="51"/>
      <c r="I1278" s="64" t="s">
        <v>892</v>
      </c>
      <c r="J1278" s="52"/>
      <c r="K1278" s="52"/>
      <c r="L1278" s="53"/>
      <c r="M1278" s="52"/>
      <c r="N1278" s="52"/>
      <c r="O1278" s="52"/>
      <c r="P1278" s="20"/>
      <c r="R1278"/>
    </row>
    <row r="1279" spans="1:18" x14ac:dyDescent="0.35">
      <c r="A1279" s="54">
        <f xml:space="preserve"> ROW( data_scaledImpacts[[#This Row],[row_id]] ) - ROW( data_scaledImpacts[[#Headers],[row_id]] )</f>
        <v>1278</v>
      </c>
      <c r="B1279" s="61" t="str">
        <f xml:space="preserve"> _xlfn.TEXTJOIN( "", , data_scaledImpacts[[#This Row],[sector]:[impactType]] )</f>
        <v>RailGFDL-CM37No Adaptation</v>
      </c>
      <c r="C1279" s="49" t="s">
        <v>209</v>
      </c>
      <c r="D1279" s="49" t="s">
        <v>5</v>
      </c>
      <c r="E1279" s="50">
        <v>7</v>
      </c>
      <c r="F1279" s="50"/>
      <c r="G1279" s="50" t="s">
        <v>778</v>
      </c>
      <c r="H1279" s="51"/>
      <c r="I1279" s="64" t="s">
        <v>893</v>
      </c>
      <c r="J1279" s="52"/>
      <c r="K1279" s="52"/>
      <c r="L1279" s="53"/>
      <c r="M1279" s="52"/>
      <c r="N1279" s="52"/>
      <c r="O1279" s="52"/>
      <c r="P1279" s="20"/>
      <c r="R1279"/>
    </row>
    <row r="1280" spans="1:18" x14ac:dyDescent="0.35">
      <c r="A1280" s="54">
        <f xml:space="preserve"> ROW( data_scaledImpacts[[#This Row],[row_id]] ) - ROW( data_scaledImpacts[[#Headers],[row_id]] )</f>
        <v>1279</v>
      </c>
      <c r="B1280" s="61" t="str">
        <f xml:space="preserve"> _xlfn.TEXTJOIN( "", , data_scaledImpacts[[#This Row],[sector]:[impactType]] )</f>
        <v>RailGCM Average7No Adaptation</v>
      </c>
      <c r="C1280" s="49" t="s">
        <v>209</v>
      </c>
      <c r="D1280" s="49" t="s">
        <v>15</v>
      </c>
      <c r="E1280" s="50">
        <v>7</v>
      </c>
      <c r="F1280" s="50"/>
      <c r="G1280" s="50" t="s">
        <v>778</v>
      </c>
      <c r="H1280" s="51"/>
      <c r="I1280" s="64" t="s">
        <v>894</v>
      </c>
      <c r="J1280" s="52" t="s">
        <v>26</v>
      </c>
      <c r="K1280" s="52" t="s">
        <v>26</v>
      </c>
      <c r="L1280" s="53" t="s">
        <v>26</v>
      </c>
      <c r="M1280" s="52" t="s">
        <v>26</v>
      </c>
      <c r="N1280" s="52" t="s">
        <v>26</v>
      </c>
      <c r="O1280" s="52"/>
      <c r="P1280" s="20" t="s">
        <v>26</v>
      </c>
      <c r="R1280"/>
    </row>
    <row r="1281" spans="1:18" x14ac:dyDescent="0.35">
      <c r="A1281" s="54">
        <f xml:space="preserve"> ROW( data_scaledImpacts[[#This Row],[row_id]] ) - ROW( data_scaledImpacts[[#Headers],[row_id]] )</f>
        <v>1280</v>
      </c>
      <c r="B1281" s="61" t="str">
        <f xml:space="preserve"> _xlfn.TEXTJOIN( "", , data_scaledImpacts[[#This Row],[sector]:[impactType]] )</f>
        <v>RailCanESM21Proactive</v>
      </c>
      <c r="C1281" s="49" t="s">
        <v>209</v>
      </c>
      <c r="D1281" s="49" t="s">
        <v>0</v>
      </c>
      <c r="E1281" s="50">
        <v>1</v>
      </c>
      <c r="F1281" s="50"/>
      <c r="G1281" s="50" t="s">
        <v>208</v>
      </c>
      <c r="H1281" s="51"/>
      <c r="I1281" s="64" t="s">
        <v>463</v>
      </c>
      <c r="J1281" s="52">
        <v>11.575437807527777</v>
      </c>
      <c r="K1281" s="52">
        <v>28.376401441152399</v>
      </c>
      <c r="L1281" s="53">
        <v>-51.964200747706165</v>
      </c>
      <c r="M1281" s="52">
        <v>96.489265872821377</v>
      </c>
      <c r="N1281" s="52">
        <v>14.310142259457791</v>
      </c>
      <c r="O1281" s="52">
        <v>-2.6580347680605638</v>
      </c>
      <c r="P1281" s="20">
        <v>216.21251815647136</v>
      </c>
      <c r="R1281"/>
    </row>
    <row r="1282" spans="1:18" x14ac:dyDescent="0.35">
      <c r="A1282" s="54">
        <f xml:space="preserve"> ROW( data_scaledImpacts[[#This Row],[row_id]] ) - ROW( data_scaledImpacts[[#Headers],[row_id]] )</f>
        <v>1281</v>
      </c>
      <c r="B1282" s="61" t="str">
        <f xml:space="preserve"> _xlfn.TEXTJOIN( "", , data_scaledImpacts[[#This Row],[sector]:[impactType]] )</f>
        <v>RailCCSM41Proactive</v>
      </c>
      <c r="C1282" s="49" t="s">
        <v>209</v>
      </c>
      <c r="D1282" s="49" t="s">
        <v>1</v>
      </c>
      <c r="E1282" s="50">
        <v>1</v>
      </c>
      <c r="F1282" s="50"/>
      <c r="G1282" s="50" t="s">
        <v>208</v>
      </c>
      <c r="H1282" s="51"/>
      <c r="I1282" s="64" t="s">
        <v>464</v>
      </c>
      <c r="J1282" s="52">
        <v>302.42539457258891</v>
      </c>
      <c r="K1282" s="52">
        <v>61.064434916739103</v>
      </c>
      <c r="L1282" s="53">
        <v>1622.2224961464944</v>
      </c>
      <c r="M1282" s="52">
        <v>133.6761322687519</v>
      </c>
      <c r="N1282" s="52">
        <v>117.24768348138345</v>
      </c>
      <c r="O1282" s="52">
        <v>1622.5698092229343</v>
      </c>
      <c r="P1282" s="20">
        <v>597.9470323594785</v>
      </c>
      <c r="R1282"/>
    </row>
    <row r="1283" spans="1:18" x14ac:dyDescent="0.35">
      <c r="A1283" s="54">
        <f xml:space="preserve"> ROW( data_scaledImpacts[[#This Row],[row_id]] ) - ROW( data_scaledImpacts[[#Headers],[row_id]] )</f>
        <v>1282</v>
      </c>
      <c r="B1283" s="61" t="str">
        <f xml:space="preserve"> _xlfn.TEXTJOIN( "", , data_scaledImpacts[[#This Row],[sector]:[impactType]] )</f>
        <v>RailGISS-E2-R1Proactive</v>
      </c>
      <c r="C1283" s="49" t="s">
        <v>209</v>
      </c>
      <c r="D1283" s="49" t="s">
        <v>2</v>
      </c>
      <c r="E1283" s="50">
        <v>1</v>
      </c>
      <c r="F1283" s="50"/>
      <c r="G1283" s="50" t="s">
        <v>208</v>
      </c>
      <c r="H1283" s="51"/>
      <c r="I1283" s="64" t="s">
        <v>465</v>
      </c>
      <c r="J1283" s="52">
        <v>-44.293065307793732</v>
      </c>
      <c r="K1283" s="52">
        <v>4.4758226852990246</v>
      </c>
      <c r="L1283" s="53">
        <v>-869.93952140047566</v>
      </c>
      <c r="M1283" s="52">
        <v>786.80867617847809</v>
      </c>
      <c r="N1283" s="52">
        <v>-4.5242766800687599</v>
      </c>
      <c r="O1283" s="52">
        <v>-18.54437991293721</v>
      </c>
      <c r="P1283" s="20">
        <v>323.29549532303844</v>
      </c>
      <c r="R1283"/>
    </row>
    <row r="1284" spans="1:18" x14ac:dyDescent="0.35">
      <c r="A1284" s="54">
        <f xml:space="preserve"> ROW( data_scaledImpacts[[#This Row],[row_id]] ) - ROW( data_scaledImpacts[[#Headers],[row_id]] )</f>
        <v>1283</v>
      </c>
      <c r="B1284" s="61" t="str">
        <f xml:space="preserve"> _xlfn.TEXTJOIN( "", , data_scaledImpacts[[#This Row],[sector]:[impactType]] )</f>
        <v>RailHadGEM2-ES1Proactive</v>
      </c>
      <c r="C1284" s="49" t="s">
        <v>209</v>
      </c>
      <c r="D1284" s="49" t="s">
        <v>3</v>
      </c>
      <c r="E1284" s="50">
        <v>1</v>
      </c>
      <c r="F1284" s="50"/>
      <c r="G1284" s="50" t="s">
        <v>208</v>
      </c>
      <c r="H1284" s="51"/>
      <c r="I1284" s="64" t="s">
        <v>466</v>
      </c>
      <c r="J1284" s="52">
        <v>395.28259572824294</v>
      </c>
      <c r="K1284" s="52">
        <v>300.82733479223111</v>
      </c>
      <c r="L1284" s="53">
        <v>281.19724795491197</v>
      </c>
      <c r="M1284" s="52">
        <v>508.26384795128399</v>
      </c>
      <c r="N1284" s="52">
        <v>790.46724084027915</v>
      </c>
      <c r="O1284" s="52">
        <v>336.46659478996543</v>
      </c>
      <c r="P1284" s="20">
        <v>196.83684437244165</v>
      </c>
      <c r="R1284"/>
    </row>
    <row r="1285" spans="1:18" x14ac:dyDescent="0.35">
      <c r="A1285" s="54">
        <f xml:space="preserve"> ROW( data_scaledImpacts[[#This Row],[row_id]] ) - ROW( data_scaledImpacts[[#Headers],[row_id]] )</f>
        <v>1284</v>
      </c>
      <c r="B1285" s="61" t="str">
        <f xml:space="preserve"> _xlfn.TEXTJOIN( "", , data_scaledImpacts[[#This Row],[sector]:[impactType]] )</f>
        <v>RailMIROC51Proactive</v>
      </c>
      <c r="C1285" s="49" t="s">
        <v>209</v>
      </c>
      <c r="D1285" s="49" t="s">
        <v>4</v>
      </c>
      <c r="E1285" s="50">
        <v>1</v>
      </c>
      <c r="F1285" s="50"/>
      <c r="G1285" s="50" t="s">
        <v>208</v>
      </c>
      <c r="H1285" s="51"/>
      <c r="I1285" s="64" t="s">
        <v>467</v>
      </c>
      <c r="J1285" s="52">
        <v>78.682598363014577</v>
      </c>
      <c r="K1285" s="52">
        <v>1.2869793845882729</v>
      </c>
      <c r="L1285" s="53">
        <v>-48.036643465022621</v>
      </c>
      <c r="M1285" s="52">
        <v>154.12225502487536</v>
      </c>
      <c r="N1285" s="52">
        <v>31.20906753437615</v>
      </c>
      <c r="O1285" s="52">
        <v>453.00678840002087</v>
      </c>
      <c r="P1285" s="20">
        <v>685.89623993318605</v>
      </c>
      <c r="R1285"/>
    </row>
    <row r="1286" spans="1:18" x14ac:dyDescent="0.35">
      <c r="A1286" s="54">
        <f xml:space="preserve"> ROW( data_scaledImpacts[[#This Row],[row_id]] ) - ROW( data_scaledImpacts[[#Headers],[row_id]] )</f>
        <v>1285</v>
      </c>
      <c r="B1286" s="61" t="str">
        <f xml:space="preserve"> _xlfn.TEXTJOIN( "", , data_scaledImpacts[[#This Row],[sector]:[impactType]] )</f>
        <v>RailGFDL-CM31Proactive</v>
      </c>
      <c r="C1286" s="49" t="s">
        <v>209</v>
      </c>
      <c r="D1286" s="49" t="s">
        <v>5</v>
      </c>
      <c r="E1286" s="50">
        <v>1</v>
      </c>
      <c r="F1286" s="50"/>
      <c r="G1286" s="50" t="s">
        <v>208</v>
      </c>
      <c r="H1286" s="51"/>
      <c r="I1286" s="64" t="s">
        <v>468</v>
      </c>
      <c r="J1286" s="52">
        <v>140.60693283842102</v>
      </c>
      <c r="K1286" s="52">
        <v>41.88753027302581</v>
      </c>
      <c r="L1286" s="53">
        <v>203.61545276366257</v>
      </c>
      <c r="M1286" s="52">
        <v>54.80588320910659</v>
      </c>
      <c r="N1286" s="52">
        <v>137.58094453589752</v>
      </c>
      <c r="O1286" s="52">
        <v>1700.045379364414</v>
      </c>
      <c r="P1286" s="20">
        <v>530.59314868594288</v>
      </c>
      <c r="R1286"/>
    </row>
    <row r="1287" spans="1:18" x14ac:dyDescent="0.35">
      <c r="A1287" s="54">
        <f xml:space="preserve"> ROW( data_scaledImpacts[[#This Row],[row_id]] ) - ROW( data_scaledImpacts[[#Headers],[row_id]] )</f>
        <v>1286</v>
      </c>
      <c r="B1287" s="61" t="str">
        <f xml:space="preserve"> _xlfn.TEXTJOIN( "", , data_scaledImpacts[[#This Row],[sector]:[impactType]] )</f>
        <v>RailGCM Average1Proactive</v>
      </c>
      <c r="C1287" s="49" t="s">
        <v>209</v>
      </c>
      <c r="D1287" s="49" t="s">
        <v>15</v>
      </c>
      <c r="E1287" s="50">
        <v>1</v>
      </c>
      <c r="F1287" s="50"/>
      <c r="G1287" s="50" t="s">
        <v>208</v>
      </c>
      <c r="H1287" s="51"/>
      <c r="I1287" s="64" t="s">
        <v>469</v>
      </c>
      <c r="J1287" s="52">
        <v>147.3799823336669</v>
      </c>
      <c r="K1287" s="52">
        <v>72.986417248839288</v>
      </c>
      <c r="L1287" s="53">
        <v>189.51580520864408</v>
      </c>
      <c r="M1287" s="52">
        <v>289.0276767508862</v>
      </c>
      <c r="N1287" s="52">
        <v>181.04846699522088</v>
      </c>
      <c r="O1287" s="52">
        <v>681.81435951605602</v>
      </c>
      <c r="P1287" s="20">
        <v>425.13021313842654</v>
      </c>
      <c r="R1287"/>
    </row>
    <row r="1288" spans="1:18" x14ac:dyDescent="0.35">
      <c r="A1288" s="54">
        <f xml:space="preserve"> ROW( data_scaledImpacts[[#This Row],[row_id]] ) - ROW( data_scaledImpacts[[#Headers],[row_id]] )</f>
        <v>1287</v>
      </c>
      <c r="B1288" s="61" t="str">
        <f xml:space="preserve"> _xlfn.TEXTJOIN( "", , data_scaledImpacts[[#This Row],[sector]:[impactType]] )</f>
        <v>RailCanESM22Proactive</v>
      </c>
      <c r="C1288" s="49" t="s">
        <v>209</v>
      </c>
      <c r="D1288" s="49" t="s">
        <v>0</v>
      </c>
      <c r="E1288" s="50">
        <v>2</v>
      </c>
      <c r="F1288" s="50"/>
      <c r="G1288" s="50" t="s">
        <v>208</v>
      </c>
      <c r="H1288" s="51"/>
      <c r="I1288" s="64" t="s">
        <v>470</v>
      </c>
      <c r="J1288" s="52">
        <v>117.19579728327483</v>
      </c>
      <c r="K1288" s="52">
        <v>57.853237490578962</v>
      </c>
      <c r="L1288" s="53">
        <v>455.90920580066086</v>
      </c>
      <c r="M1288" s="52">
        <v>169.23078960732065</v>
      </c>
      <c r="N1288" s="52">
        <v>77.089448159744663</v>
      </c>
      <c r="O1288" s="52">
        <v>137.05816735712801</v>
      </c>
      <c r="P1288" s="20">
        <v>813.38796376557377</v>
      </c>
      <c r="R1288"/>
    </row>
    <row r="1289" spans="1:18" x14ac:dyDescent="0.35">
      <c r="A1289" s="54">
        <f xml:space="preserve"> ROW( data_scaledImpacts[[#This Row],[row_id]] ) - ROW( data_scaledImpacts[[#Headers],[row_id]] )</f>
        <v>1288</v>
      </c>
      <c r="B1289" s="61" t="str">
        <f xml:space="preserve"> _xlfn.TEXTJOIN( "", , data_scaledImpacts[[#This Row],[sector]:[impactType]] )</f>
        <v>RailCCSM42Proactive</v>
      </c>
      <c r="C1289" s="49" t="s">
        <v>209</v>
      </c>
      <c r="D1289" s="49" t="s">
        <v>1</v>
      </c>
      <c r="E1289" s="50">
        <v>2</v>
      </c>
      <c r="F1289" s="50"/>
      <c r="G1289" s="50" t="s">
        <v>208</v>
      </c>
      <c r="H1289" s="51"/>
      <c r="I1289" s="64" t="s">
        <v>471</v>
      </c>
      <c r="J1289" s="52">
        <v>1376.1034996107926</v>
      </c>
      <c r="K1289" s="52">
        <v>273.93942987167014</v>
      </c>
      <c r="L1289" s="53">
        <v>5672.5377656046348</v>
      </c>
      <c r="M1289" s="52">
        <v>907.86170753247018</v>
      </c>
      <c r="N1289" s="52">
        <v>476.68675573206889</v>
      </c>
      <c r="O1289" s="52">
        <v>3629.070388842149</v>
      </c>
      <c r="P1289" s="20">
        <v>2120.2275208876035</v>
      </c>
      <c r="R1289"/>
    </row>
    <row r="1290" spans="1:18" x14ac:dyDescent="0.35">
      <c r="A1290" s="54">
        <f xml:space="preserve"> ROW( data_scaledImpacts[[#This Row],[row_id]] ) - ROW( data_scaledImpacts[[#Headers],[row_id]] )</f>
        <v>1289</v>
      </c>
      <c r="B1290" s="61" t="str">
        <f xml:space="preserve"> _xlfn.TEXTJOIN( "", , data_scaledImpacts[[#This Row],[sector]:[impactType]] )</f>
        <v>RailGISS-E2-R2Proactive</v>
      </c>
      <c r="C1290" s="49" t="s">
        <v>209</v>
      </c>
      <c r="D1290" s="49" t="s">
        <v>2</v>
      </c>
      <c r="E1290" s="50">
        <v>2</v>
      </c>
      <c r="F1290" s="50"/>
      <c r="G1290" s="50" t="s">
        <v>208</v>
      </c>
      <c r="H1290" s="51"/>
      <c r="I1290" s="64" t="s">
        <v>472</v>
      </c>
      <c r="J1290" s="52">
        <v>-37.109224432516811</v>
      </c>
      <c r="K1290" s="52">
        <v>9.8141877419115673</v>
      </c>
      <c r="L1290" s="53">
        <v>1375.1945407260505</v>
      </c>
      <c r="M1290" s="52">
        <v>3575.2676235750791</v>
      </c>
      <c r="N1290" s="52">
        <v>13.593191352558344</v>
      </c>
      <c r="O1290" s="52">
        <v>528.0493853915209</v>
      </c>
      <c r="P1290" s="20">
        <v>3425.3191087905279</v>
      </c>
      <c r="R1290"/>
    </row>
    <row r="1291" spans="1:18" x14ac:dyDescent="0.35">
      <c r="A1291" s="54">
        <f xml:space="preserve"> ROW( data_scaledImpacts[[#This Row],[row_id]] ) - ROW( data_scaledImpacts[[#Headers],[row_id]] )</f>
        <v>1290</v>
      </c>
      <c r="B1291" s="61" t="str">
        <f xml:space="preserve"> _xlfn.TEXTJOIN( "", , data_scaledImpacts[[#This Row],[sector]:[impactType]] )</f>
        <v>RailHadGEM2-ES2Proactive</v>
      </c>
      <c r="C1291" s="49" t="s">
        <v>209</v>
      </c>
      <c r="D1291" s="49" t="s">
        <v>3</v>
      </c>
      <c r="E1291" s="50">
        <v>2</v>
      </c>
      <c r="F1291" s="50"/>
      <c r="G1291" s="50" t="s">
        <v>208</v>
      </c>
      <c r="H1291" s="51"/>
      <c r="I1291" s="64" t="s">
        <v>473</v>
      </c>
      <c r="J1291" s="52">
        <v>1009.2659478571717</v>
      </c>
      <c r="K1291" s="52">
        <v>607.71481326091236</v>
      </c>
      <c r="L1291" s="53">
        <v>1961.9378091787078</v>
      </c>
      <c r="M1291" s="52">
        <v>941.91035569586757</v>
      </c>
      <c r="N1291" s="52">
        <v>1142.1894616056886</v>
      </c>
      <c r="O1291" s="52">
        <v>1123.9533758949262</v>
      </c>
      <c r="P1291" s="20">
        <v>894.25165189697032</v>
      </c>
      <c r="R1291"/>
    </row>
    <row r="1292" spans="1:18" x14ac:dyDescent="0.35">
      <c r="A1292" s="54">
        <f xml:space="preserve"> ROW( data_scaledImpacts[[#This Row],[row_id]] ) - ROW( data_scaledImpacts[[#Headers],[row_id]] )</f>
        <v>1291</v>
      </c>
      <c r="B1292" s="61" t="str">
        <f xml:space="preserve"> _xlfn.TEXTJOIN( "", , data_scaledImpacts[[#This Row],[sector]:[impactType]] )</f>
        <v>RailMIROC52Proactive</v>
      </c>
      <c r="C1292" s="49" t="s">
        <v>209</v>
      </c>
      <c r="D1292" s="49" t="s">
        <v>4</v>
      </c>
      <c r="E1292" s="50">
        <v>2</v>
      </c>
      <c r="F1292" s="50"/>
      <c r="G1292" s="50" t="s">
        <v>208</v>
      </c>
      <c r="H1292" s="51"/>
      <c r="I1292" s="64" t="s">
        <v>474</v>
      </c>
      <c r="J1292" s="52">
        <v>302.5596608266423</v>
      </c>
      <c r="K1292" s="52">
        <v>11.21299729629324</v>
      </c>
      <c r="L1292" s="53">
        <v>1179.7326302216782</v>
      </c>
      <c r="M1292" s="52">
        <v>278.2775572308783</v>
      </c>
      <c r="N1292" s="52">
        <v>176.73760979843752</v>
      </c>
      <c r="O1292" s="52">
        <v>1663.4134638771914</v>
      </c>
      <c r="P1292" s="20">
        <v>1764.3391248434434</v>
      </c>
      <c r="R1292"/>
    </row>
    <row r="1293" spans="1:18" x14ac:dyDescent="0.35">
      <c r="A1293" s="54">
        <f xml:space="preserve"> ROW( data_scaledImpacts[[#This Row],[row_id]] ) - ROW( data_scaledImpacts[[#Headers],[row_id]] )</f>
        <v>1292</v>
      </c>
      <c r="B1293" s="61" t="str">
        <f xml:space="preserve"> _xlfn.TEXTJOIN( "", , data_scaledImpacts[[#This Row],[sector]:[impactType]] )</f>
        <v>RailGFDL-CM32Proactive</v>
      </c>
      <c r="C1293" s="49" t="s">
        <v>209</v>
      </c>
      <c r="D1293" s="49" t="s">
        <v>5</v>
      </c>
      <c r="E1293" s="50">
        <v>2</v>
      </c>
      <c r="F1293" s="50"/>
      <c r="G1293" s="50" t="s">
        <v>208</v>
      </c>
      <c r="H1293" s="51"/>
      <c r="I1293" s="64" t="s">
        <v>475</v>
      </c>
      <c r="J1293" s="52">
        <v>379.01859359871662</v>
      </c>
      <c r="K1293" s="52">
        <v>32.01857654454232</v>
      </c>
      <c r="L1293" s="53">
        <v>1184.77769587439</v>
      </c>
      <c r="M1293" s="52">
        <v>1092.6598728937245</v>
      </c>
      <c r="N1293" s="52">
        <v>67.469755404747275</v>
      </c>
      <c r="O1293" s="52">
        <v>2261.8243309041231</v>
      </c>
      <c r="P1293" s="20">
        <v>3744.6641628385792</v>
      </c>
      <c r="R1293"/>
    </row>
    <row r="1294" spans="1:18" x14ac:dyDescent="0.35">
      <c r="A1294" s="54">
        <f xml:space="preserve"> ROW( data_scaledImpacts[[#This Row],[row_id]] ) - ROW( data_scaledImpacts[[#Headers],[row_id]] )</f>
        <v>1293</v>
      </c>
      <c r="B1294" s="61" t="str">
        <f xml:space="preserve"> _xlfn.TEXTJOIN( "", , data_scaledImpacts[[#This Row],[sector]:[impactType]] )</f>
        <v>RailGCM Average2Proactive</v>
      </c>
      <c r="C1294" s="49" t="s">
        <v>209</v>
      </c>
      <c r="D1294" s="49" t="s">
        <v>15</v>
      </c>
      <c r="E1294" s="50">
        <v>2</v>
      </c>
      <c r="F1294" s="50"/>
      <c r="G1294" s="50" t="s">
        <v>208</v>
      </c>
      <c r="H1294" s="51"/>
      <c r="I1294" s="64" t="s">
        <v>476</v>
      </c>
      <c r="J1294" s="52">
        <v>524.50571245734693</v>
      </c>
      <c r="K1294" s="52">
        <v>165.42554036765142</v>
      </c>
      <c r="L1294" s="53">
        <v>1971.6816079010205</v>
      </c>
      <c r="M1294" s="52">
        <v>1160.8679844225564</v>
      </c>
      <c r="N1294" s="52">
        <v>325.62770367554089</v>
      </c>
      <c r="O1294" s="52">
        <v>1557.2281853778397</v>
      </c>
      <c r="P1294" s="20">
        <v>2127.0315888371165</v>
      </c>
      <c r="R1294"/>
    </row>
    <row r="1295" spans="1:18" x14ac:dyDescent="0.35">
      <c r="A1295" s="54">
        <f xml:space="preserve"> ROW( data_scaledImpacts[[#This Row],[row_id]] ) - ROW( data_scaledImpacts[[#Headers],[row_id]] )</f>
        <v>1294</v>
      </c>
      <c r="B1295" s="61" t="str">
        <f xml:space="preserve"> _xlfn.TEXTJOIN( "", , data_scaledImpacts[[#This Row],[sector]:[impactType]] )</f>
        <v>RailCanESM23Proactive</v>
      </c>
      <c r="C1295" s="49" t="s">
        <v>209</v>
      </c>
      <c r="D1295" s="49" t="s">
        <v>0</v>
      </c>
      <c r="E1295" s="50">
        <v>3</v>
      </c>
      <c r="F1295" s="50"/>
      <c r="G1295" s="50" t="s">
        <v>208</v>
      </c>
      <c r="H1295" s="51"/>
      <c r="I1295" s="64" t="s">
        <v>477</v>
      </c>
      <c r="J1295" s="52">
        <v>266.55817432864615</v>
      </c>
      <c r="K1295" s="52">
        <v>96.798358749349049</v>
      </c>
      <c r="L1295" s="53">
        <v>3000.2814568243739</v>
      </c>
      <c r="M1295" s="52">
        <v>2458.5998124049802</v>
      </c>
      <c r="N1295" s="52">
        <v>124.70919525092144</v>
      </c>
      <c r="O1295" s="52">
        <v>1184.6915178008026</v>
      </c>
      <c r="P1295" s="20">
        <v>5341.8680796739864</v>
      </c>
      <c r="R1295"/>
    </row>
    <row r="1296" spans="1:18" x14ac:dyDescent="0.35">
      <c r="A1296" s="54">
        <f xml:space="preserve"> ROW( data_scaledImpacts[[#This Row],[row_id]] ) - ROW( data_scaledImpacts[[#Headers],[row_id]] )</f>
        <v>1295</v>
      </c>
      <c r="B1296" s="61" t="str">
        <f xml:space="preserve"> _xlfn.TEXTJOIN( "", , data_scaledImpacts[[#This Row],[sector]:[impactType]] )</f>
        <v>RailCCSM43Proactive</v>
      </c>
      <c r="C1296" s="49" t="s">
        <v>209</v>
      </c>
      <c r="D1296" s="49" t="s">
        <v>1</v>
      </c>
      <c r="E1296" s="50">
        <v>3</v>
      </c>
      <c r="F1296" s="50"/>
      <c r="G1296" s="50" t="s">
        <v>208</v>
      </c>
      <c r="H1296" s="51"/>
      <c r="I1296" s="64" t="s">
        <v>478</v>
      </c>
      <c r="J1296" s="52">
        <v>2461.8296175769892</v>
      </c>
      <c r="K1296" s="52">
        <v>434.59150913749102</v>
      </c>
      <c r="L1296" s="53">
        <v>10877.119892530838</v>
      </c>
      <c r="M1296" s="52">
        <v>1765.5232447502524</v>
      </c>
      <c r="N1296" s="52">
        <v>890.91314829032922</v>
      </c>
      <c r="O1296" s="52">
        <v>7232.3292764640237</v>
      </c>
      <c r="P1296" s="20">
        <v>5292.1598980696954</v>
      </c>
      <c r="R1296"/>
    </row>
    <row r="1297" spans="1:18" x14ac:dyDescent="0.35">
      <c r="A1297" s="54">
        <f xml:space="preserve"> ROW( data_scaledImpacts[[#This Row],[row_id]] ) - ROW( data_scaledImpacts[[#Headers],[row_id]] )</f>
        <v>1296</v>
      </c>
      <c r="B1297" s="61" t="str">
        <f xml:space="preserve"> _xlfn.TEXTJOIN( "", , data_scaledImpacts[[#This Row],[sector]:[impactType]] )</f>
        <v>RailGISS-E2-R3Proactive</v>
      </c>
      <c r="C1297" s="49" t="s">
        <v>209</v>
      </c>
      <c r="D1297" s="49" t="s">
        <v>2</v>
      </c>
      <c r="E1297" s="50">
        <v>3</v>
      </c>
      <c r="F1297" s="50"/>
      <c r="G1297" s="50" t="s">
        <v>208</v>
      </c>
      <c r="H1297" s="51"/>
      <c r="I1297" s="64" t="s">
        <v>479</v>
      </c>
      <c r="J1297" s="52">
        <v>157.13552179396453</v>
      </c>
      <c r="K1297" s="52">
        <v>39.742751379255203</v>
      </c>
      <c r="L1297" s="53">
        <v>4046.6169710504137</v>
      </c>
      <c r="M1297" s="52">
        <v>2603.5404093583238</v>
      </c>
      <c r="N1297" s="52">
        <v>99.732766796946549</v>
      </c>
      <c r="O1297" s="52">
        <v>2916.4627406938284</v>
      </c>
      <c r="P1297" s="20">
        <v>5619.7614100860465</v>
      </c>
      <c r="R1297"/>
    </row>
    <row r="1298" spans="1:18" x14ac:dyDescent="0.35">
      <c r="A1298" s="54">
        <f xml:space="preserve"> ROW( data_scaledImpacts[[#This Row],[row_id]] ) - ROW( data_scaledImpacts[[#Headers],[row_id]] )</f>
        <v>1297</v>
      </c>
      <c r="B1298" s="61" t="str">
        <f xml:space="preserve"> _xlfn.TEXTJOIN( "", , data_scaledImpacts[[#This Row],[sector]:[impactType]] )</f>
        <v>RailHadGEM2-ES3Proactive</v>
      </c>
      <c r="C1298" s="49" t="s">
        <v>209</v>
      </c>
      <c r="D1298" s="49" t="s">
        <v>3</v>
      </c>
      <c r="E1298" s="50">
        <v>3</v>
      </c>
      <c r="F1298" s="50"/>
      <c r="G1298" s="50" t="s">
        <v>208</v>
      </c>
      <c r="H1298" s="51"/>
      <c r="I1298" s="64" t="s">
        <v>480</v>
      </c>
      <c r="J1298" s="52">
        <v>5847.7593432927479</v>
      </c>
      <c r="K1298" s="52">
        <v>2759.7929801868531</v>
      </c>
      <c r="L1298" s="53">
        <v>6079.8743712113646</v>
      </c>
      <c r="M1298" s="52">
        <v>2404.788272719305</v>
      </c>
      <c r="N1298" s="52">
        <v>9109.7214722114295</v>
      </c>
      <c r="O1298" s="52">
        <v>3732.7132351867263</v>
      </c>
      <c r="P1298" s="20">
        <v>2957.6370816640911</v>
      </c>
      <c r="R1298"/>
    </row>
    <row r="1299" spans="1:18" x14ac:dyDescent="0.35">
      <c r="A1299" s="54">
        <f xml:space="preserve"> ROW( data_scaledImpacts[[#This Row],[row_id]] ) - ROW( data_scaledImpacts[[#Headers],[row_id]] )</f>
        <v>1298</v>
      </c>
      <c r="B1299" s="61" t="str">
        <f xml:space="preserve"> _xlfn.TEXTJOIN( "", , data_scaledImpacts[[#This Row],[sector]:[impactType]] )</f>
        <v>RailMIROC53Proactive</v>
      </c>
      <c r="C1299" s="49" t="s">
        <v>209</v>
      </c>
      <c r="D1299" s="49" t="s">
        <v>4</v>
      </c>
      <c r="E1299" s="50">
        <v>3</v>
      </c>
      <c r="F1299" s="50"/>
      <c r="G1299" s="50" t="s">
        <v>208</v>
      </c>
      <c r="H1299" s="51"/>
      <c r="I1299" s="64" t="s">
        <v>481</v>
      </c>
      <c r="J1299" s="52">
        <v>244.31619294134379</v>
      </c>
      <c r="K1299" s="52">
        <v>43.509668263992033</v>
      </c>
      <c r="L1299" s="53">
        <v>1796.7158649384514</v>
      </c>
      <c r="M1299" s="52">
        <v>482.96318885142023</v>
      </c>
      <c r="N1299" s="52">
        <v>285.73592482925312</v>
      </c>
      <c r="O1299" s="52">
        <v>2170.39816732077</v>
      </c>
      <c r="P1299" s="20">
        <v>2356.1077473586552</v>
      </c>
      <c r="R1299"/>
    </row>
    <row r="1300" spans="1:18" x14ac:dyDescent="0.35">
      <c r="A1300" s="54">
        <f xml:space="preserve"> ROW( data_scaledImpacts[[#This Row],[row_id]] ) - ROW( data_scaledImpacts[[#Headers],[row_id]] )</f>
        <v>1299</v>
      </c>
      <c r="B1300" s="61" t="str">
        <f xml:space="preserve"> _xlfn.TEXTJOIN( "", , data_scaledImpacts[[#This Row],[sector]:[impactType]] )</f>
        <v>RailGFDL-CM33Proactive</v>
      </c>
      <c r="C1300" s="49" t="s">
        <v>209</v>
      </c>
      <c r="D1300" s="49" t="s">
        <v>5</v>
      </c>
      <c r="E1300" s="50">
        <v>3</v>
      </c>
      <c r="F1300" s="50"/>
      <c r="G1300" s="50" t="s">
        <v>208</v>
      </c>
      <c r="H1300" s="51"/>
      <c r="I1300" s="64" t="s">
        <v>482</v>
      </c>
      <c r="J1300" s="52">
        <v>688.84885974653184</v>
      </c>
      <c r="K1300" s="52">
        <v>358.01253616732862</v>
      </c>
      <c r="L1300" s="53">
        <v>1614.2609885682484</v>
      </c>
      <c r="M1300" s="52">
        <v>2438.261103575986</v>
      </c>
      <c r="N1300" s="52">
        <v>446.6898416600435</v>
      </c>
      <c r="O1300" s="52">
        <v>4981.5378541466152</v>
      </c>
      <c r="P1300" s="20">
        <v>8606.3533237832708</v>
      </c>
      <c r="R1300"/>
    </row>
    <row r="1301" spans="1:18" x14ac:dyDescent="0.35">
      <c r="A1301" s="54">
        <f xml:space="preserve"> ROW( data_scaledImpacts[[#This Row],[row_id]] ) - ROW( data_scaledImpacts[[#Headers],[row_id]] )</f>
        <v>1300</v>
      </c>
      <c r="B1301" s="61" t="str">
        <f xml:space="preserve"> _xlfn.TEXTJOIN( "", , data_scaledImpacts[[#This Row],[sector]:[impactType]] )</f>
        <v>RailGCM Average3Proactive</v>
      </c>
      <c r="C1301" s="49" t="s">
        <v>209</v>
      </c>
      <c r="D1301" s="49" t="s">
        <v>15</v>
      </c>
      <c r="E1301" s="50">
        <v>3</v>
      </c>
      <c r="F1301" s="50"/>
      <c r="G1301" s="50" t="s">
        <v>208</v>
      </c>
      <c r="H1301" s="51"/>
      <c r="I1301" s="64" t="s">
        <v>483</v>
      </c>
      <c r="J1301" s="52">
        <v>1611.0746182800369</v>
      </c>
      <c r="K1301" s="52">
        <v>622.0746339807115</v>
      </c>
      <c r="L1301" s="53">
        <v>4569.1449241872815</v>
      </c>
      <c r="M1301" s="52">
        <v>2025.6126719433778</v>
      </c>
      <c r="N1301" s="52">
        <v>1826.2503915064872</v>
      </c>
      <c r="O1301" s="52">
        <v>3703.0221319354609</v>
      </c>
      <c r="P1301" s="20">
        <v>5028.981256772624</v>
      </c>
      <c r="R1301"/>
    </row>
    <row r="1302" spans="1:18" x14ac:dyDescent="0.35">
      <c r="A1302" s="54">
        <f xml:space="preserve"> ROW( data_scaledImpacts[[#This Row],[row_id]] ) - ROW( data_scaledImpacts[[#Headers],[row_id]] )</f>
        <v>1301</v>
      </c>
      <c r="B1302" s="61" t="str">
        <f xml:space="preserve"> _xlfn.TEXTJOIN( "", , data_scaledImpacts[[#This Row],[sector]:[impactType]] )</f>
        <v>RailCanESM24Proactive</v>
      </c>
      <c r="C1302" s="49" t="s">
        <v>209</v>
      </c>
      <c r="D1302" s="49" t="s">
        <v>0</v>
      </c>
      <c r="E1302" s="50">
        <v>4</v>
      </c>
      <c r="F1302" s="50"/>
      <c r="G1302" s="50" t="s">
        <v>208</v>
      </c>
      <c r="H1302" s="51"/>
      <c r="I1302" s="64" t="s">
        <v>484</v>
      </c>
      <c r="J1302" s="52">
        <v>599.56396300506276</v>
      </c>
      <c r="K1302" s="52">
        <v>235.12581827944081</v>
      </c>
      <c r="L1302" s="53">
        <v>6634.4336249649141</v>
      </c>
      <c r="M1302" s="52">
        <v>4610.1416937451377</v>
      </c>
      <c r="N1302" s="52">
        <v>161.4620644252926</v>
      </c>
      <c r="O1302" s="52">
        <v>1556.5750423571853</v>
      </c>
      <c r="P1302" s="20">
        <v>6894.1230998860219</v>
      </c>
      <c r="R1302"/>
    </row>
    <row r="1303" spans="1:18" x14ac:dyDescent="0.35">
      <c r="A1303" s="54">
        <f xml:space="preserve"> ROW( data_scaledImpacts[[#This Row],[row_id]] ) - ROW( data_scaledImpacts[[#Headers],[row_id]] )</f>
        <v>1302</v>
      </c>
      <c r="B1303" s="61" t="str">
        <f xml:space="preserve"> _xlfn.TEXTJOIN( "", , data_scaledImpacts[[#This Row],[sector]:[impactType]] )</f>
        <v>RailCCSM44Proactive</v>
      </c>
      <c r="C1303" s="49" t="s">
        <v>209</v>
      </c>
      <c r="D1303" s="49" t="s">
        <v>1</v>
      </c>
      <c r="E1303" s="50">
        <v>4</v>
      </c>
      <c r="F1303" s="50"/>
      <c r="G1303" s="50" t="s">
        <v>208</v>
      </c>
      <c r="H1303" s="51"/>
      <c r="I1303" s="64" t="s">
        <v>485</v>
      </c>
      <c r="J1303" s="52">
        <v>3035.223398465896</v>
      </c>
      <c r="K1303" s="52">
        <v>1038.7820444274771</v>
      </c>
      <c r="L1303" s="53">
        <v>14033.774230779334</v>
      </c>
      <c r="M1303" s="52">
        <v>3663.4698079368281</v>
      </c>
      <c r="N1303" s="52">
        <v>1860.0886228872064</v>
      </c>
      <c r="O1303" s="52">
        <v>4658.8969165075077</v>
      </c>
      <c r="P1303" s="20">
        <v>5800.5829303834416</v>
      </c>
      <c r="R1303"/>
    </row>
    <row r="1304" spans="1:18" x14ac:dyDescent="0.35">
      <c r="A1304" s="54">
        <f xml:space="preserve"> ROW( data_scaledImpacts[[#This Row],[row_id]] ) - ROW( data_scaledImpacts[[#Headers],[row_id]] )</f>
        <v>1303</v>
      </c>
      <c r="B1304" s="61" t="str">
        <f xml:space="preserve"> _xlfn.TEXTJOIN( "", , data_scaledImpacts[[#This Row],[sector]:[impactType]] )</f>
        <v>RailGISS-E2-R4Proactive</v>
      </c>
      <c r="C1304" s="49" t="s">
        <v>209</v>
      </c>
      <c r="D1304" s="49" t="s">
        <v>2</v>
      </c>
      <c r="E1304" s="50">
        <v>4</v>
      </c>
      <c r="F1304" s="50"/>
      <c r="G1304" s="50" t="s">
        <v>208</v>
      </c>
      <c r="H1304" s="51"/>
      <c r="I1304" s="64" t="s">
        <v>486</v>
      </c>
      <c r="J1304" s="52"/>
      <c r="K1304" s="52"/>
      <c r="L1304" s="53"/>
      <c r="M1304" s="52"/>
      <c r="N1304" s="52"/>
      <c r="O1304" s="52"/>
      <c r="P1304" s="20"/>
      <c r="R1304"/>
    </row>
    <row r="1305" spans="1:18" x14ac:dyDescent="0.35">
      <c r="A1305" s="54">
        <f xml:space="preserve"> ROW( data_scaledImpacts[[#This Row],[row_id]] ) - ROW( data_scaledImpacts[[#Headers],[row_id]] )</f>
        <v>1304</v>
      </c>
      <c r="B1305" s="61" t="str">
        <f xml:space="preserve"> _xlfn.TEXTJOIN( "", , data_scaledImpacts[[#This Row],[sector]:[impactType]] )</f>
        <v>RailHadGEM2-ES4Proactive</v>
      </c>
      <c r="C1305" s="49" t="s">
        <v>209</v>
      </c>
      <c r="D1305" s="49" t="s">
        <v>3</v>
      </c>
      <c r="E1305" s="50">
        <v>4</v>
      </c>
      <c r="F1305" s="50"/>
      <c r="G1305" s="50" t="s">
        <v>208</v>
      </c>
      <c r="H1305" s="51"/>
      <c r="I1305" s="64" t="s">
        <v>487</v>
      </c>
      <c r="J1305" s="52">
        <v>7064.0450330071317</v>
      </c>
      <c r="K1305" s="52">
        <v>3557.3247112442059</v>
      </c>
      <c r="L1305" s="53">
        <v>13906.792415602844</v>
      </c>
      <c r="M1305" s="52">
        <v>5405.1745752140096</v>
      </c>
      <c r="N1305" s="52">
        <v>10635.175336813594</v>
      </c>
      <c r="O1305" s="52">
        <v>7356.5912425931483</v>
      </c>
      <c r="P1305" s="20">
        <v>4265.8570799333238</v>
      </c>
      <c r="R1305"/>
    </row>
    <row r="1306" spans="1:18" x14ac:dyDescent="0.35">
      <c r="A1306" s="54">
        <f xml:space="preserve"> ROW( data_scaledImpacts[[#This Row],[row_id]] ) - ROW( data_scaledImpacts[[#Headers],[row_id]] )</f>
        <v>1305</v>
      </c>
      <c r="B1306" s="61" t="str">
        <f xml:space="preserve"> _xlfn.TEXTJOIN( "", , data_scaledImpacts[[#This Row],[sector]:[impactType]] )</f>
        <v>RailMIROC54Proactive</v>
      </c>
      <c r="C1306" s="49" t="s">
        <v>209</v>
      </c>
      <c r="D1306" s="49" t="s">
        <v>4</v>
      </c>
      <c r="E1306" s="50">
        <v>4</v>
      </c>
      <c r="F1306" s="50"/>
      <c r="G1306" s="50" t="s">
        <v>208</v>
      </c>
      <c r="H1306" s="51"/>
      <c r="I1306" s="64" t="s">
        <v>488</v>
      </c>
      <c r="J1306" s="52">
        <v>1636.1793095589569</v>
      </c>
      <c r="K1306" s="52">
        <v>157.21421840145251</v>
      </c>
      <c r="L1306" s="53">
        <v>6697.9207066102872</v>
      </c>
      <c r="M1306" s="52">
        <v>1547.6730910996584</v>
      </c>
      <c r="N1306" s="52">
        <v>941.81906145888945</v>
      </c>
      <c r="O1306" s="52">
        <v>4975.318188912519</v>
      </c>
      <c r="P1306" s="20">
        <v>3716.7556974480676</v>
      </c>
      <c r="R1306"/>
    </row>
    <row r="1307" spans="1:18" x14ac:dyDescent="0.35">
      <c r="A1307" s="54">
        <f xml:space="preserve"> ROW( data_scaledImpacts[[#This Row],[row_id]] ) - ROW( data_scaledImpacts[[#Headers],[row_id]] )</f>
        <v>1306</v>
      </c>
      <c r="B1307" s="61" t="str">
        <f xml:space="preserve"> _xlfn.TEXTJOIN( "", , data_scaledImpacts[[#This Row],[sector]:[impactType]] )</f>
        <v>RailGFDL-CM34Proactive</v>
      </c>
      <c r="C1307" s="49" t="s">
        <v>209</v>
      </c>
      <c r="D1307" s="49" t="s">
        <v>5</v>
      </c>
      <c r="E1307" s="50">
        <v>4</v>
      </c>
      <c r="F1307" s="50"/>
      <c r="G1307" s="50" t="s">
        <v>208</v>
      </c>
      <c r="H1307" s="51"/>
      <c r="I1307" s="64" t="s">
        <v>489</v>
      </c>
      <c r="J1307" s="52">
        <v>2284.7561662752059</v>
      </c>
      <c r="K1307" s="52">
        <v>1305.7338214366177</v>
      </c>
      <c r="L1307" s="53">
        <v>5584.4495513176234</v>
      </c>
      <c r="M1307" s="52">
        <v>4405.2827601242734</v>
      </c>
      <c r="N1307" s="52">
        <v>1652.4714969245474</v>
      </c>
      <c r="O1307" s="52">
        <v>14139.483865190989</v>
      </c>
      <c r="P1307" s="20">
        <v>22433.759745198888</v>
      </c>
      <c r="R1307"/>
    </row>
    <row r="1308" spans="1:18" x14ac:dyDescent="0.35">
      <c r="A1308" s="54">
        <f xml:space="preserve"> ROW( data_scaledImpacts[[#This Row],[row_id]] ) - ROW( data_scaledImpacts[[#Headers],[row_id]] )</f>
        <v>1307</v>
      </c>
      <c r="B1308" s="61" t="str">
        <f xml:space="preserve"> _xlfn.TEXTJOIN( "", , data_scaledImpacts[[#This Row],[sector]:[impactType]] )</f>
        <v>RailGCM Average4Proactive</v>
      </c>
      <c r="C1308" s="49" t="s">
        <v>209</v>
      </c>
      <c r="D1308" s="49" t="s">
        <v>15</v>
      </c>
      <c r="E1308" s="50">
        <v>4</v>
      </c>
      <c r="F1308" s="50"/>
      <c r="G1308" s="50" t="s">
        <v>208</v>
      </c>
      <c r="H1308" s="51"/>
      <c r="I1308" s="64" t="s">
        <v>490</v>
      </c>
      <c r="J1308" s="52">
        <v>2923.9535740624501</v>
      </c>
      <c r="K1308" s="52">
        <v>1258.8361227578389</v>
      </c>
      <c r="L1308" s="53">
        <v>9371.4741058550007</v>
      </c>
      <c r="M1308" s="52">
        <v>3926.3483856239823</v>
      </c>
      <c r="N1308" s="52">
        <v>3050.2033165019061</v>
      </c>
      <c r="O1308" s="52">
        <v>6537.3730511122694</v>
      </c>
      <c r="P1308" s="20">
        <v>8622.215710569948</v>
      </c>
      <c r="R1308"/>
    </row>
    <row r="1309" spans="1:18" x14ac:dyDescent="0.35">
      <c r="A1309" s="54">
        <f xml:space="preserve"> ROW( data_scaledImpacts[[#This Row],[row_id]] ) - ROW( data_scaledImpacts[[#Headers],[row_id]] )</f>
        <v>1308</v>
      </c>
      <c r="B1309" s="61" t="str">
        <f xml:space="preserve"> _xlfn.TEXTJOIN( "", , data_scaledImpacts[[#This Row],[sector]:[impactType]] )</f>
        <v>RailCanESM25Proactive</v>
      </c>
      <c r="C1309" s="49" t="s">
        <v>209</v>
      </c>
      <c r="D1309" s="49" t="s">
        <v>0</v>
      </c>
      <c r="E1309" s="50">
        <v>5</v>
      </c>
      <c r="F1309" s="50"/>
      <c r="G1309" s="50" t="s">
        <v>208</v>
      </c>
      <c r="H1309" s="51"/>
      <c r="I1309" s="64" t="s">
        <v>491</v>
      </c>
      <c r="J1309" s="52">
        <v>769.6980461352174</v>
      </c>
      <c r="K1309" s="52">
        <v>596.42398939137559</v>
      </c>
      <c r="L1309" s="53">
        <v>7380.2365200500708</v>
      </c>
      <c r="M1309" s="52">
        <v>7235.3606936390406</v>
      </c>
      <c r="N1309" s="52">
        <v>756.69340992336186</v>
      </c>
      <c r="O1309" s="52">
        <v>3077.8843297649323</v>
      </c>
      <c r="P1309" s="20">
        <v>8346.2328949982857</v>
      </c>
      <c r="R1309"/>
    </row>
    <row r="1310" spans="1:18" x14ac:dyDescent="0.35">
      <c r="A1310" s="54">
        <f xml:space="preserve"> ROW( data_scaledImpacts[[#This Row],[row_id]] ) - ROW( data_scaledImpacts[[#Headers],[row_id]] )</f>
        <v>1309</v>
      </c>
      <c r="B1310" s="61" t="str">
        <f xml:space="preserve"> _xlfn.TEXTJOIN( "", , data_scaledImpacts[[#This Row],[sector]:[impactType]] )</f>
        <v>RailCCSM45Proactive</v>
      </c>
      <c r="C1310" s="49" t="s">
        <v>209</v>
      </c>
      <c r="D1310" s="49" t="s">
        <v>1</v>
      </c>
      <c r="E1310" s="50">
        <v>5</v>
      </c>
      <c r="F1310" s="50"/>
      <c r="G1310" s="50" t="s">
        <v>208</v>
      </c>
      <c r="H1310" s="51"/>
      <c r="I1310" s="64" t="s">
        <v>492</v>
      </c>
      <c r="J1310" s="52">
        <v>2645.7095551603816</v>
      </c>
      <c r="K1310" s="52">
        <v>1681.4206081846296</v>
      </c>
      <c r="L1310" s="53">
        <v>18810.703546459561</v>
      </c>
      <c r="M1310" s="52">
        <v>6979.4037143784853</v>
      </c>
      <c r="N1310" s="52">
        <v>1981.3530755861123</v>
      </c>
      <c r="O1310" s="52">
        <v>6503.1260628636855</v>
      </c>
      <c r="P1310" s="20">
        <v>10621.001032392418</v>
      </c>
      <c r="R1310"/>
    </row>
    <row r="1311" spans="1:18" x14ac:dyDescent="0.35">
      <c r="A1311" s="54">
        <f xml:space="preserve"> ROW( data_scaledImpacts[[#This Row],[row_id]] ) - ROW( data_scaledImpacts[[#Headers],[row_id]] )</f>
        <v>1310</v>
      </c>
      <c r="B1311" s="61" t="str">
        <f xml:space="preserve"> _xlfn.TEXTJOIN( "", , data_scaledImpacts[[#This Row],[sector]:[impactType]] )</f>
        <v>RailGISS-E2-R5Proactive</v>
      </c>
      <c r="C1311" s="49" t="s">
        <v>209</v>
      </c>
      <c r="D1311" s="49" t="s">
        <v>2</v>
      </c>
      <c r="E1311" s="50">
        <v>5</v>
      </c>
      <c r="F1311" s="50"/>
      <c r="G1311" s="50" t="s">
        <v>208</v>
      </c>
      <c r="H1311" s="51"/>
      <c r="I1311" s="64" t="s">
        <v>493</v>
      </c>
      <c r="J1311" s="52"/>
      <c r="K1311" s="52"/>
      <c r="L1311" s="53"/>
      <c r="M1311" s="52"/>
      <c r="N1311" s="52"/>
      <c r="O1311" s="52"/>
      <c r="P1311" s="20"/>
      <c r="R1311"/>
    </row>
    <row r="1312" spans="1:18" x14ac:dyDescent="0.35">
      <c r="A1312" s="54">
        <f xml:space="preserve"> ROW( data_scaledImpacts[[#This Row],[row_id]] ) - ROW( data_scaledImpacts[[#Headers],[row_id]] )</f>
        <v>1311</v>
      </c>
      <c r="B1312" s="61" t="str">
        <f xml:space="preserve"> _xlfn.TEXTJOIN( "", , data_scaledImpacts[[#This Row],[sector]:[impactType]] )</f>
        <v>RailHadGEM2-ES5Proactive</v>
      </c>
      <c r="C1312" s="49" t="s">
        <v>209</v>
      </c>
      <c r="D1312" s="49" t="s">
        <v>3</v>
      </c>
      <c r="E1312" s="50">
        <v>5</v>
      </c>
      <c r="F1312" s="50"/>
      <c r="G1312" s="50" t="s">
        <v>208</v>
      </c>
      <c r="H1312" s="51"/>
      <c r="I1312" s="64" t="s">
        <v>494</v>
      </c>
      <c r="J1312" s="52">
        <v>7561.71783786788</v>
      </c>
      <c r="K1312" s="52">
        <v>5858.7612360422618</v>
      </c>
      <c r="L1312" s="53">
        <v>19321.663879873478</v>
      </c>
      <c r="M1312" s="52">
        <v>7235.2123846280037</v>
      </c>
      <c r="N1312" s="52">
        <v>10504.573993762451</v>
      </c>
      <c r="O1312" s="52">
        <v>7216.0916770753129</v>
      </c>
      <c r="P1312" s="20">
        <v>6800.2154313671081</v>
      </c>
      <c r="R1312"/>
    </row>
    <row r="1313" spans="1:18" x14ac:dyDescent="0.35">
      <c r="A1313" s="54">
        <f xml:space="preserve"> ROW( data_scaledImpacts[[#This Row],[row_id]] ) - ROW( data_scaledImpacts[[#Headers],[row_id]] )</f>
        <v>1312</v>
      </c>
      <c r="B1313" s="61" t="str">
        <f xml:space="preserve"> _xlfn.TEXTJOIN( "", , data_scaledImpacts[[#This Row],[sector]:[impactType]] )</f>
        <v>RailMIROC55Proactive</v>
      </c>
      <c r="C1313" s="49" t="s">
        <v>209</v>
      </c>
      <c r="D1313" s="49" t="s">
        <v>4</v>
      </c>
      <c r="E1313" s="50">
        <v>5</v>
      </c>
      <c r="F1313" s="50"/>
      <c r="G1313" s="50" t="s">
        <v>208</v>
      </c>
      <c r="H1313" s="51"/>
      <c r="I1313" s="64" t="s">
        <v>495</v>
      </c>
      <c r="J1313" s="52">
        <v>2268.239325080232</v>
      </c>
      <c r="K1313" s="52">
        <v>107.12646469468569</v>
      </c>
      <c r="L1313" s="53">
        <v>9836.7862492209351</v>
      </c>
      <c r="M1313" s="52">
        <v>1287.5102892863824</v>
      </c>
      <c r="N1313" s="52">
        <v>1460.3712903264166</v>
      </c>
      <c r="O1313" s="52">
        <v>8239.0874278152842</v>
      </c>
      <c r="P1313" s="20">
        <v>4547.6403945642487</v>
      </c>
      <c r="R1313"/>
    </row>
    <row r="1314" spans="1:18" x14ac:dyDescent="0.35">
      <c r="A1314" s="54">
        <f xml:space="preserve"> ROW( data_scaledImpacts[[#This Row],[row_id]] ) - ROW( data_scaledImpacts[[#Headers],[row_id]] )</f>
        <v>1313</v>
      </c>
      <c r="B1314" s="61" t="str">
        <f xml:space="preserve"> _xlfn.TEXTJOIN( "", , data_scaledImpacts[[#This Row],[sector]:[impactType]] )</f>
        <v>RailGFDL-CM35Proactive</v>
      </c>
      <c r="C1314" s="49" t="s">
        <v>209</v>
      </c>
      <c r="D1314" s="49" t="s">
        <v>5</v>
      </c>
      <c r="E1314" s="50">
        <v>5</v>
      </c>
      <c r="F1314" s="50"/>
      <c r="G1314" s="50" t="s">
        <v>208</v>
      </c>
      <c r="H1314" s="51"/>
      <c r="I1314" s="64" t="s">
        <v>496</v>
      </c>
      <c r="J1314" s="52">
        <v>5613.9405916536989</v>
      </c>
      <c r="K1314" s="52">
        <v>1615.644862323918</v>
      </c>
      <c r="L1314" s="53">
        <v>17170.974903018541</v>
      </c>
      <c r="M1314" s="52">
        <v>5793.3135812493965</v>
      </c>
      <c r="N1314" s="52">
        <v>1851.4162474951227</v>
      </c>
      <c r="O1314" s="52">
        <v>18380.485596539002</v>
      </c>
      <c r="P1314" s="20">
        <v>25040.974357105468</v>
      </c>
      <c r="R1314"/>
    </row>
    <row r="1315" spans="1:18" x14ac:dyDescent="0.35">
      <c r="A1315" s="54">
        <f xml:space="preserve"> ROW( data_scaledImpacts[[#This Row],[row_id]] ) - ROW( data_scaledImpacts[[#Headers],[row_id]] )</f>
        <v>1314</v>
      </c>
      <c r="B1315" s="61" t="str">
        <f xml:space="preserve"> _xlfn.TEXTJOIN( "", , data_scaledImpacts[[#This Row],[sector]:[impactType]] )</f>
        <v>RailGCM Average5Proactive</v>
      </c>
      <c r="C1315" s="49" t="s">
        <v>209</v>
      </c>
      <c r="D1315" s="49" t="s">
        <v>15</v>
      </c>
      <c r="E1315" s="50">
        <v>5</v>
      </c>
      <c r="F1315" s="50"/>
      <c r="G1315" s="50" t="s">
        <v>208</v>
      </c>
      <c r="H1315" s="51"/>
      <c r="I1315" s="64" t="s">
        <v>497</v>
      </c>
      <c r="J1315" s="52">
        <v>3771.8610711794818</v>
      </c>
      <c r="K1315" s="52">
        <v>1971.8754321273741</v>
      </c>
      <c r="L1315" s="53">
        <v>14504.073019724519</v>
      </c>
      <c r="M1315" s="52">
        <v>5706.1601326362625</v>
      </c>
      <c r="N1315" s="52">
        <v>3310.881603418693</v>
      </c>
      <c r="O1315" s="52">
        <v>8683.3350188116419</v>
      </c>
      <c r="P1315" s="20">
        <v>11071.212822085505</v>
      </c>
      <c r="R1315"/>
    </row>
    <row r="1316" spans="1:18" x14ac:dyDescent="0.35">
      <c r="A1316" s="54">
        <f xml:space="preserve"> ROW( data_scaledImpacts[[#This Row],[row_id]] ) - ROW( data_scaledImpacts[[#Headers],[row_id]] )</f>
        <v>1315</v>
      </c>
      <c r="B1316" s="61" t="str">
        <f xml:space="preserve"> _xlfn.TEXTJOIN( "", , data_scaledImpacts[[#This Row],[sector]:[impactType]] )</f>
        <v>RailCanESM26Proactive</v>
      </c>
      <c r="C1316" s="49" t="s">
        <v>209</v>
      </c>
      <c r="D1316" s="49" t="s">
        <v>0</v>
      </c>
      <c r="E1316" s="50">
        <v>6</v>
      </c>
      <c r="F1316" s="50"/>
      <c r="G1316" s="50" t="s">
        <v>208</v>
      </c>
      <c r="H1316" s="51"/>
      <c r="I1316" s="64" t="s">
        <v>498</v>
      </c>
      <c r="J1316" s="52">
        <v>1278.0271223300751</v>
      </c>
      <c r="K1316" s="52">
        <v>665.18822949047808</v>
      </c>
      <c r="L1316" s="53">
        <v>19812.514074450319</v>
      </c>
      <c r="M1316" s="52">
        <v>10074.284190896016</v>
      </c>
      <c r="N1316" s="52">
        <v>866.56105867850079</v>
      </c>
      <c r="O1316" s="52">
        <v>4379.6596176289495</v>
      </c>
      <c r="P1316" s="20">
        <v>14054.523250464626</v>
      </c>
      <c r="R1316"/>
    </row>
    <row r="1317" spans="1:18" x14ac:dyDescent="0.35">
      <c r="A1317" s="54">
        <f xml:space="preserve"> ROW( data_scaledImpacts[[#This Row],[row_id]] ) - ROW( data_scaledImpacts[[#Headers],[row_id]] )</f>
        <v>1316</v>
      </c>
      <c r="B1317" s="61" t="str">
        <f xml:space="preserve"> _xlfn.TEXTJOIN( "", , data_scaledImpacts[[#This Row],[sector]:[impactType]] )</f>
        <v>RailCCSM46Proactive</v>
      </c>
      <c r="C1317" s="49" t="s">
        <v>209</v>
      </c>
      <c r="D1317" s="49" t="s">
        <v>1</v>
      </c>
      <c r="E1317" s="50">
        <v>6</v>
      </c>
      <c r="F1317" s="50"/>
      <c r="G1317" s="50" t="s">
        <v>208</v>
      </c>
      <c r="H1317" s="51"/>
      <c r="I1317" s="64" t="s">
        <v>499</v>
      </c>
      <c r="J1317" s="52"/>
      <c r="K1317" s="52"/>
      <c r="L1317" s="53"/>
      <c r="M1317" s="52"/>
      <c r="N1317" s="52"/>
      <c r="O1317" s="52"/>
      <c r="P1317" s="20"/>
      <c r="R1317"/>
    </row>
    <row r="1318" spans="1:18" x14ac:dyDescent="0.35">
      <c r="A1318" s="54">
        <f xml:space="preserve"> ROW( data_scaledImpacts[[#This Row],[row_id]] ) - ROW( data_scaledImpacts[[#Headers],[row_id]] )</f>
        <v>1317</v>
      </c>
      <c r="B1318" s="61" t="str">
        <f xml:space="preserve"> _xlfn.TEXTJOIN( "", , data_scaledImpacts[[#This Row],[sector]:[impactType]] )</f>
        <v>RailGISS-E2-R6Proactive</v>
      </c>
      <c r="C1318" s="49" t="s">
        <v>209</v>
      </c>
      <c r="D1318" s="49" t="s">
        <v>2</v>
      </c>
      <c r="E1318" s="50">
        <v>6</v>
      </c>
      <c r="F1318" s="50"/>
      <c r="G1318" s="50" t="s">
        <v>208</v>
      </c>
      <c r="H1318" s="51"/>
      <c r="I1318" s="64" t="s">
        <v>500</v>
      </c>
      <c r="J1318" s="52"/>
      <c r="K1318" s="52"/>
      <c r="L1318" s="53"/>
      <c r="M1318" s="52"/>
      <c r="N1318" s="52"/>
      <c r="O1318" s="52"/>
      <c r="P1318" s="20"/>
      <c r="R1318"/>
    </row>
    <row r="1319" spans="1:18" x14ac:dyDescent="0.35">
      <c r="A1319" s="54">
        <f xml:space="preserve"> ROW( data_scaledImpacts[[#This Row],[row_id]] ) - ROW( data_scaledImpacts[[#Headers],[row_id]] )</f>
        <v>1318</v>
      </c>
      <c r="B1319" s="61" t="str">
        <f xml:space="preserve"> _xlfn.TEXTJOIN( "", , data_scaledImpacts[[#This Row],[sector]:[impactType]] )</f>
        <v>RailHadGEM2-ES6Proactive</v>
      </c>
      <c r="C1319" s="49" t="s">
        <v>209</v>
      </c>
      <c r="D1319" s="49" t="s">
        <v>3</v>
      </c>
      <c r="E1319" s="50">
        <v>6</v>
      </c>
      <c r="F1319" s="50"/>
      <c r="G1319" s="50" t="s">
        <v>208</v>
      </c>
      <c r="H1319" s="51"/>
      <c r="I1319" s="64" t="s">
        <v>501</v>
      </c>
      <c r="J1319" s="52">
        <v>9986.6598734443014</v>
      </c>
      <c r="K1319" s="52">
        <v>7668.9978485265747</v>
      </c>
      <c r="L1319" s="53">
        <v>21875.591453916833</v>
      </c>
      <c r="M1319" s="52">
        <v>9472.4752018910149</v>
      </c>
      <c r="N1319" s="52">
        <v>11317.291680453929</v>
      </c>
      <c r="O1319" s="52">
        <v>5991.6990711245899</v>
      </c>
      <c r="P1319" s="20">
        <v>8720.9044861925431</v>
      </c>
      <c r="R1319"/>
    </row>
    <row r="1320" spans="1:18" x14ac:dyDescent="0.35">
      <c r="A1320" s="54">
        <f xml:space="preserve"> ROW( data_scaledImpacts[[#This Row],[row_id]] ) - ROW( data_scaledImpacts[[#Headers],[row_id]] )</f>
        <v>1319</v>
      </c>
      <c r="B1320" s="61" t="str">
        <f xml:space="preserve"> _xlfn.TEXTJOIN( "", , data_scaledImpacts[[#This Row],[sector]:[impactType]] )</f>
        <v>RailMIROC56Proactive</v>
      </c>
      <c r="C1320" s="49" t="s">
        <v>209</v>
      </c>
      <c r="D1320" s="49" t="s">
        <v>4</v>
      </c>
      <c r="E1320" s="50">
        <v>6</v>
      </c>
      <c r="F1320" s="50"/>
      <c r="G1320" s="50" t="s">
        <v>208</v>
      </c>
      <c r="H1320" s="51"/>
      <c r="I1320" s="64" t="s">
        <v>502</v>
      </c>
      <c r="J1320" s="52"/>
      <c r="K1320" s="52"/>
      <c r="L1320" s="53"/>
      <c r="M1320" s="52"/>
      <c r="N1320" s="52"/>
      <c r="O1320" s="52"/>
      <c r="P1320" s="20"/>
      <c r="R1320"/>
    </row>
    <row r="1321" spans="1:18" x14ac:dyDescent="0.35">
      <c r="A1321" s="54">
        <f xml:space="preserve"> ROW( data_scaledImpacts[[#This Row],[row_id]] ) - ROW( data_scaledImpacts[[#Headers],[row_id]] )</f>
        <v>1320</v>
      </c>
      <c r="B1321" s="61" t="str">
        <f xml:space="preserve"> _xlfn.TEXTJOIN( "", , data_scaledImpacts[[#This Row],[sector]:[impactType]] )</f>
        <v>RailGFDL-CM36Proactive</v>
      </c>
      <c r="C1321" s="49" t="s">
        <v>209</v>
      </c>
      <c r="D1321" s="49" t="s">
        <v>5</v>
      </c>
      <c r="E1321" s="50">
        <v>6</v>
      </c>
      <c r="F1321" s="50"/>
      <c r="G1321" s="50" t="s">
        <v>208</v>
      </c>
      <c r="H1321" s="51"/>
      <c r="I1321" s="64" t="s">
        <v>503</v>
      </c>
      <c r="J1321" s="52">
        <v>6183.2359765765059</v>
      </c>
      <c r="K1321" s="52">
        <v>2715.0484782404783</v>
      </c>
      <c r="L1321" s="53">
        <v>24235.17994666013</v>
      </c>
      <c r="M1321" s="52">
        <v>10027.202356718168</v>
      </c>
      <c r="N1321" s="52">
        <v>3287.6376665839766</v>
      </c>
      <c r="O1321" s="52">
        <v>23820.490581929531</v>
      </c>
      <c r="P1321" s="20">
        <v>43285.152057406063</v>
      </c>
      <c r="R1321"/>
    </row>
    <row r="1322" spans="1:18" x14ac:dyDescent="0.35">
      <c r="A1322" s="54">
        <f xml:space="preserve"> ROW( data_scaledImpacts[[#This Row],[row_id]] ) - ROW( data_scaledImpacts[[#Headers],[row_id]] )</f>
        <v>1321</v>
      </c>
      <c r="B1322" s="61" t="str">
        <f xml:space="preserve"> _xlfn.TEXTJOIN( "", , data_scaledImpacts[[#This Row],[sector]:[impactType]] )</f>
        <v>RailGCM Average6Proactive</v>
      </c>
      <c r="C1322" s="49" t="s">
        <v>209</v>
      </c>
      <c r="D1322" s="49" t="s">
        <v>15</v>
      </c>
      <c r="E1322" s="50">
        <v>6</v>
      </c>
      <c r="F1322" s="50"/>
      <c r="G1322" s="50" t="s">
        <v>208</v>
      </c>
      <c r="H1322" s="51"/>
      <c r="I1322" s="64" t="s">
        <v>504</v>
      </c>
      <c r="J1322" s="52">
        <v>5815.9743241169608</v>
      </c>
      <c r="K1322" s="52">
        <v>3683.0781854191773</v>
      </c>
      <c r="L1322" s="53">
        <v>21974.428491675761</v>
      </c>
      <c r="M1322" s="52">
        <v>9857.9872498350669</v>
      </c>
      <c r="N1322" s="52">
        <v>5157.1634685721356</v>
      </c>
      <c r="O1322" s="52">
        <v>11397.283090227691</v>
      </c>
      <c r="P1322" s="20">
        <v>22020.193264687743</v>
      </c>
      <c r="R1322"/>
    </row>
    <row r="1323" spans="1:18" x14ac:dyDescent="0.35">
      <c r="A1323" s="54">
        <f xml:space="preserve"> ROW( data_scaledImpacts[[#This Row],[row_id]] ) - ROW( data_scaledImpacts[[#Headers],[row_id]] )</f>
        <v>1322</v>
      </c>
      <c r="B1323" s="61" t="str">
        <f xml:space="preserve"> _xlfn.TEXTJOIN( "", , data_scaledImpacts[[#This Row],[sector]:[impactType]] )</f>
        <v>RailCanESM27Proactive</v>
      </c>
      <c r="C1323" s="49" t="s">
        <v>209</v>
      </c>
      <c r="D1323" s="49" t="s">
        <v>0</v>
      </c>
      <c r="E1323" s="50">
        <v>7</v>
      </c>
      <c r="F1323" s="50"/>
      <c r="G1323" s="50" t="s">
        <v>208</v>
      </c>
      <c r="H1323" s="51"/>
      <c r="I1323" s="64" t="s">
        <v>505</v>
      </c>
      <c r="J1323" s="52"/>
      <c r="K1323" s="52"/>
      <c r="L1323" s="53"/>
      <c r="M1323" s="52"/>
      <c r="N1323" s="52"/>
      <c r="O1323" s="52"/>
      <c r="P1323" s="20"/>
      <c r="R1323"/>
    </row>
    <row r="1324" spans="1:18" x14ac:dyDescent="0.35">
      <c r="A1324" s="54">
        <f xml:space="preserve"> ROW( data_scaledImpacts[[#This Row],[row_id]] ) - ROW( data_scaledImpacts[[#Headers],[row_id]] )</f>
        <v>1323</v>
      </c>
      <c r="B1324" s="61" t="str">
        <f xml:space="preserve"> _xlfn.TEXTJOIN( "", , data_scaledImpacts[[#This Row],[sector]:[impactType]] )</f>
        <v>RailCCSM47Proactive</v>
      </c>
      <c r="C1324" s="49" t="s">
        <v>209</v>
      </c>
      <c r="D1324" s="49" t="s">
        <v>1</v>
      </c>
      <c r="E1324" s="50">
        <v>7</v>
      </c>
      <c r="F1324" s="50"/>
      <c r="G1324" s="50" t="s">
        <v>208</v>
      </c>
      <c r="H1324" s="51"/>
      <c r="I1324" s="64" t="s">
        <v>506</v>
      </c>
      <c r="J1324" s="52"/>
      <c r="K1324" s="52"/>
      <c r="L1324" s="53"/>
      <c r="M1324" s="52"/>
      <c r="N1324" s="52"/>
      <c r="O1324" s="52"/>
      <c r="P1324" s="20"/>
      <c r="R1324"/>
    </row>
    <row r="1325" spans="1:18" x14ac:dyDescent="0.35">
      <c r="A1325" s="54">
        <f xml:space="preserve"> ROW( data_scaledImpacts[[#This Row],[row_id]] ) - ROW( data_scaledImpacts[[#Headers],[row_id]] )</f>
        <v>1324</v>
      </c>
      <c r="B1325" s="61" t="str">
        <f xml:space="preserve"> _xlfn.TEXTJOIN( "", , data_scaledImpacts[[#This Row],[sector]:[impactType]] )</f>
        <v>RailGISS-E2-R7Proactive</v>
      </c>
      <c r="C1325" s="49" t="s">
        <v>209</v>
      </c>
      <c r="D1325" s="49" t="s">
        <v>2</v>
      </c>
      <c r="E1325" s="50">
        <v>7</v>
      </c>
      <c r="F1325" s="50"/>
      <c r="G1325" s="50" t="s">
        <v>208</v>
      </c>
      <c r="H1325" s="51"/>
      <c r="I1325" s="64" t="s">
        <v>507</v>
      </c>
      <c r="J1325" s="52"/>
      <c r="K1325" s="52"/>
      <c r="L1325" s="53"/>
      <c r="M1325" s="52"/>
      <c r="N1325" s="52"/>
      <c r="O1325" s="52"/>
      <c r="P1325" s="20"/>
      <c r="R1325"/>
    </row>
    <row r="1326" spans="1:18" x14ac:dyDescent="0.35">
      <c r="A1326" s="54">
        <f xml:space="preserve"> ROW( data_scaledImpacts[[#This Row],[row_id]] ) - ROW( data_scaledImpacts[[#Headers],[row_id]] )</f>
        <v>1325</v>
      </c>
      <c r="B1326" s="61" t="str">
        <f xml:space="preserve"> _xlfn.TEXTJOIN( "", , data_scaledImpacts[[#This Row],[sector]:[impactType]] )</f>
        <v>RailHadGEM2-ES7Proactive</v>
      </c>
      <c r="C1326" s="49" t="s">
        <v>209</v>
      </c>
      <c r="D1326" s="49" t="s">
        <v>3</v>
      </c>
      <c r="E1326" s="50">
        <v>7</v>
      </c>
      <c r="F1326" s="50"/>
      <c r="G1326" s="50" t="s">
        <v>208</v>
      </c>
      <c r="H1326" s="51"/>
      <c r="I1326" s="64" t="s">
        <v>508</v>
      </c>
      <c r="J1326" s="52"/>
      <c r="K1326" s="52"/>
      <c r="L1326" s="53"/>
      <c r="M1326" s="52"/>
      <c r="N1326" s="52"/>
      <c r="O1326" s="52"/>
      <c r="P1326" s="20"/>
      <c r="R1326"/>
    </row>
    <row r="1327" spans="1:18" x14ac:dyDescent="0.35">
      <c r="A1327" s="54">
        <f xml:space="preserve"> ROW( data_scaledImpacts[[#This Row],[row_id]] ) - ROW( data_scaledImpacts[[#Headers],[row_id]] )</f>
        <v>1326</v>
      </c>
      <c r="B1327" s="61" t="str">
        <f xml:space="preserve"> _xlfn.TEXTJOIN( "", , data_scaledImpacts[[#This Row],[sector]:[impactType]] )</f>
        <v>RailMIROC57Proactive</v>
      </c>
      <c r="C1327" s="49" t="s">
        <v>209</v>
      </c>
      <c r="D1327" s="49" t="s">
        <v>4</v>
      </c>
      <c r="E1327" s="50">
        <v>7</v>
      </c>
      <c r="F1327" s="50"/>
      <c r="G1327" s="50" t="s">
        <v>208</v>
      </c>
      <c r="H1327" s="51"/>
      <c r="I1327" s="64" t="s">
        <v>509</v>
      </c>
      <c r="J1327" s="52"/>
      <c r="K1327" s="52"/>
      <c r="L1327" s="53"/>
      <c r="M1327" s="52"/>
      <c r="N1327" s="52"/>
      <c r="O1327" s="52"/>
      <c r="P1327" s="20"/>
      <c r="R1327"/>
    </row>
    <row r="1328" spans="1:18" x14ac:dyDescent="0.35">
      <c r="A1328" s="54">
        <f xml:space="preserve"> ROW( data_scaledImpacts[[#This Row],[row_id]] ) - ROW( data_scaledImpacts[[#Headers],[row_id]] )</f>
        <v>1327</v>
      </c>
      <c r="B1328" s="61" t="str">
        <f xml:space="preserve"> _xlfn.TEXTJOIN( "", , data_scaledImpacts[[#This Row],[sector]:[impactType]] )</f>
        <v>RailGFDL-CM37Proactive</v>
      </c>
      <c r="C1328" s="49" t="s">
        <v>209</v>
      </c>
      <c r="D1328" s="49" t="s">
        <v>5</v>
      </c>
      <c r="E1328" s="50">
        <v>7</v>
      </c>
      <c r="F1328" s="50"/>
      <c r="G1328" s="50" t="s">
        <v>208</v>
      </c>
      <c r="H1328" s="51"/>
      <c r="I1328" s="64" t="s">
        <v>510</v>
      </c>
      <c r="J1328" s="52"/>
      <c r="K1328" s="52"/>
      <c r="L1328" s="53"/>
      <c r="M1328" s="52"/>
      <c r="N1328" s="52"/>
      <c r="O1328" s="52"/>
      <c r="P1328" s="20"/>
      <c r="R1328"/>
    </row>
    <row r="1329" spans="1:18" x14ac:dyDescent="0.35">
      <c r="A1329" s="54">
        <f xml:space="preserve"> ROW( data_scaledImpacts[[#This Row],[row_id]] ) - ROW( data_scaledImpacts[[#Headers],[row_id]] )</f>
        <v>1328</v>
      </c>
      <c r="B1329" s="61" t="str">
        <f xml:space="preserve"> _xlfn.TEXTJOIN( "", , data_scaledImpacts[[#This Row],[sector]:[impactType]] )</f>
        <v>RailGCM Average7Proactive</v>
      </c>
      <c r="C1329" s="49" t="s">
        <v>209</v>
      </c>
      <c r="D1329" s="49" t="s">
        <v>15</v>
      </c>
      <c r="E1329" s="50">
        <v>7</v>
      </c>
      <c r="F1329" s="50"/>
      <c r="G1329" s="50" t="s">
        <v>208</v>
      </c>
      <c r="H1329" s="51"/>
      <c r="I1329" s="64" t="s">
        <v>511</v>
      </c>
      <c r="J1329" s="52" t="s">
        <v>26</v>
      </c>
      <c r="K1329" s="52" t="s">
        <v>26</v>
      </c>
      <c r="L1329" s="53" t="s">
        <v>26</v>
      </c>
      <c r="M1329" s="52" t="s">
        <v>26</v>
      </c>
      <c r="N1329" s="52" t="s">
        <v>26</v>
      </c>
      <c r="O1329" s="52"/>
      <c r="P1329" s="20" t="s">
        <v>26</v>
      </c>
      <c r="R1329"/>
    </row>
    <row r="1330" spans="1:18" x14ac:dyDescent="0.35">
      <c r="A1330" s="54">
        <f xml:space="preserve"> ROW( data_scaledImpacts[[#This Row],[row_id]] ) - ROW( data_scaledImpacts[[#Headers],[row_id]] )</f>
        <v>1329</v>
      </c>
      <c r="B1330" s="61" t="str">
        <f xml:space="preserve"> _xlfn.TEXTJOIN( "", , data_scaledImpacts[[#This Row],[sector]:[impactType]] )</f>
        <v>RailCanESM21Reactive</v>
      </c>
      <c r="C1330" s="49" t="s">
        <v>209</v>
      </c>
      <c r="D1330" s="49" t="s">
        <v>0</v>
      </c>
      <c r="E1330" s="50">
        <v>1</v>
      </c>
      <c r="F1330" s="50"/>
      <c r="G1330" s="50" t="s">
        <v>88</v>
      </c>
      <c r="H1330" s="51"/>
      <c r="I1330" s="64" t="s">
        <v>512</v>
      </c>
      <c r="J1330" s="52">
        <v>3399.9725102453194</v>
      </c>
      <c r="K1330" s="52">
        <v>1894.8423584600732</v>
      </c>
      <c r="L1330" s="53">
        <v>6637.6739709973199</v>
      </c>
      <c r="M1330" s="52">
        <v>2871.1037660311163</v>
      </c>
      <c r="N1330" s="52">
        <v>1675.2786086019296</v>
      </c>
      <c r="O1330" s="52">
        <v>5594.6037940191027</v>
      </c>
      <c r="P1330" s="20">
        <v>17908.854075310112</v>
      </c>
      <c r="R1330"/>
    </row>
    <row r="1331" spans="1:18" x14ac:dyDescent="0.35">
      <c r="A1331" s="54">
        <f xml:space="preserve"> ROW( data_scaledImpacts[[#This Row],[row_id]] ) - ROW( data_scaledImpacts[[#Headers],[row_id]] )</f>
        <v>1330</v>
      </c>
      <c r="B1331" s="61" t="str">
        <f xml:space="preserve"> _xlfn.TEXTJOIN( "", , data_scaledImpacts[[#This Row],[sector]:[impactType]] )</f>
        <v>RailCCSM41Reactive</v>
      </c>
      <c r="C1331" s="49" t="s">
        <v>209</v>
      </c>
      <c r="D1331" s="49" t="s">
        <v>1</v>
      </c>
      <c r="E1331" s="50">
        <v>1</v>
      </c>
      <c r="F1331" s="50"/>
      <c r="G1331" s="50" t="s">
        <v>88</v>
      </c>
      <c r="H1331" s="51"/>
      <c r="I1331" s="64" t="s">
        <v>513</v>
      </c>
      <c r="J1331" s="52">
        <v>9848.7628000074601</v>
      </c>
      <c r="K1331" s="52">
        <v>2732.5412703422016</v>
      </c>
      <c r="L1331" s="53">
        <v>32494.84643118965</v>
      </c>
      <c r="M1331" s="52">
        <v>3153.341561235221</v>
      </c>
      <c r="N1331" s="52">
        <v>2974.7796542832898</v>
      </c>
      <c r="O1331" s="52">
        <v>26731.98273955876</v>
      </c>
      <c r="P1331" s="20">
        <v>22992.429462493332</v>
      </c>
      <c r="R1331"/>
    </row>
    <row r="1332" spans="1:18" x14ac:dyDescent="0.35">
      <c r="A1332" s="54">
        <f xml:space="preserve"> ROW( data_scaledImpacts[[#This Row],[row_id]] ) - ROW( data_scaledImpacts[[#Headers],[row_id]] )</f>
        <v>1331</v>
      </c>
      <c r="B1332" s="61" t="str">
        <f xml:space="preserve"> _xlfn.TEXTJOIN( "", , data_scaledImpacts[[#This Row],[sector]:[impactType]] )</f>
        <v>RailGISS-E2-R1Reactive</v>
      </c>
      <c r="C1332" s="49" t="s">
        <v>209</v>
      </c>
      <c r="D1332" s="49" t="s">
        <v>2</v>
      </c>
      <c r="E1332" s="50">
        <v>1</v>
      </c>
      <c r="F1332" s="50"/>
      <c r="G1332" s="50" t="s">
        <v>88</v>
      </c>
      <c r="H1332" s="51"/>
      <c r="I1332" s="64" t="s">
        <v>514</v>
      </c>
      <c r="J1332" s="52">
        <v>1230.8423594426265</v>
      </c>
      <c r="K1332" s="52">
        <v>1201.2701464154634</v>
      </c>
      <c r="L1332" s="53">
        <v>1640.4398626715304</v>
      </c>
      <c r="M1332" s="52">
        <v>5273.7484904322837</v>
      </c>
      <c r="N1332" s="52">
        <v>619.28101812549312</v>
      </c>
      <c r="O1332" s="52">
        <v>1312.3281090092592</v>
      </c>
      <c r="P1332" s="20">
        <v>11645.816732876205</v>
      </c>
      <c r="R1332"/>
    </row>
    <row r="1333" spans="1:18" x14ac:dyDescent="0.35">
      <c r="A1333" s="54">
        <f xml:space="preserve"> ROW( data_scaledImpacts[[#This Row],[row_id]] ) - ROW( data_scaledImpacts[[#Headers],[row_id]] )</f>
        <v>1332</v>
      </c>
      <c r="B1333" s="61" t="str">
        <f xml:space="preserve"> _xlfn.TEXTJOIN( "", , data_scaledImpacts[[#This Row],[sector]:[impactType]] )</f>
        <v>RailHadGEM2-ES1Reactive</v>
      </c>
      <c r="C1333" s="49" t="s">
        <v>209</v>
      </c>
      <c r="D1333" s="49" t="s">
        <v>3</v>
      </c>
      <c r="E1333" s="50">
        <v>1</v>
      </c>
      <c r="F1333" s="50"/>
      <c r="G1333" s="50" t="s">
        <v>88</v>
      </c>
      <c r="H1333" s="51"/>
      <c r="I1333" s="64" t="s">
        <v>515</v>
      </c>
      <c r="J1333" s="52">
        <v>15513.028805573123</v>
      </c>
      <c r="K1333" s="52">
        <v>8315.1432403903673</v>
      </c>
      <c r="L1333" s="53">
        <v>12501.554883030261</v>
      </c>
      <c r="M1333" s="52">
        <v>5328.6184522463418</v>
      </c>
      <c r="N1333" s="52">
        <v>20115.105877690323</v>
      </c>
      <c r="O1333" s="52">
        <v>14108.276512202587</v>
      </c>
      <c r="P1333" s="20">
        <v>12548.740523504424</v>
      </c>
      <c r="R1333"/>
    </row>
    <row r="1334" spans="1:18" x14ac:dyDescent="0.35">
      <c r="A1334" s="54">
        <f xml:space="preserve"> ROW( data_scaledImpacts[[#This Row],[row_id]] ) - ROW( data_scaledImpacts[[#Headers],[row_id]] )</f>
        <v>1333</v>
      </c>
      <c r="B1334" s="61" t="str">
        <f xml:space="preserve"> _xlfn.TEXTJOIN( "", , data_scaledImpacts[[#This Row],[sector]:[impactType]] )</f>
        <v>RailMIROC51Reactive</v>
      </c>
      <c r="C1334" s="49" t="s">
        <v>209</v>
      </c>
      <c r="D1334" s="49" t="s">
        <v>4</v>
      </c>
      <c r="E1334" s="50">
        <v>1</v>
      </c>
      <c r="F1334" s="50"/>
      <c r="G1334" s="50" t="s">
        <v>88</v>
      </c>
      <c r="H1334" s="51"/>
      <c r="I1334" s="64" t="s">
        <v>516</v>
      </c>
      <c r="J1334" s="52">
        <v>4902.5007561812117</v>
      </c>
      <c r="K1334" s="52">
        <v>678.3955783833128</v>
      </c>
      <c r="L1334" s="53">
        <v>8639.7694189230388</v>
      </c>
      <c r="M1334" s="52">
        <v>3008.3596258973612</v>
      </c>
      <c r="N1334" s="52">
        <v>1813.385999241905</v>
      </c>
      <c r="O1334" s="52">
        <v>11687.989840235001</v>
      </c>
      <c r="P1334" s="20">
        <v>12144.100839550738</v>
      </c>
      <c r="R1334"/>
    </row>
    <row r="1335" spans="1:18" x14ac:dyDescent="0.35">
      <c r="A1335" s="54">
        <f xml:space="preserve"> ROW( data_scaledImpacts[[#This Row],[row_id]] ) - ROW( data_scaledImpacts[[#Headers],[row_id]] )</f>
        <v>1334</v>
      </c>
      <c r="B1335" s="61" t="str">
        <f xml:space="preserve"> _xlfn.TEXTJOIN( "", , data_scaledImpacts[[#This Row],[sector]:[impactType]] )</f>
        <v>RailGFDL-CM31Reactive</v>
      </c>
      <c r="C1335" s="49" t="s">
        <v>209</v>
      </c>
      <c r="D1335" s="49" t="s">
        <v>5</v>
      </c>
      <c r="E1335" s="50">
        <v>1</v>
      </c>
      <c r="F1335" s="50"/>
      <c r="G1335" s="50" t="s">
        <v>88</v>
      </c>
      <c r="H1335" s="51"/>
      <c r="I1335" s="64" t="s">
        <v>517</v>
      </c>
      <c r="J1335" s="52">
        <v>5702.5758569495129</v>
      </c>
      <c r="K1335" s="52">
        <v>3828.6266192272951</v>
      </c>
      <c r="L1335" s="53">
        <v>15866.312098944669</v>
      </c>
      <c r="M1335" s="52">
        <v>2126.7616710239004</v>
      </c>
      <c r="N1335" s="52">
        <v>3985.7994030062637</v>
      </c>
      <c r="O1335" s="52">
        <v>36562.014568348539</v>
      </c>
      <c r="P1335" s="20">
        <v>28735.429807228258</v>
      </c>
      <c r="R1335"/>
    </row>
    <row r="1336" spans="1:18" x14ac:dyDescent="0.35">
      <c r="A1336" s="54">
        <f xml:space="preserve"> ROW( data_scaledImpacts[[#This Row],[row_id]] ) - ROW( data_scaledImpacts[[#Headers],[row_id]] )</f>
        <v>1335</v>
      </c>
      <c r="B1336" s="61" t="str">
        <f xml:space="preserve"> _xlfn.TEXTJOIN( "", , data_scaledImpacts[[#This Row],[sector]:[impactType]] )</f>
        <v>RailGCM Average1Reactive</v>
      </c>
      <c r="C1336" s="49" t="s">
        <v>209</v>
      </c>
      <c r="D1336" s="49" t="s">
        <v>15</v>
      </c>
      <c r="E1336" s="50">
        <v>1</v>
      </c>
      <c r="F1336" s="50"/>
      <c r="G1336" s="50" t="s">
        <v>88</v>
      </c>
      <c r="H1336" s="51"/>
      <c r="I1336" s="64" t="s">
        <v>518</v>
      </c>
      <c r="J1336" s="52">
        <v>6766.2805147332083</v>
      </c>
      <c r="K1336" s="52">
        <v>3108.4698688697858</v>
      </c>
      <c r="L1336" s="53">
        <v>12963.432777626082</v>
      </c>
      <c r="M1336" s="52">
        <v>3626.9889278110372</v>
      </c>
      <c r="N1336" s="52">
        <v>5197.2717601582008</v>
      </c>
      <c r="O1336" s="52">
        <v>15999.532593895541</v>
      </c>
      <c r="P1336" s="20">
        <v>17662.561906827177</v>
      </c>
      <c r="R1336"/>
    </row>
    <row r="1337" spans="1:18" x14ac:dyDescent="0.35">
      <c r="A1337" s="54">
        <f xml:space="preserve"> ROW( data_scaledImpacts[[#This Row],[row_id]] ) - ROW( data_scaledImpacts[[#Headers],[row_id]] )</f>
        <v>1336</v>
      </c>
      <c r="B1337" s="61" t="str">
        <f xml:space="preserve"> _xlfn.TEXTJOIN( "", , data_scaledImpacts[[#This Row],[sector]:[impactType]] )</f>
        <v>RailCanESM22Reactive</v>
      </c>
      <c r="C1337" s="49" t="s">
        <v>209</v>
      </c>
      <c r="D1337" s="49" t="s">
        <v>0</v>
      </c>
      <c r="E1337" s="50">
        <v>2</v>
      </c>
      <c r="F1337" s="50"/>
      <c r="G1337" s="50" t="s">
        <v>88</v>
      </c>
      <c r="H1337" s="51"/>
      <c r="I1337" s="64" t="s">
        <v>519</v>
      </c>
      <c r="J1337" s="52">
        <v>6309.5487110283411</v>
      </c>
      <c r="K1337" s="52">
        <v>3618.8674824633699</v>
      </c>
      <c r="L1337" s="53">
        <v>14269.59623349665</v>
      </c>
      <c r="M1337" s="52">
        <v>4182.301599443841</v>
      </c>
      <c r="N1337" s="52">
        <v>3146.1161000383386</v>
      </c>
      <c r="O1337" s="52">
        <v>8035.7357553020374</v>
      </c>
      <c r="P1337" s="20">
        <v>26186.491641477143</v>
      </c>
      <c r="R1337"/>
    </row>
    <row r="1338" spans="1:18" x14ac:dyDescent="0.35">
      <c r="A1338" s="54">
        <f xml:space="preserve"> ROW( data_scaledImpacts[[#This Row],[row_id]] ) - ROW( data_scaledImpacts[[#Headers],[row_id]] )</f>
        <v>1337</v>
      </c>
      <c r="B1338" s="61" t="str">
        <f xml:space="preserve"> _xlfn.TEXTJOIN( "", , data_scaledImpacts[[#This Row],[sector]:[impactType]] )</f>
        <v>RailCCSM42Reactive</v>
      </c>
      <c r="C1338" s="49" t="s">
        <v>209</v>
      </c>
      <c r="D1338" s="49" t="s">
        <v>1</v>
      </c>
      <c r="E1338" s="50">
        <v>2</v>
      </c>
      <c r="F1338" s="50"/>
      <c r="G1338" s="50" t="s">
        <v>88</v>
      </c>
      <c r="H1338" s="51"/>
      <c r="I1338" s="64" t="s">
        <v>520</v>
      </c>
      <c r="J1338" s="52">
        <v>27082.422482163161</v>
      </c>
      <c r="K1338" s="52">
        <v>6751.482474200905</v>
      </c>
      <c r="L1338" s="53">
        <v>64885.713674137027</v>
      </c>
      <c r="M1338" s="52">
        <v>8965.5511248311141</v>
      </c>
      <c r="N1338" s="52">
        <v>7173.6850079014221</v>
      </c>
      <c r="O1338" s="52">
        <v>38687.731928780697</v>
      </c>
      <c r="P1338" s="20">
        <v>40032.923817036717</v>
      </c>
      <c r="R1338"/>
    </row>
    <row r="1339" spans="1:18" x14ac:dyDescent="0.35">
      <c r="A1339" s="54">
        <f xml:space="preserve"> ROW( data_scaledImpacts[[#This Row],[row_id]] ) - ROW( data_scaledImpacts[[#Headers],[row_id]] )</f>
        <v>1338</v>
      </c>
      <c r="B1339" s="61" t="str">
        <f xml:space="preserve"> _xlfn.TEXTJOIN( "", , data_scaledImpacts[[#This Row],[sector]:[impactType]] )</f>
        <v>RailGISS-E2-R2Reactive</v>
      </c>
      <c r="C1339" s="49" t="s">
        <v>209</v>
      </c>
      <c r="D1339" s="49" t="s">
        <v>2</v>
      </c>
      <c r="E1339" s="50">
        <v>2</v>
      </c>
      <c r="F1339" s="50"/>
      <c r="G1339" s="50" t="s">
        <v>88</v>
      </c>
      <c r="H1339" s="51"/>
      <c r="I1339" s="64" t="s">
        <v>521</v>
      </c>
      <c r="J1339" s="52">
        <v>2116.2032944369989</v>
      </c>
      <c r="K1339" s="52">
        <v>1603.989695790422</v>
      </c>
      <c r="L1339" s="53">
        <v>12217.040317004636</v>
      </c>
      <c r="M1339" s="52">
        <v>24546.863984745665</v>
      </c>
      <c r="N1339" s="52">
        <v>1715.7451234426883</v>
      </c>
      <c r="O1339" s="52">
        <v>7380.3740126799994</v>
      </c>
      <c r="P1339" s="20">
        <v>42643.894033562683</v>
      </c>
      <c r="R1339"/>
    </row>
    <row r="1340" spans="1:18" x14ac:dyDescent="0.35">
      <c r="A1340" s="54">
        <f xml:space="preserve"> ROW( data_scaledImpacts[[#This Row],[row_id]] ) - ROW( data_scaledImpacts[[#Headers],[row_id]] )</f>
        <v>1339</v>
      </c>
      <c r="B1340" s="61" t="str">
        <f xml:space="preserve"> _xlfn.TEXTJOIN( "", , data_scaledImpacts[[#This Row],[sector]:[impactType]] )</f>
        <v>RailHadGEM2-ES2Reactive</v>
      </c>
      <c r="C1340" s="49" t="s">
        <v>209</v>
      </c>
      <c r="D1340" s="49" t="s">
        <v>3</v>
      </c>
      <c r="E1340" s="50">
        <v>2</v>
      </c>
      <c r="F1340" s="50"/>
      <c r="G1340" s="50" t="s">
        <v>88</v>
      </c>
      <c r="H1340" s="51"/>
      <c r="I1340" s="64" t="s">
        <v>522</v>
      </c>
      <c r="J1340" s="52">
        <v>27863.518448979525</v>
      </c>
      <c r="K1340" s="52">
        <v>16037.528502663416</v>
      </c>
      <c r="L1340" s="53">
        <v>27857.220726411659</v>
      </c>
      <c r="M1340" s="52">
        <v>8723.2170937070077</v>
      </c>
      <c r="N1340" s="52">
        <v>20579.378499816597</v>
      </c>
      <c r="O1340" s="52">
        <v>25276.53494612038</v>
      </c>
      <c r="P1340" s="20">
        <v>27864.254296758274</v>
      </c>
      <c r="R1340"/>
    </row>
    <row r="1341" spans="1:18" x14ac:dyDescent="0.35">
      <c r="A1341" s="54">
        <f xml:space="preserve"> ROW( data_scaledImpacts[[#This Row],[row_id]] ) - ROW( data_scaledImpacts[[#Headers],[row_id]] )</f>
        <v>1340</v>
      </c>
      <c r="B1341" s="61" t="str">
        <f xml:space="preserve"> _xlfn.TEXTJOIN( "", , data_scaledImpacts[[#This Row],[sector]:[impactType]] )</f>
        <v>RailMIROC52Reactive</v>
      </c>
      <c r="C1341" s="49" t="s">
        <v>209</v>
      </c>
      <c r="D1341" s="49" t="s">
        <v>4</v>
      </c>
      <c r="E1341" s="50">
        <v>2</v>
      </c>
      <c r="F1341" s="50"/>
      <c r="G1341" s="50" t="s">
        <v>88</v>
      </c>
      <c r="H1341" s="51"/>
      <c r="I1341" s="64" t="s">
        <v>523</v>
      </c>
      <c r="J1341" s="52">
        <v>11179.56847057212</v>
      </c>
      <c r="K1341" s="52">
        <v>2131.2691407784196</v>
      </c>
      <c r="L1341" s="53">
        <v>24668.883953091434</v>
      </c>
      <c r="M1341" s="52">
        <v>3712.2978509688992</v>
      </c>
      <c r="N1341" s="52">
        <v>4060.5923396741841</v>
      </c>
      <c r="O1341" s="52">
        <v>29587.607949892394</v>
      </c>
      <c r="P1341" s="20">
        <v>21024.784423527497</v>
      </c>
      <c r="R1341"/>
    </row>
    <row r="1342" spans="1:18" x14ac:dyDescent="0.35">
      <c r="A1342" s="54">
        <f xml:space="preserve"> ROW( data_scaledImpacts[[#This Row],[row_id]] ) - ROW( data_scaledImpacts[[#Headers],[row_id]] )</f>
        <v>1341</v>
      </c>
      <c r="B1342" s="61" t="str">
        <f xml:space="preserve"> _xlfn.TEXTJOIN( "", , data_scaledImpacts[[#This Row],[sector]:[impactType]] )</f>
        <v>RailGFDL-CM32Reactive</v>
      </c>
      <c r="C1342" s="49" t="s">
        <v>209</v>
      </c>
      <c r="D1342" s="49" t="s">
        <v>5</v>
      </c>
      <c r="E1342" s="50">
        <v>2</v>
      </c>
      <c r="F1342" s="50"/>
      <c r="G1342" s="50" t="s">
        <v>88</v>
      </c>
      <c r="H1342" s="51"/>
      <c r="I1342" s="64" t="s">
        <v>524</v>
      </c>
      <c r="J1342" s="52">
        <v>11246.31836851397</v>
      </c>
      <c r="K1342" s="52">
        <v>3953.0523265083448</v>
      </c>
      <c r="L1342" s="53">
        <v>38924.825832855655</v>
      </c>
      <c r="M1342" s="52">
        <v>14508.348253329135</v>
      </c>
      <c r="N1342" s="52">
        <v>3640.8382324217723</v>
      </c>
      <c r="O1342" s="52">
        <v>29545.179823441289</v>
      </c>
      <c r="P1342" s="20">
        <v>68748.514454021541</v>
      </c>
      <c r="R1342"/>
    </row>
    <row r="1343" spans="1:18" x14ac:dyDescent="0.35">
      <c r="A1343" s="54">
        <f xml:space="preserve"> ROW( data_scaledImpacts[[#This Row],[row_id]] ) - ROW( data_scaledImpacts[[#Headers],[row_id]] )</f>
        <v>1342</v>
      </c>
      <c r="B1343" s="61" t="str">
        <f xml:space="preserve"> _xlfn.TEXTJOIN( "", , data_scaledImpacts[[#This Row],[sector]:[impactType]] )</f>
        <v>RailGCM Average2Reactive</v>
      </c>
      <c r="C1343" s="49" t="s">
        <v>209</v>
      </c>
      <c r="D1343" s="49" t="s">
        <v>15</v>
      </c>
      <c r="E1343" s="50">
        <v>2</v>
      </c>
      <c r="F1343" s="50"/>
      <c r="G1343" s="50" t="s">
        <v>88</v>
      </c>
      <c r="H1343" s="51"/>
      <c r="I1343" s="64" t="s">
        <v>525</v>
      </c>
      <c r="J1343" s="52">
        <v>14299.596629282352</v>
      </c>
      <c r="K1343" s="52">
        <v>5682.6982704008124</v>
      </c>
      <c r="L1343" s="53">
        <v>30470.546789499509</v>
      </c>
      <c r="M1343" s="52">
        <v>10773.096651170943</v>
      </c>
      <c r="N1343" s="52">
        <v>6719.3925505491679</v>
      </c>
      <c r="O1343" s="52">
        <v>23085.527402702803</v>
      </c>
      <c r="P1343" s="20">
        <v>37750.143777730642</v>
      </c>
      <c r="R1343"/>
    </row>
    <row r="1344" spans="1:18" x14ac:dyDescent="0.35">
      <c r="A1344" s="54">
        <f xml:space="preserve"> ROW( data_scaledImpacts[[#This Row],[row_id]] ) - ROW( data_scaledImpacts[[#Headers],[row_id]] )</f>
        <v>1343</v>
      </c>
      <c r="B1344" s="61" t="str">
        <f xml:space="preserve"> _xlfn.TEXTJOIN( "", , data_scaledImpacts[[#This Row],[sector]:[impactType]] )</f>
        <v>RailCanESM23Reactive</v>
      </c>
      <c r="C1344" s="49" t="s">
        <v>209</v>
      </c>
      <c r="D1344" s="49" t="s">
        <v>0</v>
      </c>
      <c r="E1344" s="50">
        <v>3</v>
      </c>
      <c r="F1344" s="50"/>
      <c r="G1344" s="50" t="s">
        <v>88</v>
      </c>
      <c r="H1344" s="51"/>
      <c r="I1344" s="64" t="s">
        <v>526</v>
      </c>
      <c r="J1344" s="52">
        <v>8075.5908270594282</v>
      </c>
      <c r="K1344" s="52">
        <v>3904.2269887247803</v>
      </c>
      <c r="L1344" s="53">
        <v>32748.74721392215</v>
      </c>
      <c r="M1344" s="52">
        <v>18301.461809972767</v>
      </c>
      <c r="N1344" s="52">
        <v>4124.717888081419</v>
      </c>
      <c r="O1344" s="52">
        <v>16096.586771822045</v>
      </c>
      <c r="P1344" s="20">
        <v>70507.110785571436</v>
      </c>
      <c r="R1344"/>
    </row>
    <row r="1345" spans="1:18" x14ac:dyDescent="0.35">
      <c r="A1345" s="54">
        <f xml:space="preserve"> ROW( data_scaledImpacts[[#This Row],[row_id]] ) - ROW( data_scaledImpacts[[#Headers],[row_id]] )</f>
        <v>1344</v>
      </c>
      <c r="B1345" s="61" t="str">
        <f xml:space="preserve"> _xlfn.TEXTJOIN( "", , data_scaledImpacts[[#This Row],[sector]:[impactType]] )</f>
        <v>RailCCSM43Reactive</v>
      </c>
      <c r="C1345" s="49" t="s">
        <v>209</v>
      </c>
      <c r="D1345" s="49" t="s">
        <v>1</v>
      </c>
      <c r="E1345" s="50">
        <v>3</v>
      </c>
      <c r="F1345" s="50"/>
      <c r="G1345" s="50" t="s">
        <v>88</v>
      </c>
      <c r="H1345" s="51"/>
      <c r="I1345" s="64" t="s">
        <v>527</v>
      </c>
      <c r="J1345" s="52">
        <v>26376.868155900356</v>
      </c>
      <c r="K1345" s="52">
        <v>6373.3495722720409</v>
      </c>
      <c r="L1345" s="53">
        <v>64810.711162203996</v>
      </c>
      <c r="M1345" s="52">
        <v>9766.3400503434805</v>
      </c>
      <c r="N1345" s="52">
        <v>8626.6406009413095</v>
      </c>
      <c r="O1345" s="52">
        <v>36725.014188424379</v>
      </c>
      <c r="P1345" s="20">
        <v>53491.613811882038</v>
      </c>
      <c r="R1345"/>
    </row>
    <row r="1346" spans="1:18" x14ac:dyDescent="0.35">
      <c r="A1346" s="54">
        <f xml:space="preserve"> ROW( data_scaledImpacts[[#This Row],[row_id]] ) - ROW( data_scaledImpacts[[#Headers],[row_id]] )</f>
        <v>1345</v>
      </c>
      <c r="B1346" s="61" t="str">
        <f xml:space="preserve"> _xlfn.TEXTJOIN( "", , data_scaledImpacts[[#This Row],[sector]:[impactType]] )</f>
        <v>RailGISS-E2-R3Reactive</v>
      </c>
      <c r="C1346" s="49" t="s">
        <v>209</v>
      </c>
      <c r="D1346" s="49" t="s">
        <v>2</v>
      </c>
      <c r="E1346" s="50">
        <v>3</v>
      </c>
      <c r="F1346" s="50"/>
      <c r="G1346" s="50" t="s">
        <v>88</v>
      </c>
      <c r="H1346" s="51"/>
      <c r="I1346" s="64" t="s">
        <v>528</v>
      </c>
      <c r="J1346" s="52">
        <v>4553.7125643668405</v>
      </c>
      <c r="K1346" s="52">
        <v>2391.8649337036536</v>
      </c>
      <c r="L1346" s="53">
        <v>35404.491110230396</v>
      </c>
      <c r="M1346" s="52">
        <v>13474.603683056961</v>
      </c>
      <c r="N1346" s="52">
        <v>2807.4218844099796</v>
      </c>
      <c r="O1346" s="52">
        <v>17936.094722067141</v>
      </c>
      <c r="P1346" s="20">
        <v>53032.509837739628</v>
      </c>
      <c r="R1346"/>
    </row>
    <row r="1347" spans="1:18" x14ac:dyDescent="0.35">
      <c r="A1347" s="54">
        <f xml:space="preserve"> ROW( data_scaledImpacts[[#This Row],[row_id]] ) - ROW( data_scaledImpacts[[#Headers],[row_id]] )</f>
        <v>1346</v>
      </c>
      <c r="B1347" s="61" t="str">
        <f xml:space="preserve"> _xlfn.TEXTJOIN( "", , data_scaledImpacts[[#This Row],[sector]:[impactType]] )</f>
        <v>RailHadGEM2-ES3Reactive</v>
      </c>
      <c r="C1347" s="49" t="s">
        <v>209</v>
      </c>
      <c r="D1347" s="49" t="s">
        <v>3</v>
      </c>
      <c r="E1347" s="50">
        <v>3</v>
      </c>
      <c r="F1347" s="50"/>
      <c r="G1347" s="50" t="s">
        <v>88</v>
      </c>
      <c r="H1347" s="51"/>
      <c r="I1347" s="64" t="s">
        <v>529</v>
      </c>
      <c r="J1347" s="52">
        <v>107294.71509721768</v>
      </c>
      <c r="K1347" s="52">
        <v>72090.334324834068</v>
      </c>
      <c r="L1347" s="53">
        <v>77153.899412232451</v>
      </c>
      <c r="M1347" s="52">
        <v>21896.367625191157</v>
      </c>
      <c r="N1347" s="52">
        <v>81913.182442001911</v>
      </c>
      <c r="O1347" s="52">
        <v>42936.700473834004</v>
      </c>
      <c r="P1347" s="20">
        <v>47726.281733156211</v>
      </c>
      <c r="R1347"/>
    </row>
    <row r="1348" spans="1:18" x14ac:dyDescent="0.35">
      <c r="A1348" s="54">
        <f xml:space="preserve"> ROW( data_scaledImpacts[[#This Row],[row_id]] ) - ROW( data_scaledImpacts[[#Headers],[row_id]] )</f>
        <v>1347</v>
      </c>
      <c r="B1348" s="61" t="str">
        <f xml:space="preserve"> _xlfn.TEXTJOIN( "", , data_scaledImpacts[[#This Row],[sector]:[impactType]] )</f>
        <v>RailMIROC53Reactive</v>
      </c>
      <c r="C1348" s="49" t="s">
        <v>209</v>
      </c>
      <c r="D1348" s="49" t="s">
        <v>4</v>
      </c>
      <c r="E1348" s="50">
        <v>3</v>
      </c>
      <c r="F1348" s="50"/>
      <c r="G1348" s="50" t="s">
        <v>88</v>
      </c>
      <c r="H1348" s="51"/>
      <c r="I1348" s="64" t="s">
        <v>530</v>
      </c>
      <c r="J1348" s="52">
        <v>6961.7899438287359</v>
      </c>
      <c r="K1348" s="52">
        <v>2943.3633936382021</v>
      </c>
      <c r="L1348" s="53">
        <v>20873.672231857672</v>
      </c>
      <c r="M1348" s="52">
        <v>3812.9959640997617</v>
      </c>
      <c r="N1348" s="52">
        <v>3906.1860649798259</v>
      </c>
      <c r="O1348" s="52">
        <v>17315.934098460828</v>
      </c>
      <c r="P1348" s="20">
        <v>20585.302988348172</v>
      </c>
      <c r="R1348"/>
    </row>
    <row r="1349" spans="1:18" x14ac:dyDescent="0.35">
      <c r="A1349" s="54">
        <f xml:space="preserve"> ROW( data_scaledImpacts[[#This Row],[row_id]] ) - ROW( data_scaledImpacts[[#Headers],[row_id]] )</f>
        <v>1348</v>
      </c>
      <c r="B1349" s="61" t="str">
        <f xml:space="preserve"> _xlfn.TEXTJOIN( "", , data_scaledImpacts[[#This Row],[sector]:[impactType]] )</f>
        <v>RailGFDL-CM33Reactive</v>
      </c>
      <c r="C1349" s="49" t="s">
        <v>209</v>
      </c>
      <c r="D1349" s="49" t="s">
        <v>5</v>
      </c>
      <c r="E1349" s="50">
        <v>3</v>
      </c>
      <c r="F1349" s="50"/>
      <c r="G1349" s="50" t="s">
        <v>88</v>
      </c>
      <c r="H1349" s="51"/>
      <c r="I1349" s="64" t="s">
        <v>531</v>
      </c>
      <c r="J1349" s="52">
        <v>11468.489047340368</v>
      </c>
      <c r="K1349" s="52">
        <v>7665.4309829975573</v>
      </c>
      <c r="L1349" s="53">
        <v>16525.643967934375</v>
      </c>
      <c r="M1349" s="52">
        <v>13437.28861834748</v>
      </c>
      <c r="N1349" s="52">
        <v>5433.3834419165205</v>
      </c>
      <c r="O1349" s="52">
        <v>48828.414003145735</v>
      </c>
      <c r="P1349" s="20">
        <v>121674.54046801504</v>
      </c>
      <c r="R1349"/>
    </row>
    <row r="1350" spans="1:18" x14ac:dyDescent="0.35">
      <c r="A1350" s="54">
        <f xml:space="preserve"> ROW( data_scaledImpacts[[#This Row],[row_id]] ) - ROW( data_scaledImpacts[[#Headers],[row_id]] )</f>
        <v>1349</v>
      </c>
      <c r="B1350" s="61" t="str">
        <f xml:space="preserve"> _xlfn.TEXTJOIN( "", , data_scaledImpacts[[#This Row],[sector]:[impactType]] )</f>
        <v>RailGCM Average3Reactive</v>
      </c>
      <c r="C1350" s="49" t="s">
        <v>209</v>
      </c>
      <c r="D1350" s="49" t="s">
        <v>15</v>
      </c>
      <c r="E1350" s="50">
        <v>3</v>
      </c>
      <c r="F1350" s="50"/>
      <c r="G1350" s="50" t="s">
        <v>88</v>
      </c>
      <c r="H1350" s="51"/>
      <c r="I1350" s="64" t="s">
        <v>532</v>
      </c>
      <c r="J1350" s="52">
        <v>27455.194272618905</v>
      </c>
      <c r="K1350" s="52">
        <v>15894.761699361714</v>
      </c>
      <c r="L1350" s="53">
        <v>41252.860849730176</v>
      </c>
      <c r="M1350" s="52">
        <v>13448.176291835267</v>
      </c>
      <c r="N1350" s="52">
        <v>17801.922053721828</v>
      </c>
      <c r="O1350" s="52">
        <v>29973.124042959022</v>
      </c>
      <c r="P1350" s="20">
        <v>61169.559937452083</v>
      </c>
      <c r="R1350"/>
    </row>
    <row r="1351" spans="1:18" x14ac:dyDescent="0.35">
      <c r="A1351" s="54">
        <f xml:space="preserve"> ROW( data_scaledImpacts[[#This Row],[row_id]] ) - ROW( data_scaledImpacts[[#Headers],[row_id]] )</f>
        <v>1350</v>
      </c>
      <c r="B1351" s="61" t="str">
        <f xml:space="preserve"> _xlfn.TEXTJOIN( "", , data_scaledImpacts[[#This Row],[sector]:[impactType]] )</f>
        <v>RailCanESM24Reactive</v>
      </c>
      <c r="C1351" s="49" t="s">
        <v>209</v>
      </c>
      <c r="D1351" s="49" t="s">
        <v>0</v>
      </c>
      <c r="E1351" s="50">
        <v>4</v>
      </c>
      <c r="F1351" s="50"/>
      <c r="G1351" s="50" t="s">
        <v>88</v>
      </c>
      <c r="H1351" s="51"/>
      <c r="I1351" s="64" t="s">
        <v>533</v>
      </c>
      <c r="J1351" s="52">
        <v>8704.2253651291667</v>
      </c>
      <c r="K1351" s="52">
        <v>4179.4661687148846</v>
      </c>
      <c r="L1351" s="53">
        <v>44550.563399208193</v>
      </c>
      <c r="M1351" s="52">
        <v>24454.619896207587</v>
      </c>
      <c r="N1351" s="52">
        <v>3709.6291283035889</v>
      </c>
      <c r="O1351" s="52">
        <v>11059.828233608423</v>
      </c>
      <c r="P1351" s="20">
        <v>58389.058647889746</v>
      </c>
      <c r="R1351"/>
    </row>
    <row r="1352" spans="1:18" x14ac:dyDescent="0.35">
      <c r="A1352" s="54">
        <f xml:space="preserve"> ROW( data_scaledImpacts[[#This Row],[row_id]] ) - ROW( data_scaledImpacts[[#Headers],[row_id]] )</f>
        <v>1351</v>
      </c>
      <c r="B1352" s="61" t="str">
        <f xml:space="preserve"> _xlfn.TEXTJOIN( "", , data_scaledImpacts[[#This Row],[sector]:[impactType]] )</f>
        <v>RailCCSM44Reactive</v>
      </c>
      <c r="C1352" s="49" t="s">
        <v>209</v>
      </c>
      <c r="D1352" s="49" t="s">
        <v>1</v>
      </c>
      <c r="E1352" s="50">
        <v>4</v>
      </c>
      <c r="F1352" s="50"/>
      <c r="G1352" s="50" t="s">
        <v>88</v>
      </c>
      <c r="H1352" s="51"/>
      <c r="I1352" s="64" t="s">
        <v>534</v>
      </c>
      <c r="J1352" s="52">
        <v>33547.491926134993</v>
      </c>
      <c r="K1352" s="52">
        <v>16925.504015081144</v>
      </c>
      <c r="L1352" s="53">
        <v>84946.581337772397</v>
      </c>
      <c r="M1352" s="52">
        <v>25700.861094391468</v>
      </c>
      <c r="N1352" s="52">
        <v>20351.411465176938</v>
      </c>
      <c r="O1352" s="52">
        <v>28995.407917535074</v>
      </c>
      <c r="P1352" s="20">
        <v>62657.166016784387</v>
      </c>
      <c r="R1352"/>
    </row>
    <row r="1353" spans="1:18" x14ac:dyDescent="0.35">
      <c r="A1353" s="54">
        <f xml:space="preserve"> ROW( data_scaledImpacts[[#This Row],[row_id]] ) - ROW( data_scaledImpacts[[#Headers],[row_id]] )</f>
        <v>1352</v>
      </c>
      <c r="B1353" s="61" t="str">
        <f xml:space="preserve"> _xlfn.TEXTJOIN( "", , data_scaledImpacts[[#This Row],[sector]:[impactType]] )</f>
        <v>RailGISS-E2-R4Reactive</v>
      </c>
      <c r="C1353" s="49" t="s">
        <v>209</v>
      </c>
      <c r="D1353" s="49" t="s">
        <v>2</v>
      </c>
      <c r="E1353" s="50">
        <v>4</v>
      </c>
      <c r="F1353" s="50"/>
      <c r="G1353" s="50" t="s">
        <v>88</v>
      </c>
      <c r="H1353" s="51"/>
      <c r="I1353" s="64" t="s">
        <v>535</v>
      </c>
      <c r="J1353" s="52"/>
      <c r="K1353" s="52"/>
      <c r="L1353" s="53"/>
      <c r="M1353" s="52"/>
      <c r="N1353" s="52"/>
      <c r="O1353" s="52"/>
      <c r="P1353" s="20"/>
      <c r="R1353"/>
    </row>
    <row r="1354" spans="1:18" x14ac:dyDescent="0.35">
      <c r="A1354" s="54">
        <f xml:space="preserve"> ROW( data_scaledImpacts[[#This Row],[row_id]] ) - ROW( data_scaledImpacts[[#Headers],[row_id]] )</f>
        <v>1353</v>
      </c>
      <c r="B1354" s="61" t="str">
        <f xml:space="preserve"> _xlfn.TEXTJOIN( "", , data_scaledImpacts[[#This Row],[sector]:[impactType]] )</f>
        <v>RailHadGEM2-ES4Reactive</v>
      </c>
      <c r="C1354" s="49" t="s">
        <v>209</v>
      </c>
      <c r="D1354" s="49" t="s">
        <v>3</v>
      </c>
      <c r="E1354" s="50">
        <v>4</v>
      </c>
      <c r="F1354" s="50"/>
      <c r="G1354" s="50" t="s">
        <v>88</v>
      </c>
      <c r="H1354" s="51"/>
      <c r="I1354" s="64" t="s">
        <v>536</v>
      </c>
      <c r="J1354" s="52">
        <v>76501.528079654512</v>
      </c>
      <c r="K1354" s="52">
        <v>55554.780696774018</v>
      </c>
      <c r="L1354" s="53">
        <v>78907.977881322324</v>
      </c>
      <c r="M1354" s="52">
        <v>65182.002611976735</v>
      </c>
      <c r="N1354" s="52">
        <v>72743.934691454866</v>
      </c>
      <c r="O1354" s="52">
        <v>61390.941025201246</v>
      </c>
      <c r="P1354" s="20">
        <v>45797.284304468041</v>
      </c>
      <c r="R1354"/>
    </row>
    <row r="1355" spans="1:18" x14ac:dyDescent="0.35">
      <c r="A1355" s="54">
        <f xml:space="preserve"> ROW( data_scaledImpacts[[#This Row],[row_id]] ) - ROW( data_scaledImpacts[[#Headers],[row_id]] )</f>
        <v>1354</v>
      </c>
      <c r="B1355" s="61" t="str">
        <f xml:space="preserve"> _xlfn.TEXTJOIN( "", , data_scaledImpacts[[#This Row],[sector]:[impactType]] )</f>
        <v>RailMIROC54Reactive</v>
      </c>
      <c r="C1355" s="49" t="s">
        <v>209</v>
      </c>
      <c r="D1355" s="49" t="s">
        <v>4</v>
      </c>
      <c r="E1355" s="50">
        <v>4</v>
      </c>
      <c r="F1355" s="50"/>
      <c r="G1355" s="50" t="s">
        <v>88</v>
      </c>
      <c r="H1355" s="51"/>
      <c r="I1355" s="64" t="s">
        <v>537</v>
      </c>
      <c r="J1355" s="52">
        <v>22620.51470179348</v>
      </c>
      <c r="K1355" s="52">
        <v>3935.2406749844295</v>
      </c>
      <c r="L1355" s="53">
        <v>44365.748760991977</v>
      </c>
      <c r="M1355" s="52">
        <v>9617.255734612314</v>
      </c>
      <c r="N1355" s="52">
        <v>7614.8097838483054</v>
      </c>
      <c r="O1355" s="52">
        <v>47799.480359259622</v>
      </c>
      <c r="P1355" s="20">
        <v>32158.390465784636</v>
      </c>
      <c r="R1355"/>
    </row>
    <row r="1356" spans="1:18" x14ac:dyDescent="0.35">
      <c r="A1356" s="54">
        <f xml:space="preserve"> ROW( data_scaledImpacts[[#This Row],[row_id]] ) - ROW( data_scaledImpacts[[#Headers],[row_id]] )</f>
        <v>1355</v>
      </c>
      <c r="B1356" s="61" t="str">
        <f xml:space="preserve"> _xlfn.TEXTJOIN( "", , data_scaledImpacts[[#This Row],[sector]:[impactType]] )</f>
        <v>RailGFDL-CM34Reactive</v>
      </c>
      <c r="C1356" s="49" t="s">
        <v>209</v>
      </c>
      <c r="D1356" s="49" t="s">
        <v>5</v>
      </c>
      <c r="E1356" s="50">
        <v>4</v>
      </c>
      <c r="F1356" s="50"/>
      <c r="G1356" s="50" t="s">
        <v>88</v>
      </c>
      <c r="H1356" s="51"/>
      <c r="I1356" s="64" t="s">
        <v>538</v>
      </c>
      <c r="J1356" s="52">
        <v>30170.936459215121</v>
      </c>
      <c r="K1356" s="52">
        <v>12177.064426556051</v>
      </c>
      <c r="L1356" s="53">
        <v>56469.808329476626</v>
      </c>
      <c r="M1356" s="52">
        <v>17368.177199798094</v>
      </c>
      <c r="N1356" s="52">
        <v>10479.220916787053</v>
      </c>
      <c r="O1356" s="52">
        <v>142294.64930599881</v>
      </c>
      <c r="P1356" s="20">
        <v>220869.73318290678</v>
      </c>
      <c r="R1356"/>
    </row>
    <row r="1357" spans="1:18" x14ac:dyDescent="0.35">
      <c r="A1357" s="54">
        <f xml:space="preserve"> ROW( data_scaledImpacts[[#This Row],[row_id]] ) - ROW( data_scaledImpacts[[#Headers],[row_id]] )</f>
        <v>1356</v>
      </c>
      <c r="B1357" s="61" t="str">
        <f xml:space="preserve"> _xlfn.TEXTJOIN( "", , data_scaledImpacts[[#This Row],[sector]:[impactType]] )</f>
        <v>RailGCM Average4Reactive</v>
      </c>
      <c r="C1357" s="49" t="s">
        <v>209</v>
      </c>
      <c r="D1357" s="49" t="s">
        <v>15</v>
      </c>
      <c r="E1357" s="50">
        <v>4</v>
      </c>
      <c r="F1357" s="50"/>
      <c r="G1357" s="50" t="s">
        <v>88</v>
      </c>
      <c r="H1357" s="51"/>
      <c r="I1357" s="64" t="s">
        <v>539</v>
      </c>
      <c r="J1357" s="52">
        <v>34308.939306385451</v>
      </c>
      <c r="K1357" s="52">
        <v>18554.411196422105</v>
      </c>
      <c r="L1357" s="53">
        <v>61848.135941754306</v>
      </c>
      <c r="M1357" s="52">
        <v>28464.583307397239</v>
      </c>
      <c r="N1357" s="52">
        <v>22979.80119711415</v>
      </c>
      <c r="O1357" s="52">
        <v>58308.061368320639</v>
      </c>
      <c r="P1357" s="20">
        <v>83974.32652356672</v>
      </c>
      <c r="R1357"/>
    </row>
    <row r="1358" spans="1:18" x14ac:dyDescent="0.35">
      <c r="A1358" s="54">
        <f xml:space="preserve"> ROW( data_scaledImpacts[[#This Row],[row_id]] ) - ROW( data_scaledImpacts[[#Headers],[row_id]] )</f>
        <v>1357</v>
      </c>
      <c r="B1358" s="61" t="str">
        <f xml:space="preserve"> _xlfn.TEXTJOIN( "", , data_scaledImpacts[[#This Row],[sector]:[impactType]] )</f>
        <v>RailCanESM25Reactive</v>
      </c>
      <c r="C1358" s="49" t="s">
        <v>209</v>
      </c>
      <c r="D1358" s="49" t="s">
        <v>0</v>
      </c>
      <c r="E1358" s="50">
        <v>5</v>
      </c>
      <c r="F1358" s="50"/>
      <c r="G1358" s="50" t="s">
        <v>88</v>
      </c>
      <c r="H1358" s="51"/>
      <c r="I1358" s="64" t="s">
        <v>540</v>
      </c>
      <c r="J1358" s="52">
        <v>14561.04043507696</v>
      </c>
      <c r="K1358" s="52">
        <v>9053.1786681605809</v>
      </c>
      <c r="L1358" s="53">
        <v>57387.291537180339</v>
      </c>
      <c r="M1358" s="52">
        <v>55534.802980115965</v>
      </c>
      <c r="N1358" s="52">
        <v>6979.7986130914078</v>
      </c>
      <c r="O1358" s="52">
        <v>19819.326909326723</v>
      </c>
      <c r="P1358" s="20">
        <v>112867.34823488283</v>
      </c>
      <c r="R1358"/>
    </row>
    <row r="1359" spans="1:18" x14ac:dyDescent="0.35">
      <c r="A1359" s="54">
        <f xml:space="preserve"> ROW( data_scaledImpacts[[#This Row],[row_id]] ) - ROW( data_scaledImpacts[[#Headers],[row_id]] )</f>
        <v>1358</v>
      </c>
      <c r="B1359" s="61" t="str">
        <f xml:space="preserve"> _xlfn.TEXTJOIN( "", , data_scaledImpacts[[#This Row],[sector]:[impactType]] )</f>
        <v>RailCCSM45Reactive</v>
      </c>
      <c r="C1359" s="49" t="s">
        <v>209</v>
      </c>
      <c r="D1359" s="49" t="s">
        <v>1</v>
      </c>
      <c r="E1359" s="50">
        <v>5</v>
      </c>
      <c r="F1359" s="50"/>
      <c r="G1359" s="50" t="s">
        <v>88</v>
      </c>
      <c r="H1359" s="51"/>
      <c r="I1359" s="64" t="s">
        <v>541</v>
      </c>
      <c r="J1359" s="52">
        <v>38237.792617281259</v>
      </c>
      <c r="K1359" s="52">
        <v>24427.974835336179</v>
      </c>
      <c r="L1359" s="53">
        <v>91792.903466950564</v>
      </c>
      <c r="M1359" s="52">
        <v>52680.939854189863</v>
      </c>
      <c r="N1359" s="52">
        <v>15373.397779032741</v>
      </c>
      <c r="O1359" s="52">
        <v>80360.190015830682</v>
      </c>
      <c r="P1359" s="20">
        <v>113385.64004736699</v>
      </c>
      <c r="R1359"/>
    </row>
    <row r="1360" spans="1:18" x14ac:dyDescent="0.35">
      <c r="A1360" s="54">
        <f xml:space="preserve"> ROW( data_scaledImpacts[[#This Row],[row_id]] ) - ROW( data_scaledImpacts[[#Headers],[row_id]] )</f>
        <v>1359</v>
      </c>
      <c r="B1360" s="61" t="str">
        <f xml:space="preserve"> _xlfn.TEXTJOIN( "", , data_scaledImpacts[[#This Row],[sector]:[impactType]] )</f>
        <v>RailGISS-E2-R5Reactive</v>
      </c>
      <c r="C1360" s="49" t="s">
        <v>209</v>
      </c>
      <c r="D1360" s="49" t="s">
        <v>2</v>
      </c>
      <c r="E1360" s="50">
        <v>5</v>
      </c>
      <c r="F1360" s="50"/>
      <c r="G1360" s="50" t="s">
        <v>88</v>
      </c>
      <c r="H1360" s="51"/>
      <c r="I1360" s="64" t="s">
        <v>542</v>
      </c>
      <c r="J1360" s="52"/>
      <c r="K1360" s="52"/>
      <c r="L1360" s="53"/>
      <c r="M1360" s="52"/>
      <c r="N1360" s="52"/>
      <c r="O1360" s="52"/>
      <c r="P1360" s="20"/>
      <c r="R1360"/>
    </row>
    <row r="1361" spans="1:18" x14ac:dyDescent="0.35">
      <c r="A1361" s="54">
        <f xml:space="preserve"> ROW( data_scaledImpacts[[#This Row],[row_id]] ) - ROW( data_scaledImpacts[[#Headers],[row_id]] )</f>
        <v>1360</v>
      </c>
      <c r="B1361" s="61" t="str">
        <f xml:space="preserve"> _xlfn.TEXTJOIN( "", , data_scaledImpacts[[#This Row],[sector]:[impactType]] )</f>
        <v>RailHadGEM2-ES5Reactive</v>
      </c>
      <c r="C1361" s="49" t="s">
        <v>209</v>
      </c>
      <c r="D1361" s="49" t="s">
        <v>3</v>
      </c>
      <c r="E1361" s="50">
        <v>5</v>
      </c>
      <c r="F1361" s="50"/>
      <c r="G1361" s="50" t="s">
        <v>88</v>
      </c>
      <c r="H1361" s="51"/>
      <c r="I1361" s="64" t="s">
        <v>543</v>
      </c>
      <c r="J1361" s="52">
        <v>62963.241119999526</v>
      </c>
      <c r="K1361" s="52">
        <v>88393.959350621211</v>
      </c>
      <c r="L1361" s="53">
        <v>107572.1968444722</v>
      </c>
      <c r="M1361" s="52">
        <v>65191.742130467203</v>
      </c>
      <c r="N1361" s="52">
        <v>49556.27491931316</v>
      </c>
      <c r="O1361" s="52">
        <v>57469.538272107755</v>
      </c>
      <c r="P1361" s="20">
        <v>55728.056920709314</v>
      </c>
      <c r="R1361"/>
    </row>
    <row r="1362" spans="1:18" x14ac:dyDescent="0.35">
      <c r="A1362" s="54">
        <f xml:space="preserve"> ROW( data_scaledImpacts[[#This Row],[row_id]] ) - ROW( data_scaledImpacts[[#Headers],[row_id]] )</f>
        <v>1361</v>
      </c>
      <c r="B1362" s="61" t="str">
        <f xml:space="preserve"> _xlfn.TEXTJOIN( "", , data_scaledImpacts[[#This Row],[sector]:[impactType]] )</f>
        <v>RailMIROC55Reactive</v>
      </c>
      <c r="C1362" s="49" t="s">
        <v>209</v>
      </c>
      <c r="D1362" s="49" t="s">
        <v>4</v>
      </c>
      <c r="E1362" s="50">
        <v>5</v>
      </c>
      <c r="F1362" s="50"/>
      <c r="G1362" s="50" t="s">
        <v>88</v>
      </c>
      <c r="H1362" s="51"/>
      <c r="I1362" s="64" t="s">
        <v>544</v>
      </c>
      <c r="J1362" s="52">
        <v>27774.930304312245</v>
      </c>
      <c r="K1362" s="52">
        <v>3773.1976903558975</v>
      </c>
      <c r="L1362" s="53">
        <v>69999.317727243179</v>
      </c>
      <c r="M1362" s="52">
        <v>9600.6054828853412</v>
      </c>
      <c r="N1362" s="52">
        <v>13121.189597972136</v>
      </c>
      <c r="O1362" s="52">
        <v>77619.438372194563</v>
      </c>
      <c r="P1362" s="20">
        <v>48082.665388786838</v>
      </c>
      <c r="R1362"/>
    </row>
    <row r="1363" spans="1:18" x14ac:dyDescent="0.35">
      <c r="A1363" s="54">
        <f xml:space="preserve"> ROW( data_scaledImpacts[[#This Row],[row_id]] ) - ROW( data_scaledImpacts[[#Headers],[row_id]] )</f>
        <v>1362</v>
      </c>
      <c r="B1363" s="61" t="str">
        <f xml:space="preserve"> _xlfn.TEXTJOIN( "", , data_scaledImpacts[[#This Row],[sector]:[impactType]] )</f>
        <v>RailGFDL-CM35Reactive</v>
      </c>
      <c r="C1363" s="49" t="s">
        <v>209</v>
      </c>
      <c r="D1363" s="49" t="s">
        <v>5</v>
      </c>
      <c r="E1363" s="50">
        <v>5</v>
      </c>
      <c r="F1363" s="50"/>
      <c r="G1363" s="50" t="s">
        <v>88</v>
      </c>
      <c r="H1363" s="51"/>
      <c r="I1363" s="64" t="s">
        <v>545</v>
      </c>
      <c r="J1363" s="52">
        <v>176314.99618102083</v>
      </c>
      <c r="K1363" s="52">
        <v>20253.514504151441</v>
      </c>
      <c r="L1363" s="53">
        <v>549128.62642126891</v>
      </c>
      <c r="M1363" s="52">
        <v>28002.15138949532</v>
      </c>
      <c r="N1363" s="52">
        <v>24876.527628478088</v>
      </c>
      <c r="O1363" s="52">
        <v>534250.75312957109</v>
      </c>
      <c r="P1363" s="20">
        <v>316702.86587436905</v>
      </c>
      <c r="R1363"/>
    </row>
    <row r="1364" spans="1:18" x14ac:dyDescent="0.35">
      <c r="A1364" s="54">
        <f xml:space="preserve"> ROW( data_scaledImpacts[[#This Row],[row_id]] ) - ROW( data_scaledImpacts[[#Headers],[row_id]] )</f>
        <v>1363</v>
      </c>
      <c r="B1364" s="61" t="str">
        <f xml:space="preserve"> _xlfn.TEXTJOIN( "", , data_scaledImpacts[[#This Row],[sector]:[impactType]] )</f>
        <v>RailGCM Average5Reactive</v>
      </c>
      <c r="C1364" s="49" t="s">
        <v>209</v>
      </c>
      <c r="D1364" s="49" t="s">
        <v>15</v>
      </c>
      <c r="E1364" s="50">
        <v>5</v>
      </c>
      <c r="F1364" s="50"/>
      <c r="G1364" s="50" t="s">
        <v>88</v>
      </c>
      <c r="H1364" s="51"/>
      <c r="I1364" s="64" t="s">
        <v>546</v>
      </c>
      <c r="J1364" s="52">
        <v>63970.400131538161</v>
      </c>
      <c r="K1364" s="52">
        <v>29180.365009725057</v>
      </c>
      <c r="L1364" s="53">
        <v>175176.06719942304</v>
      </c>
      <c r="M1364" s="52">
        <v>42202.04836743074</v>
      </c>
      <c r="N1364" s="52">
        <v>21981.437707577505</v>
      </c>
      <c r="O1364" s="52">
        <v>153903.84933980615</v>
      </c>
      <c r="P1364" s="20">
        <v>129353.31529322299</v>
      </c>
      <c r="R1364"/>
    </row>
    <row r="1365" spans="1:18" x14ac:dyDescent="0.35">
      <c r="A1365" s="54">
        <f xml:space="preserve"> ROW( data_scaledImpacts[[#This Row],[row_id]] ) - ROW( data_scaledImpacts[[#Headers],[row_id]] )</f>
        <v>1364</v>
      </c>
      <c r="B1365" s="61" t="str">
        <f xml:space="preserve"> _xlfn.TEXTJOIN( "", , data_scaledImpacts[[#This Row],[sector]:[impactType]] )</f>
        <v>RailCanESM26Reactive</v>
      </c>
      <c r="C1365" s="49" t="s">
        <v>209</v>
      </c>
      <c r="D1365" s="49" t="s">
        <v>0</v>
      </c>
      <c r="E1365" s="50">
        <v>6</v>
      </c>
      <c r="F1365" s="50"/>
      <c r="G1365" s="50" t="s">
        <v>88</v>
      </c>
      <c r="H1365" s="51"/>
      <c r="I1365" s="64" t="s">
        <v>547</v>
      </c>
      <c r="J1365" s="52">
        <v>18368.598538049551</v>
      </c>
      <c r="K1365" s="52">
        <v>9233.8144485167777</v>
      </c>
      <c r="L1365" s="53">
        <v>92981.518165714835</v>
      </c>
      <c r="M1365" s="52">
        <v>59871.818842894303</v>
      </c>
      <c r="N1365" s="52">
        <v>7331.193077980156</v>
      </c>
      <c r="O1365" s="52">
        <v>31323.872304617431</v>
      </c>
      <c r="P1365" s="20">
        <v>143062.67580866016</v>
      </c>
      <c r="R1365"/>
    </row>
    <row r="1366" spans="1:18" x14ac:dyDescent="0.35">
      <c r="A1366" s="54">
        <f xml:space="preserve"> ROW( data_scaledImpacts[[#This Row],[row_id]] ) - ROW( data_scaledImpacts[[#Headers],[row_id]] )</f>
        <v>1365</v>
      </c>
      <c r="B1366" s="61" t="str">
        <f xml:space="preserve"> _xlfn.TEXTJOIN( "", , data_scaledImpacts[[#This Row],[sector]:[impactType]] )</f>
        <v>RailCCSM46Reactive</v>
      </c>
      <c r="C1366" s="49" t="s">
        <v>209</v>
      </c>
      <c r="D1366" s="49" t="s">
        <v>1</v>
      </c>
      <c r="E1366" s="50">
        <v>6</v>
      </c>
      <c r="F1366" s="50"/>
      <c r="G1366" s="50" t="s">
        <v>88</v>
      </c>
      <c r="H1366" s="51"/>
      <c r="I1366" s="64" t="s">
        <v>548</v>
      </c>
      <c r="J1366" s="52"/>
      <c r="K1366" s="52"/>
      <c r="L1366" s="53"/>
      <c r="M1366" s="52"/>
      <c r="N1366" s="52"/>
      <c r="O1366" s="52"/>
      <c r="P1366" s="20"/>
      <c r="R1366"/>
    </row>
    <row r="1367" spans="1:18" x14ac:dyDescent="0.35">
      <c r="A1367" s="54">
        <f xml:space="preserve"> ROW( data_scaledImpacts[[#This Row],[row_id]] ) - ROW( data_scaledImpacts[[#Headers],[row_id]] )</f>
        <v>1366</v>
      </c>
      <c r="B1367" s="61" t="str">
        <f xml:space="preserve"> _xlfn.TEXTJOIN( "", , data_scaledImpacts[[#This Row],[sector]:[impactType]] )</f>
        <v>RailGISS-E2-R6Reactive</v>
      </c>
      <c r="C1367" s="49" t="s">
        <v>209</v>
      </c>
      <c r="D1367" s="49" t="s">
        <v>2</v>
      </c>
      <c r="E1367" s="50">
        <v>6</v>
      </c>
      <c r="F1367" s="50"/>
      <c r="G1367" s="50" t="s">
        <v>88</v>
      </c>
      <c r="H1367" s="51"/>
      <c r="I1367" s="64" t="s">
        <v>549</v>
      </c>
      <c r="J1367" s="52"/>
      <c r="K1367" s="52"/>
      <c r="L1367" s="53"/>
      <c r="M1367" s="52"/>
      <c r="N1367" s="52"/>
      <c r="O1367" s="52"/>
      <c r="P1367" s="20"/>
      <c r="R1367"/>
    </row>
    <row r="1368" spans="1:18" x14ac:dyDescent="0.35">
      <c r="A1368" s="54">
        <f xml:space="preserve"> ROW( data_scaledImpacts[[#This Row],[row_id]] ) - ROW( data_scaledImpacts[[#Headers],[row_id]] )</f>
        <v>1367</v>
      </c>
      <c r="B1368" s="61" t="str">
        <f xml:space="preserve"> _xlfn.TEXTJOIN( "", , data_scaledImpacts[[#This Row],[sector]:[impactType]] )</f>
        <v>RailHadGEM2-ES6Reactive</v>
      </c>
      <c r="C1368" s="49" t="s">
        <v>209</v>
      </c>
      <c r="D1368" s="49" t="s">
        <v>3</v>
      </c>
      <c r="E1368" s="50">
        <v>6</v>
      </c>
      <c r="F1368" s="50"/>
      <c r="G1368" s="50" t="s">
        <v>88</v>
      </c>
      <c r="H1368" s="51"/>
      <c r="I1368" s="64" t="s">
        <v>550</v>
      </c>
      <c r="J1368" s="52">
        <v>166695.80101459494</v>
      </c>
      <c r="K1368" s="52">
        <v>159039.12652838955</v>
      </c>
      <c r="L1368" s="53">
        <v>198871.67520444543</v>
      </c>
      <c r="M1368" s="52">
        <v>132256.69517395005</v>
      </c>
      <c r="N1368" s="52">
        <v>114129.961970919</v>
      </c>
      <c r="O1368" s="52">
        <v>51476.970618559004</v>
      </c>
      <c r="P1368" s="20">
        <v>90755.557037406514</v>
      </c>
      <c r="R1368"/>
    </row>
    <row r="1369" spans="1:18" x14ac:dyDescent="0.35">
      <c r="A1369" s="54">
        <f xml:space="preserve"> ROW( data_scaledImpacts[[#This Row],[row_id]] ) - ROW( data_scaledImpacts[[#Headers],[row_id]] )</f>
        <v>1368</v>
      </c>
      <c r="B1369" s="61" t="str">
        <f xml:space="preserve"> _xlfn.TEXTJOIN( "", , data_scaledImpacts[[#This Row],[sector]:[impactType]] )</f>
        <v>RailMIROC56Reactive</v>
      </c>
      <c r="C1369" s="49" t="s">
        <v>209</v>
      </c>
      <c r="D1369" s="49" t="s">
        <v>4</v>
      </c>
      <c r="E1369" s="50">
        <v>6</v>
      </c>
      <c r="F1369" s="50"/>
      <c r="G1369" s="50" t="s">
        <v>88</v>
      </c>
      <c r="H1369" s="51"/>
      <c r="I1369" s="64" t="s">
        <v>551</v>
      </c>
      <c r="J1369" s="52"/>
      <c r="K1369" s="52"/>
      <c r="L1369" s="53"/>
      <c r="M1369" s="52"/>
      <c r="N1369" s="52"/>
      <c r="O1369" s="52"/>
      <c r="P1369" s="20"/>
      <c r="R1369"/>
    </row>
    <row r="1370" spans="1:18" x14ac:dyDescent="0.35">
      <c r="A1370" s="54">
        <f xml:space="preserve"> ROW( data_scaledImpacts[[#This Row],[row_id]] ) - ROW( data_scaledImpacts[[#Headers],[row_id]] )</f>
        <v>1369</v>
      </c>
      <c r="B1370" s="61" t="str">
        <f xml:space="preserve"> _xlfn.TEXTJOIN( "", , data_scaledImpacts[[#This Row],[sector]:[impactType]] )</f>
        <v>RailGFDL-CM36Reactive</v>
      </c>
      <c r="C1370" s="49" t="s">
        <v>209</v>
      </c>
      <c r="D1370" s="49" t="s">
        <v>5</v>
      </c>
      <c r="E1370" s="50">
        <v>6</v>
      </c>
      <c r="F1370" s="50"/>
      <c r="G1370" s="50" t="s">
        <v>88</v>
      </c>
      <c r="H1370" s="51"/>
      <c r="I1370" s="64" t="s">
        <v>552</v>
      </c>
      <c r="J1370" s="52">
        <v>154918.66142377225</v>
      </c>
      <c r="K1370" s="52">
        <v>25939.504123929546</v>
      </c>
      <c r="L1370" s="53">
        <v>781287.45088133833</v>
      </c>
      <c r="M1370" s="52">
        <v>90074.576551007383</v>
      </c>
      <c r="N1370" s="52">
        <v>28008.034392537596</v>
      </c>
      <c r="O1370" s="52">
        <v>611459.41984386893</v>
      </c>
      <c r="P1370" s="20">
        <v>468858.97878298693</v>
      </c>
      <c r="R1370"/>
    </row>
    <row r="1371" spans="1:18" x14ac:dyDescent="0.35">
      <c r="A1371" s="54">
        <f xml:space="preserve"> ROW( data_scaledImpacts[[#This Row],[row_id]] ) - ROW( data_scaledImpacts[[#Headers],[row_id]] )</f>
        <v>1370</v>
      </c>
      <c r="B1371" s="61" t="str">
        <f xml:space="preserve"> _xlfn.TEXTJOIN( "", , data_scaledImpacts[[#This Row],[sector]:[impactType]] )</f>
        <v>RailGCM Average6Reactive</v>
      </c>
      <c r="C1371" s="49" t="s">
        <v>209</v>
      </c>
      <c r="D1371" s="49" t="s">
        <v>15</v>
      </c>
      <c r="E1371" s="50">
        <v>6</v>
      </c>
      <c r="F1371" s="50"/>
      <c r="G1371" s="50" t="s">
        <v>88</v>
      </c>
      <c r="H1371" s="51"/>
      <c r="I1371" s="64" t="s">
        <v>553</v>
      </c>
      <c r="J1371" s="52">
        <v>113327.68699213892</v>
      </c>
      <c r="K1371" s="52">
        <v>64737.481700278622</v>
      </c>
      <c r="L1371" s="53">
        <v>357713.54808383289</v>
      </c>
      <c r="M1371" s="52">
        <v>94067.696855950577</v>
      </c>
      <c r="N1371" s="52">
        <v>49823.063147145585</v>
      </c>
      <c r="O1371" s="52">
        <v>231420.08758901514</v>
      </c>
      <c r="P1371" s="20">
        <v>234225.73720968454</v>
      </c>
      <c r="R1371"/>
    </row>
    <row r="1372" spans="1:18" x14ac:dyDescent="0.35">
      <c r="A1372" s="54">
        <f xml:space="preserve"> ROW( data_scaledImpacts[[#This Row],[row_id]] ) - ROW( data_scaledImpacts[[#Headers],[row_id]] )</f>
        <v>1371</v>
      </c>
      <c r="B1372" s="61" t="str">
        <f xml:space="preserve"> _xlfn.TEXTJOIN( "", , data_scaledImpacts[[#This Row],[sector]:[impactType]] )</f>
        <v>RailCanESM27Reactive</v>
      </c>
      <c r="C1372" s="49" t="s">
        <v>209</v>
      </c>
      <c r="D1372" s="49" t="s">
        <v>0</v>
      </c>
      <c r="E1372" s="50">
        <v>7</v>
      </c>
      <c r="F1372" s="50"/>
      <c r="G1372" s="50" t="s">
        <v>88</v>
      </c>
      <c r="H1372" s="51"/>
      <c r="I1372" s="64" t="s">
        <v>554</v>
      </c>
      <c r="J1372" s="52"/>
      <c r="K1372" s="52"/>
      <c r="L1372" s="53"/>
      <c r="M1372" s="52"/>
      <c r="N1372" s="52"/>
      <c r="O1372" s="52"/>
      <c r="P1372" s="20"/>
      <c r="R1372"/>
    </row>
    <row r="1373" spans="1:18" x14ac:dyDescent="0.35">
      <c r="A1373" s="54">
        <f xml:space="preserve"> ROW( data_scaledImpacts[[#This Row],[row_id]] ) - ROW( data_scaledImpacts[[#Headers],[row_id]] )</f>
        <v>1372</v>
      </c>
      <c r="B1373" s="61" t="str">
        <f xml:space="preserve"> _xlfn.TEXTJOIN( "", , data_scaledImpacts[[#This Row],[sector]:[impactType]] )</f>
        <v>RailCCSM47Reactive</v>
      </c>
      <c r="C1373" s="49" t="s">
        <v>209</v>
      </c>
      <c r="D1373" s="49" t="s">
        <v>1</v>
      </c>
      <c r="E1373" s="50">
        <v>7</v>
      </c>
      <c r="F1373" s="50"/>
      <c r="G1373" s="50" t="s">
        <v>88</v>
      </c>
      <c r="H1373" s="51"/>
      <c r="I1373" s="64" t="s">
        <v>555</v>
      </c>
      <c r="J1373" s="52"/>
      <c r="K1373" s="52"/>
      <c r="L1373" s="53"/>
      <c r="M1373" s="52"/>
      <c r="N1373" s="52"/>
      <c r="O1373" s="52"/>
      <c r="P1373" s="20"/>
      <c r="R1373"/>
    </row>
    <row r="1374" spans="1:18" x14ac:dyDescent="0.35">
      <c r="A1374" s="54">
        <f xml:space="preserve"> ROW( data_scaledImpacts[[#This Row],[row_id]] ) - ROW( data_scaledImpacts[[#Headers],[row_id]] )</f>
        <v>1373</v>
      </c>
      <c r="B1374" s="61" t="str">
        <f xml:space="preserve"> _xlfn.TEXTJOIN( "", , data_scaledImpacts[[#This Row],[sector]:[impactType]] )</f>
        <v>RailGISS-E2-R7Reactive</v>
      </c>
      <c r="C1374" s="49" t="s">
        <v>209</v>
      </c>
      <c r="D1374" s="49" t="s">
        <v>2</v>
      </c>
      <c r="E1374" s="50">
        <v>7</v>
      </c>
      <c r="F1374" s="50"/>
      <c r="G1374" s="50" t="s">
        <v>88</v>
      </c>
      <c r="H1374" s="51"/>
      <c r="I1374" s="64" t="s">
        <v>556</v>
      </c>
      <c r="J1374" s="52"/>
      <c r="K1374" s="52"/>
      <c r="L1374" s="53"/>
      <c r="M1374" s="52"/>
      <c r="N1374" s="52"/>
      <c r="O1374" s="52"/>
      <c r="P1374" s="20"/>
      <c r="R1374"/>
    </row>
    <row r="1375" spans="1:18" x14ac:dyDescent="0.35">
      <c r="A1375" s="54">
        <f xml:space="preserve"> ROW( data_scaledImpacts[[#This Row],[row_id]] ) - ROW( data_scaledImpacts[[#Headers],[row_id]] )</f>
        <v>1374</v>
      </c>
      <c r="B1375" s="61" t="str">
        <f xml:space="preserve"> _xlfn.TEXTJOIN( "", , data_scaledImpacts[[#This Row],[sector]:[impactType]] )</f>
        <v>RailHadGEM2-ES7Reactive</v>
      </c>
      <c r="C1375" s="49" t="s">
        <v>209</v>
      </c>
      <c r="D1375" s="49" t="s">
        <v>3</v>
      </c>
      <c r="E1375" s="50">
        <v>7</v>
      </c>
      <c r="F1375" s="50"/>
      <c r="G1375" s="50" t="s">
        <v>88</v>
      </c>
      <c r="H1375" s="51"/>
      <c r="I1375" s="64" t="s">
        <v>557</v>
      </c>
      <c r="J1375" s="52"/>
      <c r="K1375" s="52"/>
      <c r="L1375" s="53"/>
      <c r="M1375" s="52"/>
      <c r="N1375" s="52"/>
      <c r="O1375" s="52"/>
      <c r="P1375" s="20"/>
      <c r="R1375"/>
    </row>
    <row r="1376" spans="1:18" x14ac:dyDescent="0.35">
      <c r="A1376" s="54">
        <f xml:space="preserve"> ROW( data_scaledImpacts[[#This Row],[row_id]] ) - ROW( data_scaledImpacts[[#Headers],[row_id]] )</f>
        <v>1375</v>
      </c>
      <c r="B1376" s="61" t="str">
        <f xml:space="preserve"> _xlfn.TEXTJOIN( "", , data_scaledImpacts[[#This Row],[sector]:[impactType]] )</f>
        <v>RailMIROC57Reactive</v>
      </c>
      <c r="C1376" s="49" t="s">
        <v>209</v>
      </c>
      <c r="D1376" s="49" t="s">
        <v>4</v>
      </c>
      <c r="E1376" s="50">
        <v>7</v>
      </c>
      <c r="F1376" s="50"/>
      <c r="G1376" s="50" t="s">
        <v>88</v>
      </c>
      <c r="H1376" s="51"/>
      <c r="I1376" s="64" t="s">
        <v>558</v>
      </c>
      <c r="J1376" s="52"/>
      <c r="K1376" s="52"/>
      <c r="L1376" s="53"/>
      <c r="M1376" s="52"/>
      <c r="N1376" s="52"/>
      <c r="O1376" s="52"/>
      <c r="P1376" s="20"/>
      <c r="R1376"/>
    </row>
    <row r="1377" spans="1:18" x14ac:dyDescent="0.35">
      <c r="A1377" s="54">
        <f xml:space="preserve"> ROW( data_scaledImpacts[[#This Row],[row_id]] ) - ROW( data_scaledImpacts[[#Headers],[row_id]] )</f>
        <v>1376</v>
      </c>
      <c r="B1377" s="61" t="str">
        <f xml:space="preserve"> _xlfn.TEXTJOIN( "", , data_scaledImpacts[[#This Row],[sector]:[impactType]] )</f>
        <v>RailGFDL-CM37Reactive</v>
      </c>
      <c r="C1377" s="49" t="s">
        <v>209</v>
      </c>
      <c r="D1377" s="49" t="s">
        <v>5</v>
      </c>
      <c r="E1377" s="50">
        <v>7</v>
      </c>
      <c r="F1377" s="50"/>
      <c r="G1377" s="50" t="s">
        <v>88</v>
      </c>
      <c r="H1377" s="51"/>
      <c r="I1377" s="64" t="s">
        <v>559</v>
      </c>
      <c r="J1377" s="52"/>
      <c r="K1377" s="52"/>
      <c r="L1377" s="53"/>
      <c r="M1377" s="52"/>
      <c r="N1377" s="52"/>
      <c r="O1377" s="52"/>
      <c r="P1377" s="20"/>
      <c r="R1377"/>
    </row>
    <row r="1378" spans="1:18" x14ac:dyDescent="0.35">
      <c r="A1378" s="54">
        <f xml:space="preserve"> ROW( data_scaledImpacts[[#This Row],[row_id]] ) - ROW( data_scaledImpacts[[#Headers],[row_id]] )</f>
        <v>1377</v>
      </c>
      <c r="B1378" s="61" t="str">
        <f xml:space="preserve"> _xlfn.TEXTJOIN( "", , data_scaledImpacts[[#This Row],[sector]:[impactType]] )</f>
        <v>RailGCM Average7Reactive</v>
      </c>
      <c r="C1378" s="49" t="s">
        <v>209</v>
      </c>
      <c r="D1378" s="49" t="s">
        <v>15</v>
      </c>
      <c r="E1378" s="50">
        <v>7</v>
      </c>
      <c r="F1378" s="50"/>
      <c r="G1378" s="50" t="s">
        <v>88</v>
      </c>
      <c r="H1378" s="51"/>
      <c r="I1378" s="64" t="s">
        <v>560</v>
      </c>
      <c r="J1378" s="52" t="s">
        <v>26</v>
      </c>
      <c r="K1378" s="52" t="s">
        <v>26</v>
      </c>
      <c r="L1378" s="53" t="s">
        <v>26</v>
      </c>
      <c r="M1378" s="52" t="s">
        <v>26</v>
      </c>
      <c r="N1378" s="52" t="s">
        <v>26</v>
      </c>
      <c r="O1378" s="52"/>
      <c r="P1378" s="20" t="s">
        <v>26</v>
      </c>
      <c r="R1378"/>
    </row>
    <row r="1379" spans="1:18" x14ac:dyDescent="0.35">
      <c r="A1379" s="54">
        <f xml:space="preserve"> ROW( data_scaledImpacts[[#This Row],[row_id]] ) - ROW( data_scaledImpacts[[#Headers],[row_id]] )</f>
        <v>1378</v>
      </c>
      <c r="B1379" s="61" t="str">
        <f xml:space="preserve"> _xlfn.TEXTJOIN( "", , data_scaledImpacts[[#This Row],[sector]:[impactType]] )</f>
        <v/>
      </c>
      <c r="C1379" s="49"/>
      <c r="D1379" s="49"/>
      <c r="E1379" s="50"/>
      <c r="F1379" s="50"/>
      <c r="G1379" s="50"/>
      <c r="H1379" s="51"/>
      <c r="I1379" s="64"/>
      <c r="J1379" s="52"/>
      <c r="K1379" s="52"/>
      <c r="L1379" s="53"/>
      <c r="M1379" s="52"/>
      <c r="N1379" s="52"/>
      <c r="O1379" s="52"/>
      <c r="P1379" s="20"/>
      <c r="R1379"/>
    </row>
    <row r="1380" spans="1:18" x14ac:dyDescent="0.35">
      <c r="A1380" s="54">
        <f xml:space="preserve"> ROW( data_scaledImpacts[[#This Row],[row_id]] ) - ROW( data_scaledImpacts[[#Headers],[row_id]] )</f>
        <v>1379</v>
      </c>
      <c r="B1380" s="61" t="str">
        <f xml:space="preserve"> _xlfn.TEXTJOIN( "", , data_scaledImpacts[[#This Row],[sector]:[impactType]] )</f>
        <v>RoadsCanESM21NoAdaptation</v>
      </c>
      <c r="C1380" s="49" t="s">
        <v>216</v>
      </c>
      <c r="D1380" s="49" t="s">
        <v>0</v>
      </c>
      <c r="E1380" s="50">
        <v>1</v>
      </c>
      <c r="F1380" s="50"/>
      <c r="G1380" s="50" t="s">
        <v>895</v>
      </c>
      <c r="H1380" s="51"/>
      <c r="I1380" s="64" t="s">
        <v>35</v>
      </c>
      <c r="J1380" s="52">
        <v>-382.67337510280026</v>
      </c>
      <c r="K1380" s="52">
        <v>577.43760643936764</v>
      </c>
      <c r="L1380" s="53">
        <v>-13.736352522236846</v>
      </c>
      <c r="M1380" s="52">
        <v>312.84940348713195</v>
      </c>
      <c r="N1380" s="52">
        <v>112.98144704491115</v>
      </c>
      <c r="O1380" s="52">
        <v>337.13476257079475</v>
      </c>
      <c r="P1380" s="20">
        <v>-1328.3988219316918</v>
      </c>
      <c r="R1380"/>
    </row>
    <row r="1381" spans="1:18" x14ac:dyDescent="0.35">
      <c r="A1381" s="54">
        <f xml:space="preserve"> ROW( data_scaledImpacts[[#This Row],[row_id]] ) - ROW( data_scaledImpacts[[#Headers],[row_id]] )</f>
        <v>1380</v>
      </c>
      <c r="B1381" s="61" t="str">
        <f xml:space="preserve"> _xlfn.TEXTJOIN( "", , data_scaledImpacts[[#This Row],[sector]:[impactType]] )</f>
        <v>RoadsCCSM41NoAdaptation</v>
      </c>
      <c r="C1381" s="49" t="s">
        <v>216</v>
      </c>
      <c r="D1381" s="49" t="s">
        <v>1</v>
      </c>
      <c r="E1381" s="50">
        <v>1</v>
      </c>
      <c r="F1381" s="50"/>
      <c r="G1381" s="50" t="s">
        <v>895</v>
      </c>
      <c r="H1381" s="51"/>
      <c r="I1381" s="64" t="s">
        <v>36</v>
      </c>
      <c r="J1381" s="52">
        <v>194.46686337404941</v>
      </c>
      <c r="K1381" s="52">
        <v>312.69797771653202</v>
      </c>
      <c r="L1381" s="53">
        <v>266.33166643070388</v>
      </c>
      <c r="M1381" s="52">
        <v>814.45431355767994</v>
      </c>
      <c r="N1381" s="52">
        <v>39.515233594390978</v>
      </c>
      <c r="O1381" s="52">
        <v>731.68396733865052</v>
      </c>
      <c r="P1381" s="20">
        <v>-1288.0908840694628</v>
      </c>
      <c r="R1381"/>
    </row>
    <row r="1382" spans="1:18" x14ac:dyDescent="0.35">
      <c r="A1382" s="54">
        <f xml:space="preserve"> ROW( data_scaledImpacts[[#This Row],[row_id]] ) - ROW( data_scaledImpacts[[#Headers],[row_id]] )</f>
        <v>1381</v>
      </c>
      <c r="B1382" s="61" t="str">
        <f xml:space="preserve"> _xlfn.TEXTJOIN( "", , data_scaledImpacts[[#This Row],[sector]:[impactType]] )</f>
        <v>RoadsGISS-E2-R1NoAdaptation</v>
      </c>
      <c r="C1382" s="49" t="s">
        <v>216</v>
      </c>
      <c r="D1382" s="49" t="s">
        <v>2</v>
      </c>
      <c r="E1382" s="50">
        <v>1</v>
      </c>
      <c r="F1382" s="50"/>
      <c r="G1382" s="50" t="s">
        <v>895</v>
      </c>
      <c r="H1382" s="51"/>
      <c r="I1382" s="64" t="s">
        <v>37</v>
      </c>
      <c r="J1382" s="52">
        <v>-132.36940750980546</v>
      </c>
      <c r="K1382" s="52">
        <v>-81.28831848573104</v>
      </c>
      <c r="L1382" s="53">
        <v>-20.379201422140458</v>
      </c>
      <c r="M1382" s="52">
        <v>8312.6864603542126</v>
      </c>
      <c r="N1382" s="52">
        <v>-842.82458917810868</v>
      </c>
      <c r="O1382" s="52">
        <v>-454.9295252274926</v>
      </c>
      <c r="P1382" s="20">
        <v>630.94673183723614</v>
      </c>
      <c r="R1382"/>
    </row>
    <row r="1383" spans="1:18" x14ac:dyDescent="0.35">
      <c r="A1383" s="54">
        <f xml:space="preserve"> ROW( data_scaledImpacts[[#This Row],[row_id]] ) - ROW( data_scaledImpacts[[#Headers],[row_id]] )</f>
        <v>1382</v>
      </c>
      <c r="B1383" s="61" t="str">
        <f xml:space="preserve"> _xlfn.TEXTJOIN( "", , data_scaledImpacts[[#This Row],[sector]:[impactType]] )</f>
        <v>RoadsHadGEM2-ES1NoAdaptation</v>
      </c>
      <c r="C1383" s="49" t="s">
        <v>216</v>
      </c>
      <c r="D1383" s="49" t="s">
        <v>3</v>
      </c>
      <c r="E1383" s="50">
        <v>1</v>
      </c>
      <c r="F1383" s="50"/>
      <c r="G1383" s="50" t="s">
        <v>895</v>
      </c>
      <c r="H1383" s="51"/>
      <c r="I1383" s="64" t="s">
        <v>38</v>
      </c>
      <c r="J1383" s="52">
        <v>6332.9745499057099</v>
      </c>
      <c r="K1383" s="52">
        <v>19465.793276224314</v>
      </c>
      <c r="L1383" s="53">
        <v>-9.4794374357267657</v>
      </c>
      <c r="M1383" s="52">
        <v>1245.2910702174288</v>
      </c>
      <c r="N1383" s="52">
        <v>19292.655515056824</v>
      </c>
      <c r="O1383" s="52">
        <v>1137.6367629469155</v>
      </c>
      <c r="P1383" s="20">
        <v>2249.5436149973052</v>
      </c>
      <c r="R1383"/>
    </row>
    <row r="1384" spans="1:18" x14ac:dyDescent="0.35">
      <c r="A1384" s="54">
        <f xml:space="preserve"> ROW( data_scaledImpacts[[#This Row],[row_id]] ) - ROW( data_scaledImpacts[[#Headers],[row_id]] )</f>
        <v>1383</v>
      </c>
      <c r="B1384" s="61" t="str">
        <f xml:space="preserve"> _xlfn.TEXTJOIN( "", , data_scaledImpacts[[#This Row],[sector]:[impactType]] )</f>
        <v>RoadsMIROC51NoAdaptation</v>
      </c>
      <c r="C1384" s="49" t="s">
        <v>216</v>
      </c>
      <c r="D1384" s="49" t="s">
        <v>4</v>
      </c>
      <c r="E1384" s="50">
        <v>1</v>
      </c>
      <c r="F1384" s="50"/>
      <c r="G1384" s="50" t="s">
        <v>895</v>
      </c>
      <c r="H1384" s="51"/>
      <c r="I1384" s="64" t="s">
        <v>39</v>
      </c>
      <c r="J1384" s="52">
        <v>-349.20275816510832</v>
      </c>
      <c r="K1384" s="52">
        <v>109.90766013061892</v>
      </c>
      <c r="L1384" s="53">
        <v>-124.06780423614323</v>
      </c>
      <c r="M1384" s="52">
        <v>8582.3924821961882</v>
      </c>
      <c r="N1384" s="52">
        <v>812.79055279881061</v>
      </c>
      <c r="O1384" s="52">
        <v>1368.5916356655748</v>
      </c>
      <c r="P1384" s="20">
        <v>-2498.7066778949043</v>
      </c>
      <c r="R1384"/>
    </row>
    <row r="1385" spans="1:18" x14ac:dyDescent="0.35">
      <c r="A1385" s="54">
        <f xml:space="preserve"> ROW( data_scaledImpacts[[#This Row],[row_id]] ) - ROW( data_scaledImpacts[[#Headers],[row_id]] )</f>
        <v>1384</v>
      </c>
      <c r="B1385" s="61" t="str">
        <f xml:space="preserve"> _xlfn.TEXTJOIN( "", , data_scaledImpacts[[#This Row],[sector]:[impactType]] )</f>
        <v>RoadsGFDL-CM31NoAdaptation</v>
      </c>
      <c r="C1385" s="49" t="s">
        <v>216</v>
      </c>
      <c r="D1385" s="49" t="s">
        <v>5</v>
      </c>
      <c r="E1385" s="50">
        <v>1</v>
      </c>
      <c r="F1385" s="50"/>
      <c r="G1385" s="50" t="s">
        <v>895</v>
      </c>
      <c r="H1385" s="51"/>
      <c r="I1385" s="64" t="s">
        <v>40</v>
      </c>
      <c r="J1385" s="52">
        <v>-175.8406498360998</v>
      </c>
      <c r="K1385" s="52">
        <v>976.14131966230275</v>
      </c>
      <c r="L1385" s="53">
        <v>-141.05863798197879</v>
      </c>
      <c r="M1385" s="52">
        <v>357.90631382541625</v>
      </c>
      <c r="N1385" s="52">
        <v>378.45312570613555</v>
      </c>
      <c r="O1385" s="52">
        <v>1392.0554428986864</v>
      </c>
      <c r="P1385" s="20">
        <v>-1192.3619175925403</v>
      </c>
      <c r="R1385"/>
    </row>
    <row r="1386" spans="1:18" x14ac:dyDescent="0.35">
      <c r="A1386" s="54">
        <f xml:space="preserve"> ROW( data_scaledImpacts[[#This Row],[row_id]] ) - ROW( data_scaledImpacts[[#Headers],[row_id]] )</f>
        <v>1385</v>
      </c>
      <c r="B1386" s="61" t="str">
        <f xml:space="preserve"> _xlfn.TEXTJOIN( "", , data_scaledImpacts[[#This Row],[sector]:[impactType]] )</f>
        <v>RoadsGCM Average1NoAdaptation</v>
      </c>
      <c r="C1386" s="49" t="s">
        <v>216</v>
      </c>
      <c r="D1386" s="49" t="s">
        <v>15</v>
      </c>
      <c r="E1386" s="50">
        <v>1</v>
      </c>
      <c r="F1386" s="50"/>
      <c r="G1386" s="50" t="s">
        <v>895</v>
      </c>
      <c r="H1386" s="51"/>
      <c r="I1386" s="64" t="s">
        <v>41</v>
      </c>
      <c r="J1386" s="52">
        <v>914.55920377765744</v>
      </c>
      <c r="K1386" s="52">
        <v>3560.1149202812339</v>
      </c>
      <c r="L1386" s="53">
        <v>-7.0649611945870348</v>
      </c>
      <c r="M1386" s="52">
        <v>3270.9300072730093</v>
      </c>
      <c r="N1386" s="52">
        <v>3298.9285475038273</v>
      </c>
      <c r="O1386" s="52">
        <v>752.02884103218821</v>
      </c>
      <c r="P1386" s="20">
        <v>-571.177992442343</v>
      </c>
      <c r="R1386"/>
    </row>
    <row r="1387" spans="1:18" x14ac:dyDescent="0.35">
      <c r="A1387" s="54">
        <f xml:space="preserve"> ROW( data_scaledImpacts[[#This Row],[row_id]] ) - ROW( data_scaledImpacts[[#Headers],[row_id]] )</f>
        <v>1386</v>
      </c>
      <c r="B1387" s="61" t="str">
        <f xml:space="preserve"> _xlfn.TEXTJOIN( "", , data_scaledImpacts[[#This Row],[sector]:[impactType]] )</f>
        <v>RoadsCanESM22NoAdaptation</v>
      </c>
      <c r="C1387" s="49" t="s">
        <v>216</v>
      </c>
      <c r="D1387" s="49" t="s">
        <v>0</v>
      </c>
      <c r="E1387" s="50">
        <v>2</v>
      </c>
      <c r="F1387" s="50"/>
      <c r="G1387" s="50" t="s">
        <v>895</v>
      </c>
      <c r="H1387" s="51"/>
      <c r="I1387" s="64" t="s">
        <v>42</v>
      </c>
      <c r="J1387" s="52">
        <v>1629.3299497810995</v>
      </c>
      <c r="K1387" s="52">
        <v>1909.2580387003056</v>
      </c>
      <c r="L1387" s="53">
        <v>406.96178042060677</v>
      </c>
      <c r="M1387" s="52">
        <v>5743.6294016348302</v>
      </c>
      <c r="N1387" s="52">
        <v>209.71755443719061</v>
      </c>
      <c r="O1387" s="52">
        <v>1021.3085809922397</v>
      </c>
      <c r="P1387" s="20">
        <v>5111.0508819127454</v>
      </c>
      <c r="R1387"/>
    </row>
    <row r="1388" spans="1:18" x14ac:dyDescent="0.35">
      <c r="A1388" s="54">
        <f xml:space="preserve"> ROW( data_scaledImpacts[[#This Row],[row_id]] ) - ROW( data_scaledImpacts[[#Headers],[row_id]] )</f>
        <v>1387</v>
      </c>
      <c r="B1388" s="61" t="str">
        <f xml:space="preserve"> _xlfn.TEXTJOIN( "", , data_scaledImpacts[[#This Row],[sector]:[impactType]] )</f>
        <v>RoadsCCSM42NoAdaptation</v>
      </c>
      <c r="C1388" s="49" t="s">
        <v>216</v>
      </c>
      <c r="D1388" s="49" t="s">
        <v>1</v>
      </c>
      <c r="E1388" s="50">
        <v>2</v>
      </c>
      <c r="F1388" s="50"/>
      <c r="G1388" s="50" t="s">
        <v>895</v>
      </c>
      <c r="H1388" s="51"/>
      <c r="I1388" s="64" t="s">
        <v>43</v>
      </c>
      <c r="J1388" s="52">
        <v>19549.599244130281</v>
      </c>
      <c r="K1388" s="52">
        <v>20300.524333430112</v>
      </c>
      <c r="L1388" s="53">
        <v>1251.3269212343885</v>
      </c>
      <c r="M1388" s="52">
        <v>9708.3663185781061</v>
      </c>
      <c r="N1388" s="52">
        <v>11238.359236659166</v>
      </c>
      <c r="O1388" s="52">
        <v>4082.7551924695385</v>
      </c>
      <c r="P1388" s="20">
        <v>5473.2504650776027</v>
      </c>
      <c r="R1388"/>
    </row>
    <row r="1389" spans="1:18" x14ac:dyDescent="0.35">
      <c r="A1389" s="54">
        <f xml:space="preserve"> ROW( data_scaledImpacts[[#This Row],[row_id]] ) - ROW( data_scaledImpacts[[#Headers],[row_id]] )</f>
        <v>1388</v>
      </c>
      <c r="B1389" s="61" t="str">
        <f xml:space="preserve"> _xlfn.TEXTJOIN( "", , data_scaledImpacts[[#This Row],[sector]:[impactType]] )</f>
        <v>RoadsGISS-E2-R2NoAdaptation</v>
      </c>
      <c r="C1389" s="49" t="s">
        <v>216</v>
      </c>
      <c r="D1389" s="49" t="s">
        <v>2</v>
      </c>
      <c r="E1389" s="50">
        <v>2</v>
      </c>
      <c r="F1389" s="50"/>
      <c r="G1389" s="50" t="s">
        <v>895</v>
      </c>
      <c r="H1389" s="51"/>
      <c r="I1389" s="64" t="s">
        <v>44</v>
      </c>
      <c r="J1389" s="52">
        <v>-212.70568373266542</v>
      </c>
      <c r="K1389" s="52">
        <v>1333.1957457836443</v>
      </c>
      <c r="L1389" s="53">
        <v>1580.9083521970151</v>
      </c>
      <c r="M1389" s="52">
        <v>18587.748743553875</v>
      </c>
      <c r="N1389" s="52">
        <v>-305.73595542595211</v>
      </c>
      <c r="O1389" s="52">
        <v>837.72478476894207</v>
      </c>
      <c r="P1389" s="20">
        <v>9178.0067327245088</v>
      </c>
      <c r="R1389"/>
    </row>
    <row r="1390" spans="1:18" x14ac:dyDescent="0.35">
      <c r="A1390" s="54">
        <f xml:space="preserve"> ROW( data_scaledImpacts[[#This Row],[row_id]] ) - ROW( data_scaledImpacts[[#Headers],[row_id]] )</f>
        <v>1389</v>
      </c>
      <c r="B1390" s="61" t="str">
        <f xml:space="preserve"> _xlfn.TEXTJOIN( "", , data_scaledImpacts[[#This Row],[sector]:[impactType]] )</f>
        <v>RoadsHadGEM2-ES2NoAdaptation</v>
      </c>
      <c r="C1390" s="49" t="s">
        <v>216</v>
      </c>
      <c r="D1390" s="49" t="s">
        <v>3</v>
      </c>
      <c r="E1390" s="50">
        <v>2</v>
      </c>
      <c r="F1390" s="50"/>
      <c r="G1390" s="50" t="s">
        <v>895</v>
      </c>
      <c r="H1390" s="51"/>
      <c r="I1390" s="64" t="s">
        <v>45</v>
      </c>
      <c r="J1390" s="52">
        <v>20828.973960869851</v>
      </c>
      <c r="K1390" s="52">
        <v>39727.842323027508</v>
      </c>
      <c r="L1390" s="53">
        <v>884.98104332834339</v>
      </c>
      <c r="M1390" s="52">
        <v>13500.711455367093</v>
      </c>
      <c r="N1390" s="52">
        <v>36323.039625485537</v>
      </c>
      <c r="O1390" s="52">
        <v>6962.1430845602181</v>
      </c>
      <c r="P1390" s="20">
        <v>28855.918710768958</v>
      </c>
      <c r="R1390"/>
    </row>
    <row r="1391" spans="1:18" x14ac:dyDescent="0.35">
      <c r="A1391" s="54">
        <f xml:space="preserve"> ROW( data_scaledImpacts[[#This Row],[row_id]] ) - ROW( data_scaledImpacts[[#Headers],[row_id]] )</f>
        <v>1390</v>
      </c>
      <c r="B1391" s="61" t="str">
        <f xml:space="preserve"> _xlfn.TEXTJOIN( "", , data_scaledImpacts[[#This Row],[sector]:[impactType]] )</f>
        <v>RoadsMIROC52NoAdaptation</v>
      </c>
      <c r="C1391" s="49" t="s">
        <v>216</v>
      </c>
      <c r="D1391" s="49" t="s">
        <v>4</v>
      </c>
      <c r="E1391" s="50">
        <v>2</v>
      </c>
      <c r="F1391" s="50"/>
      <c r="G1391" s="50" t="s">
        <v>895</v>
      </c>
      <c r="H1391" s="51"/>
      <c r="I1391" s="64" t="s">
        <v>46</v>
      </c>
      <c r="J1391" s="52">
        <v>1680.8988504670267</v>
      </c>
      <c r="K1391" s="52">
        <v>1066.4248439803819</v>
      </c>
      <c r="L1391" s="53">
        <v>132.32104392258606</v>
      </c>
      <c r="M1391" s="52">
        <v>14976.096294789009</v>
      </c>
      <c r="N1391" s="52">
        <v>4837.1802325353883</v>
      </c>
      <c r="O1391" s="52">
        <v>6498.9988112503834</v>
      </c>
      <c r="P1391" s="20">
        <v>-1217.1254291783087</v>
      </c>
      <c r="R1391"/>
    </row>
    <row r="1392" spans="1:18" x14ac:dyDescent="0.35">
      <c r="A1392" s="54">
        <f xml:space="preserve"> ROW( data_scaledImpacts[[#This Row],[row_id]] ) - ROW( data_scaledImpacts[[#Headers],[row_id]] )</f>
        <v>1391</v>
      </c>
      <c r="B1392" s="61" t="str">
        <f xml:space="preserve"> _xlfn.TEXTJOIN( "", , data_scaledImpacts[[#This Row],[sector]:[impactType]] )</f>
        <v>RoadsGFDL-CM32NoAdaptation</v>
      </c>
      <c r="C1392" s="49" t="s">
        <v>216</v>
      </c>
      <c r="D1392" s="49" t="s">
        <v>5</v>
      </c>
      <c r="E1392" s="50">
        <v>2</v>
      </c>
      <c r="F1392" s="50"/>
      <c r="G1392" s="50" t="s">
        <v>895</v>
      </c>
      <c r="H1392" s="51"/>
      <c r="I1392" s="64" t="s">
        <v>47</v>
      </c>
      <c r="J1392" s="52">
        <v>862.04976614738291</v>
      </c>
      <c r="K1392" s="52">
        <v>4341.59488236569</v>
      </c>
      <c r="L1392" s="53">
        <v>444.38715566216166</v>
      </c>
      <c r="M1392" s="52">
        <v>14927.184470178805</v>
      </c>
      <c r="N1392" s="52">
        <v>2486.873753763567</v>
      </c>
      <c r="O1392" s="52">
        <v>3135.4261079678145</v>
      </c>
      <c r="P1392" s="20">
        <v>6227.4334815197453</v>
      </c>
      <c r="R1392"/>
    </row>
    <row r="1393" spans="1:18" x14ac:dyDescent="0.35">
      <c r="A1393" s="54">
        <f xml:space="preserve"> ROW( data_scaledImpacts[[#This Row],[row_id]] ) - ROW( data_scaledImpacts[[#Headers],[row_id]] )</f>
        <v>1392</v>
      </c>
      <c r="B1393" s="61" t="str">
        <f xml:space="preserve"> _xlfn.TEXTJOIN( "", , data_scaledImpacts[[#This Row],[sector]:[impactType]] )</f>
        <v>RoadsGCM Average2NoAdaptation</v>
      </c>
      <c r="C1393" s="49" t="s">
        <v>216</v>
      </c>
      <c r="D1393" s="49" t="s">
        <v>15</v>
      </c>
      <c r="E1393" s="50">
        <v>2</v>
      </c>
      <c r="F1393" s="50"/>
      <c r="G1393" s="50" t="s">
        <v>895</v>
      </c>
      <c r="H1393" s="51"/>
      <c r="I1393" s="64" t="s">
        <v>48</v>
      </c>
      <c r="J1393" s="52">
        <v>7389.6910146104965</v>
      </c>
      <c r="K1393" s="52">
        <v>11446.473361214608</v>
      </c>
      <c r="L1393" s="53">
        <v>783.48104946085016</v>
      </c>
      <c r="M1393" s="52">
        <v>12907.289447350284</v>
      </c>
      <c r="N1393" s="52">
        <v>9131.5724079091488</v>
      </c>
      <c r="O1393" s="52">
        <v>3756.3927603348561</v>
      </c>
      <c r="P1393" s="20">
        <v>8938.0891404708746</v>
      </c>
      <c r="R1393"/>
    </row>
    <row r="1394" spans="1:18" x14ac:dyDescent="0.35">
      <c r="A1394" s="54">
        <f xml:space="preserve"> ROW( data_scaledImpacts[[#This Row],[row_id]] ) - ROW( data_scaledImpacts[[#Headers],[row_id]] )</f>
        <v>1393</v>
      </c>
      <c r="B1394" s="61" t="str">
        <f xml:space="preserve"> _xlfn.TEXTJOIN( "", , data_scaledImpacts[[#This Row],[sector]:[impactType]] )</f>
        <v>RoadsCanESM23NoAdaptation</v>
      </c>
      <c r="C1394" s="49" t="s">
        <v>216</v>
      </c>
      <c r="D1394" s="49" t="s">
        <v>0</v>
      </c>
      <c r="E1394" s="50">
        <v>3</v>
      </c>
      <c r="F1394" s="50"/>
      <c r="G1394" s="50" t="s">
        <v>895</v>
      </c>
      <c r="H1394" s="51"/>
      <c r="I1394" s="64" t="s">
        <v>49</v>
      </c>
      <c r="J1394" s="52">
        <v>12236.25106273617</v>
      </c>
      <c r="K1394" s="52">
        <v>6135.3364937425149</v>
      </c>
      <c r="L1394" s="53">
        <v>2999.8170560251815</v>
      </c>
      <c r="M1394" s="52">
        <v>24897.617515898462</v>
      </c>
      <c r="N1394" s="52">
        <v>8134.653148605792</v>
      </c>
      <c r="O1394" s="52">
        <v>5136.0960918376559</v>
      </c>
      <c r="P1394" s="20">
        <v>34474.309944717184</v>
      </c>
      <c r="R1394"/>
    </row>
    <row r="1395" spans="1:18" x14ac:dyDescent="0.35">
      <c r="A1395" s="54">
        <f xml:space="preserve"> ROW( data_scaledImpacts[[#This Row],[row_id]] ) - ROW( data_scaledImpacts[[#Headers],[row_id]] )</f>
        <v>1394</v>
      </c>
      <c r="B1395" s="61" t="str">
        <f xml:space="preserve"> _xlfn.TEXTJOIN( "", , data_scaledImpacts[[#This Row],[sector]:[impactType]] )</f>
        <v>RoadsCCSM43NoAdaptation</v>
      </c>
      <c r="C1395" s="49" t="s">
        <v>216</v>
      </c>
      <c r="D1395" s="49" t="s">
        <v>1</v>
      </c>
      <c r="E1395" s="50">
        <v>3</v>
      </c>
      <c r="F1395" s="50"/>
      <c r="G1395" s="50" t="s">
        <v>895</v>
      </c>
      <c r="H1395" s="51"/>
      <c r="I1395" s="64" t="s">
        <v>50</v>
      </c>
      <c r="J1395" s="52">
        <v>31231.914324966299</v>
      </c>
      <c r="K1395" s="52">
        <v>30310.569995466685</v>
      </c>
      <c r="L1395" s="53">
        <v>4283.8517851176548</v>
      </c>
      <c r="M1395" s="52">
        <v>21056.43187749862</v>
      </c>
      <c r="N1395" s="52">
        <v>17113.871680937798</v>
      </c>
      <c r="O1395" s="52">
        <v>7750.6498119932248</v>
      </c>
      <c r="P1395" s="20">
        <v>36446.941541949316</v>
      </c>
      <c r="R1395"/>
    </row>
    <row r="1396" spans="1:18" x14ac:dyDescent="0.35">
      <c r="A1396" s="54">
        <f xml:space="preserve"> ROW( data_scaledImpacts[[#This Row],[row_id]] ) - ROW( data_scaledImpacts[[#Headers],[row_id]] )</f>
        <v>1395</v>
      </c>
      <c r="B1396" s="61" t="str">
        <f xml:space="preserve"> _xlfn.TEXTJOIN( "", , data_scaledImpacts[[#This Row],[sector]:[impactType]] )</f>
        <v>RoadsGISS-E2-R3NoAdaptation</v>
      </c>
      <c r="C1396" s="49" t="s">
        <v>216</v>
      </c>
      <c r="D1396" s="49" t="s">
        <v>2</v>
      </c>
      <c r="E1396" s="50">
        <v>3</v>
      </c>
      <c r="F1396" s="50"/>
      <c r="G1396" s="50" t="s">
        <v>895</v>
      </c>
      <c r="H1396" s="51"/>
      <c r="I1396" s="64" t="s">
        <v>51</v>
      </c>
      <c r="J1396" s="52">
        <v>6957.3248977584635</v>
      </c>
      <c r="K1396" s="52">
        <v>3562.8817611950299</v>
      </c>
      <c r="L1396" s="53">
        <v>3800.7934555795982</v>
      </c>
      <c r="M1396" s="52">
        <v>26996.338905103359</v>
      </c>
      <c r="N1396" s="52">
        <v>2052.7659322565614</v>
      </c>
      <c r="O1396" s="52">
        <v>4499.5841466411766</v>
      </c>
      <c r="P1396" s="20">
        <v>29476.398310072502</v>
      </c>
      <c r="R1396"/>
    </row>
    <row r="1397" spans="1:18" x14ac:dyDescent="0.35">
      <c r="A1397" s="54">
        <f xml:space="preserve"> ROW( data_scaledImpacts[[#This Row],[row_id]] ) - ROW( data_scaledImpacts[[#Headers],[row_id]] )</f>
        <v>1396</v>
      </c>
      <c r="B1397" s="61" t="str">
        <f xml:space="preserve"> _xlfn.TEXTJOIN( "", , data_scaledImpacts[[#This Row],[sector]:[impactType]] )</f>
        <v>RoadsHadGEM2-ES3NoAdaptation</v>
      </c>
      <c r="C1397" s="49" t="s">
        <v>216</v>
      </c>
      <c r="D1397" s="49" t="s">
        <v>3</v>
      </c>
      <c r="E1397" s="50">
        <v>3</v>
      </c>
      <c r="F1397" s="50"/>
      <c r="G1397" s="50" t="s">
        <v>895</v>
      </c>
      <c r="H1397" s="51"/>
      <c r="I1397" s="64" t="s">
        <v>52</v>
      </c>
      <c r="J1397" s="52">
        <v>38639.142194735432</v>
      </c>
      <c r="K1397" s="52">
        <v>58813.102235723054</v>
      </c>
      <c r="L1397" s="53">
        <v>3541.8548366199434</v>
      </c>
      <c r="M1397" s="52">
        <v>17216.485757343296</v>
      </c>
      <c r="N1397" s="52">
        <v>51322.177158838975</v>
      </c>
      <c r="O1397" s="52">
        <v>12038.798368705613</v>
      </c>
      <c r="P1397" s="20">
        <v>41978.880008551198</v>
      </c>
      <c r="R1397"/>
    </row>
    <row r="1398" spans="1:18" x14ac:dyDescent="0.35">
      <c r="A1398" s="54">
        <f xml:space="preserve"> ROW( data_scaledImpacts[[#This Row],[row_id]] ) - ROW( data_scaledImpacts[[#Headers],[row_id]] )</f>
        <v>1397</v>
      </c>
      <c r="B1398" s="61" t="str">
        <f xml:space="preserve"> _xlfn.TEXTJOIN( "", , data_scaledImpacts[[#This Row],[sector]:[impactType]] )</f>
        <v>RoadsMIROC53NoAdaptation</v>
      </c>
      <c r="C1398" s="49" t="s">
        <v>216</v>
      </c>
      <c r="D1398" s="49" t="s">
        <v>4</v>
      </c>
      <c r="E1398" s="50">
        <v>3</v>
      </c>
      <c r="F1398" s="50"/>
      <c r="G1398" s="50" t="s">
        <v>895</v>
      </c>
      <c r="H1398" s="51"/>
      <c r="I1398" s="64" t="s">
        <v>53</v>
      </c>
      <c r="J1398" s="52">
        <v>4995.2897111675729</v>
      </c>
      <c r="K1398" s="52">
        <v>2684.9425656728754</v>
      </c>
      <c r="L1398" s="53">
        <v>537.50550100749274</v>
      </c>
      <c r="M1398" s="52">
        <v>16583.295853586496</v>
      </c>
      <c r="N1398" s="52">
        <v>7505.7129557304434</v>
      </c>
      <c r="O1398" s="52">
        <v>8506.5872729295043</v>
      </c>
      <c r="P1398" s="20">
        <v>2739.132302813096</v>
      </c>
      <c r="R1398"/>
    </row>
    <row r="1399" spans="1:18" x14ac:dyDescent="0.35">
      <c r="A1399" s="54">
        <f xml:space="preserve"> ROW( data_scaledImpacts[[#This Row],[row_id]] ) - ROW( data_scaledImpacts[[#Headers],[row_id]] )</f>
        <v>1398</v>
      </c>
      <c r="B1399" s="61" t="str">
        <f xml:space="preserve"> _xlfn.TEXTJOIN( "", , data_scaledImpacts[[#This Row],[sector]:[impactType]] )</f>
        <v>RoadsGFDL-CM33NoAdaptation</v>
      </c>
      <c r="C1399" s="49" t="s">
        <v>216</v>
      </c>
      <c r="D1399" s="49" t="s">
        <v>5</v>
      </c>
      <c r="E1399" s="50">
        <v>3</v>
      </c>
      <c r="F1399" s="50"/>
      <c r="G1399" s="50" t="s">
        <v>895</v>
      </c>
      <c r="H1399" s="51"/>
      <c r="I1399" s="64" t="s">
        <v>54</v>
      </c>
      <c r="J1399" s="52">
        <v>5864.2539679967858</v>
      </c>
      <c r="K1399" s="52">
        <v>19789.094599902764</v>
      </c>
      <c r="L1399" s="53">
        <v>1916.9146018186598</v>
      </c>
      <c r="M1399" s="52">
        <v>16918.749252703157</v>
      </c>
      <c r="N1399" s="52">
        <v>10883.404297510229</v>
      </c>
      <c r="O1399" s="52">
        <v>6407.4428280225593</v>
      </c>
      <c r="P1399" s="20">
        <v>40353.751303710967</v>
      </c>
      <c r="R1399"/>
    </row>
    <row r="1400" spans="1:18" x14ac:dyDescent="0.35">
      <c r="A1400" s="54">
        <f xml:space="preserve"> ROW( data_scaledImpacts[[#This Row],[row_id]] ) - ROW( data_scaledImpacts[[#Headers],[row_id]] )</f>
        <v>1399</v>
      </c>
      <c r="B1400" s="61" t="str">
        <f xml:space="preserve"> _xlfn.TEXTJOIN( "", , data_scaledImpacts[[#This Row],[sector]:[impactType]] )</f>
        <v>RoadsGCM Average3NoAdaptation</v>
      </c>
      <c r="C1400" s="49" t="s">
        <v>216</v>
      </c>
      <c r="D1400" s="49" t="s">
        <v>15</v>
      </c>
      <c r="E1400" s="50">
        <v>3</v>
      </c>
      <c r="F1400" s="50"/>
      <c r="G1400" s="50" t="s">
        <v>895</v>
      </c>
      <c r="H1400" s="51"/>
      <c r="I1400" s="64" t="s">
        <v>55</v>
      </c>
      <c r="J1400" s="52">
        <v>16654.029359893455</v>
      </c>
      <c r="K1400" s="52">
        <v>20215.987941950487</v>
      </c>
      <c r="L1400" s="53">
        <v>2846.7895393614217</v>
      </c>
      <c r="M1400" s="52">
        <v>20611.486527022233</v>
      </c>
      <c r="N1400" s="52">
        <v>16168.764195646632</v>
      </c>
      <c r="O1400" s="52">
        <v>7389.8597533549555</v>
      </c>
      <c r="P1400" s="20">
        <v>30911.568901969044</v>
      </c>
      <c r="R1400"/>
    </row>
    <row r="1401" spans="1:18" x14ac:dyDescent="0.35">
      <c r="A1401" s="54">
        <f xml:space="preserve"> ROW( data_scaledImpacts[[#This Row],[row_id]] ) - ROW( data_scaledImpacts[[#Headers],[row_id]] )</f>
        <v>1400</v>
      </c>
      <c r="B1401" s="61" t="str">
        <f xml:space="preserve"> _xlfn.TEXTJOIN( "", , data_scaledImpacts[[#This Row],[sector]:[impactType]] )</f>
        <v>RoadsCanESM24NoAdaptation</v>
      </c>
      <c r="C1401" s="49" t="s">
        <v>216</v>
      </c>
      <c r="D1401" s="49" t="s">
        <v>0</v>
      </c>
      <c r="E1401" s="50">
        <v>4</v>
      </c>
      <c r="F1401" s="50"/>
      <c r="G1401" s="50" t="s">
        <v>895</v>
      </c>
      <c r="H1401" s="51"/>
      <c r="I1401" s="64" t="s">
        <v>56</v>
      </c>
      <c r="J1401" s="52">
        <v>16497.151807112983</v>
      </c>
      <c r="K1401" s="52">
        <v>12858.81074508705</v>
      </c>
      <c r="L1401" s="53">
        <v>4681.9003982696095</v>
      </c>
      <c r="M1401" s="52">
        <v>39338.450133668892</v>
      </c>
      <c r="N1401" s="52">
        <v>9753.0366765923991</v>
      </c>
      <c r="O1401" s="52">
        <v>7403.9136592691266</v>
      </c>
      <c r="P1401" s="20">
        <v>59112.284247534561</v>
      </c>
      <c r="R1401"/>
    </row>
    <row r="1402" spans="1:18" x14ac:dyDescent="0.35">
      <c r="A1402" s="54">
        <f xml:space="preserve"> ROW( data_scaledImpacts[[#This Row],[row_id]] ) - ROW( data_scaledImpacts[[#Headers],[row_id]] )</f>
        <v>1401</v>
      </c>
      <c r="B1402" s="61" t="str">
        <f xml:space="preserve"> _xlfn.TEXTJOIN( "", , data_scaledImpacts[[#This Row],[sector]:[impactType]] )</f>
        <v>RoadsCCSM44NoAdaptation</v>
      </c>
      <c r="C1402" s="49" t="s">
        <v>216</v>
      </c>
      <c r="D1402" s="49" t="s">
        <v>1</v>
      </c>
      <c r="E1402" s="50">
        <v>4</v>
      </c>
      <c r="F1402" s="50"/>
      <c r="G1402" s="50" t="s">
        <v>895</v>
      </c>
      <c r="H1402" s="51"/>
      <c r="I1402" s="64" t="s">
        <v>57</v>
      </c>
      <c r="J1402" s="52">
        <v>38408.552939172259</v>
      </c>
      <c r="K1402" s="52">
        <v>53842.596488198738</v>
      </c>
      <c r="L1402" s="53">
        <v>5202.6678069028249</v>
      </c>
      <c r="M1402" s="52">
        <v>36378.022251213028</v>
      </c>
      <c r="N1402" s="52">
        <v>37547.360853092156</v>
      </c>
      <c r="O1402" s="52">
        <v>9767.5318180760642</v>
      </c>
      <c r="P1402" s="20">
        <v>57161.755033313544</v>
      </c>
      <c r="R1402"/>
    </row>
    <row r="1403" spans="1:18" x14ac:dyDescent="0.35">
      <c r="A1403" s="54">
        <f xml:space="preserve"> ROW( data_scaledImpacts[[#This Row],[row_id]] ) - ROW( data_scaledImpacts[[#Headers],[row_id]] )</f>
        <v>1402</v>
      </c>
      <c r="B1403" s="61" t="str">
        <f xml:space="preserve"> _xlfn.TEXTJOIN( "", , data_scaledImpacts[[#This Row],[sector]:[impactType]] )</f>
        <v>RoadsGISS-E2-R4NoAdaptation</v>
      </c>
      <c r="C1403" s="49" t="s">
        <v>216</v>
      </c>
      <c r="D1403" s="49" t="s">
        <v>2</v>
      </c>
      <c r="E1403" s="50">
        <v>4</v>
      </c>
      <c r="F1403" s="50"/>
      <c r="G1403" s="50" t="s">
        <v>895</v>
      </c>
      <c r="H1403" s="51"/>
      <c r="I1403" s="64" t="s">
        <v>58</v>
      </c>
      <c r="J1403" s="52"/>
      <c r="K1403" s="52"/>
      <c r="L1403" s="53"/>
      <c r="M1403" s="52"/>
      <c r="N1403" s="52"/>
      <c r="O1403" s="52"/>
      <c r="P1403" s="20"/>
      <c r="R1403"/>
    </row>
    <row r="1404" spans="1:18" x14ac:dyDescent="0.35">
      <c r="A1404" s="54">
        <f xml:space="preserve"> ROW( data_scaledImpacts[[#This Row],[row_id]] ) - ROW( data_scaledImpacts[[#Headers],[row_id]] )</f>
        <v>1403</v>
      </c>
      <c r="B1404" s="61" t="str">
        <f xml:space="preserve"> _xlfn.TEXTJOIN( "", , data_scaledImpacts[[#This Row],[sector]:[impactType]] )</f>
        <v>RoadsHadGEM2-ES4NoAdaptation</v>
      </c>
      <c r="C1404" s="49" t="s">
        <v>216</v>
      </c>
      <c r="D1404" s="49" t="s">
        <v>3</v>
      </c>
      <c r="E1404" s="50">
        <v>4</v>
      </c>
      <c r="F1404" s="50"/>
      <c r="G1404" s="50" t="s">
        <v>895</v>
      </c>
      <c r="H1404" s="51"/>
      <c r="I1404" s="64" t="s">
        <v>59</v>
      </c>
      <c r="J1404" s="52">
        <v>42964.236517077872</v>
      </c>
      <c r="K1404" s="52">
        <v>66694.857945852156</v>
      </c>
      <c r="L1404" s="53">
        <v>5911.3792061695995</v>
      </c>
      <c r="M1404" s="52">
        <v>44499.710643627383</v>
      </c>
      <c r="N1404" s="52">
        <v>56384.062579483689</v>
      </c>
      <c r="O1404" s="52">
        <v>16532.511154098873</v>
      </c>
      <c r="P1404" s="20">
        <v>66812.271646727473</v>
      </c>
      <c r="R1404"/>
    </row>
    <row r="1405" spans="1:18" x14ac:dyDescent="0.35">
      <c r="A1405" s="54">
        <f xml:space="preserve"> ROW( data_scaledImpacts[[#This Row],[row_id]] ) - ROW( data_scaledImpacts[[#Headers],[row_id]] )</f>
        <v>1404</v>
      </c>
      <c r="B1405" s="61" t="str">
        <f xml:space="preserve"> _xlfn.TEXTJOIN( "", , data_scaledImpacts[[#This Row],[sector]:[impactType]] )</f>
        <v>RoadsMIROC54NoAdaptation</v>
      </c>
      <c r="C1405" s="49" t="s">
        <v>216</v>
      </c>
      <c r="D1405" s="49" t="s">
        <v>4</v>
      </c>
      <c r="E1405" s="50">
        <v>4</v>
      </c>
      <c r="F1405" s="50"/>
      <c r="G1405" s="50" t="s">
        <v>895</v>
      </c>
      <c r="H1405" s="51"/>
      <c r="I1405" s="64" t="s">
        <v>60</v>
      </c>
      <c r="J1405" s="52">
        <v>20842.151047833995</v>
      </c>
      <c r="K1405" s="52">
        <v>8582.4096844426822</v>
      </c>
      <c r="L1405" s="53">
        <v>2422.3276813913039</v>
      </c>
      <c r="M1405" s="52">
        <v>30195.928743188735</v>
      </c>
      <c r="N1405" s="52">
        <v>10721.026461858126</v>
      </c>
      <c r="O1405" s="52">
        <v>10598.354171616053</v>
      </c>
      <c r="P1405" s="20">
        <v>12994.955133293</v>
      </c>
      <c r="R1405"/>
    </row>
    <row r="1406" spans="1:18" x14ac:dyDescent="0.35">
      <c r="A1406" s="54">
        <f xml:space="preserve"> ROW( data_scaledImpacts[[#This Row],[row_id]] ) - ROW( data_scaledImpacts[[#Headers],[row_id]] )</f>
        <v>1405</v>
      </c>
      <c r="B1406" s="61" t="str">
        <f xml:space="preserve"> _xlfn.TEXTJOIN( "", , data_scaledImpacts[[#This Row],[sector]:[impactType]] )</f>
        <v>RoadsGFDL-CM34NoAdaptation</v>
      </c>
      <c r="C1406" s="49" t="s">
        <v>216</v>
      </c>
      <c r="D1406" s="49" t="s">
        <v>5</v>
      </c>
      <c r="E1406" s="50">
        <v>4</v>
      </c>
      <c r="F1406" s="50"/>
      <c r="G1406" s="50" t="s">
        <v>895</v>
      </c>
      <c r="H1406" s="51"/>
      <c r="I1406" s="64" t="s">
        <v>61</v>
      </c>
      <c r="J1406" s="52">
        <v>26034.975693344393</v>
      </c>
      <c r="K1406" s="52">
        <v>45949.625718314077</v>
      </c>
      <c r="L1406" s="53">
        <v>4740.2256286998336</v>
      </c>
      <c r="M1406" s="52">
        <v>38772.908155442849</v>
      </c>
      <c r="N1406" s="52">
        <v>28255.187709426118</v>
      </c>
      <c r="O1406" s="52">
        <v>10221.579748714714</v>
      </c>
      <c r="P1406" s="20">
        <v>83839.391743363885</v>
      </c>
      <c r="R1406"/>
    </row>
    <row r="1407" spans="1:18" x14ac:dyDescent="0.35">
      <c r="A1407" s="54">
        <f xml:space="preserve"> ROW( data_scaledImpacts[[#This Row],[row_id]] ) - ROW( data_scaledImpacts[[#Headers],[row_id]] )</f>
        <v>1406</v>
      </c>
      <c r="B1407" s="61" t="str">
        <f xml:space="preserve"> _xlfn.TEXTJOIN( "", , data_scaledImpacts[[#This Row],[sector]:[impactType]] )</f>
        <v>RoadsGCM Average4NoAdaptation</v>
      </c>
      <c r="C1407" s="49" t="s">
        <v>216</v>
      </c>
      <c r="D1407" s="49" t="s">
        <v>15</v>
      </c>
      <c r="E1407" s="50">
        <v>4</v>
      </c>
      <c r="F1407" s="50"/>
      <c r="G1407" s="50" t="s">
        <v>895</v>
      </c>
      <c r="H1407" s="51"/>
      <c r="I1407" s="64" t="s">
        <v>62</v>
      </c>
      <c r="J1407" s="52">
        <v>28949.413600908301</v>
      </c>
      <c r="K1407" s="52">
        <v>37585.660116378938</v>
      </c>
      <c r="L1407" s="53">
        <v>4591.700144286634</v>
      </c>
      <c r="M1407" s="52">
        <v>37837.003985428179</v>
      </c>
      <c r="N1407" s="52">
        <v>28532.134856090495</v>
      </c>
      <c r="O1407" s="52">
        <v>10904.778110354966</v>
      </c>
      <c r="P1407" s="20">
        <v>55984.131560846487</v>
      </c>
      <c r="R1407"/>
    </row>
    <row r="1408" spans="1:18" x14ac:dyDescent="0.35">
      <c r="A1408" s="54">
        <f xml:space="preserve"> ROW( data_scaledImpacts[[#This Row],[row_id]] ) - ROW( data_scaledImpacts[[#Headers],[row_id]] )</f>
        <v>1407</v>
      </c>
      <c r="B1408" s="61" t="str">
        <f xml:space="preserve"> _xlfn.TEXTJOIN( "", , data_scaledImpacts[[#This Row],[sector]:[impactType]] )</f>
        <v>RoadsCanESM25NoAdaptation</v>
      </c>
      <c r="C1408" s="49" t="s">
        <v>216</v>
      </c>
      <c r="D1408" s="49" t="s">
        <v>0</v>
      </c>
      <c r="E1408" s="50">
        <v>5</v>
      </c>
      <c r="F1408" s="50"/>
      <c r="G1408" s="50" t="s">
        <v>895</v>
      </c>
      <c r="H1408" s="51"/>
      <c r="I1408" s="64" t="s">
        <v>63</v>
      </c>
      <c r="J1408" s="52">
        <v>31585.328944924015</v>
      </c>
      <c r="K1408" s="52">
        <v>41674.734244918254</v>
      </c>
      <c r="L1408" s="53">
        <v>5662.073279244707</v>
      </c>
      <c r="M1408" s="52">
        <v>52758.45957000128</v>
      </c>
      <c r="N1408" s="52">
        <v>24069.163514929394</v>
      </c>
      <c r="O1408" s="52">
        <v>12727.448355204599</v>
      </c>
      <c r="P1408" s="20">
        <v>99952.044806834834</v>
      </c>
      <c r="R1408"/>
    </row>
    <row r="1409" spans="1:18" x14ac:dyDescent="0.35">
      <c r="A1409" s="54">
        <f xml:space="preserve"> ROW( data_scaledImpacts[[#This Row],[row_id]] ) - ROW( data_scaledImpacts[[#Headers],[row_id]] )</f>
        <v>1408</v>
      </c>
      <c r="B1409" s="61" t="str">
        <f xml:space="preserve"> _xlfn.TEXTJOIN( "", , data_scaledImpacts[[#This Row],[sector]:[impactType]] )</f>
        <v>RoadsCCSM45NoAdaptation</v>
      </c>
      <c r="C1409" s="49" t="s">
        <v>216</v>
      </c>
      <c r="D1409" s="49" t="s">
        <v>1</v>
      </c>
      <c r="E1409" s="50">
        <v>5</v>
      </c>
      <c r="F1409" s="50"/>
      <c r="G1409" s="50" t="s">
        <v>895</v>
      </c>
      <c r="H1409" s="51"/>
      <c r="I1409" s="64" t="s">
        <v>64</v>
      </c>
      <c r="J1409" s="52">
        <v>39748.598392294232</v>
      </c>
      <c r="K1409" s="52">
        <v>58426.177351654267</v>
      </c>
      <c r="L1409" s="53">
        <v>6234.8995049951391</v>
      </c>
      <c r="M1409" s="52">
        <v>52228.660682948292</v>
      </c>
      <c r="N1409" s="52">
        <v>41683.069554720903</v>
      </c>
      <c r="O1409" s="52">
        <v>11698.290196640624</v>
      </c>
      <c r="P1409" s="20">
        <v>92944.34326274629</v>
      </c>
      <c r="R1409"/>
    </row>
    <row r="1410" spans="1:18" x14ac:dyDescent="0.35">
      <c r="A1410" s="54">
        <f xml:space="preserve"> ROW( data_scaledImpacts[[#This Row],[row_id]] ) - ROW( data_scaledImpacts[[#Headers],[row_id]] )</f>
        <v>1409</v>
      </c>
      <c r="B1410" s="61" t="str">
        <f xml:space="preserve"> _xlfn.TEXTJOIN( "", , data_scaledImpacts[[#This Row],[sector]:[impactType]] )</f>
        <v>RoadsGISS-E2-R5NoAdaptation</v>
      </c>
      <c r="C1410" s="49" t="s">
        <v>216</v>
      </c>
      <c r="D1410" s="49" t="s">
        <v>2</v>
      </c>
      <c r="E1410" s="50">
        <v>5</v>
      </c>
      <c r="F1410" s="50"/>
      <c r="G1410" s="50" t="s">
        <v>895</v>
      </c>
      <c r="H1410" s="51"/>
      <c r="I1410" s="64" t="s">
        <v>65</v>
      </c>
      <c r="J1410" s="52"/>
      <c r="K1410" s="52"/>
      <c r="L1410" s="53"/>
      <c r="M1410" s="52"/>
      <c r="N1410" s="52"/>
      <c r="O1410" s="52"/>
      <c r="P1410" s="20"/>
      <c r="R1410"/>
    </row>
    <row r="1411" spans="1:18" x14ac:dyDescent="0.35">
      <c r="A1411" s="54">
        <f xml:space="preserve"> ROW( data_scaledImpacts[[#This Row],[row_id]] ) - ROW( data_scaledImpacts[[#Headers],[row_id]] )</f>
        <v>1410</v>
      </c>
      <c r="B1411" s="61" t="str">
        <f xml:space="preserve"> _xlfn.TEXTJOIN( "", , data_scaledImpacts[[#This Row],[sector]:[impactType]] )</f>
        <v>RoadsHadGEM2-ES5NoAdaptation</v>
      </c>
      <c r="C1411" s="49" t="s">
        <v>216</v>
      </c>
      <c r="D1411" s="49" t="s">
        <v>3</v>
      </c>
      <c r="E1411" s="50">
        <v>5</v>
      </c>
      <c r="F1411" s="50"/>
      <c r="G1411" s="50" t="s">
        <v>895</v>
      </c>
      <c r="H1411" s="51"/>
      <c r="I1411" s="64" t="s">
        <v>66</v>
      </c>
      <c r="J1411" s="52">
        <v>46026.153113433291</v>
      </c>
      <c r="K1411" s="52">
        <v>72031.328403047388</v>
      </c>
      <c r="L1411" s="53">
        <v>7479.8199776532301</v>
      </c>
      <c r="M1411" s="52">
        <v>58869.408721729982</v>
      </c>
      <c r="N1411" s="52">
        <v>58094.83750554813</v>
      </c>
      <c r="O1411" s="52">
        <v>19232.668596975778</v>
      </c>
      <c r="P1411" s="20">
        <v>97404.407923486477</v>
      </c>
      <c r="R1411"/>
    </row>
    <row r="1412" spans="1:18" x14ac:dyDescent="0.35">
      <c r="A1412" s="54">
        <f xml:space="preserve"> ROW( data_scaledImpacts[[#This Row],[row_id]] ) - ROW( data_scaledImpacts[[#Headers],[row_id]] )</f>
        <v>1411</v>
      </c>
      <c r="B1412" s="61" t="str">
        <f xml:space="preserve"> _xlfn.TEXTJOIN( "", , data_scaledImpacts[[#This Row],[sector]:[impactType]] )</f>
        <v>RoadsMIROC55NoAdaptation</v>
      </c>
      <c r="C1412" s="49" t="s">
        <v>216</v>
      </c>
      <c r="D1412" s="49" t="s">
        <v>4</v>
      </c>
      <c r="E1412" s="50">
        <v>5</v>
      </c>
      <c r="F1412" s="50"/>
      <c r="G1412" s="50" t="s">
        <v>895</v>
      </c>
      <c r="H1412" s="51"/>
      <c r="I1412" s="64" t="s">
        <v>67</v>
      </c>
      <c r="J1412" s="52">
        <v>35459.507273683703</v>
      </c>
      <c r="K1412" s="52">
        <v>24340.139461781182</v>
      </c>
      <c r="L1412" s="53">
        <v>4183.6298358809745</v>
      </c>
      <c r="M1412" s="52">
        <v>35144.066335272822</v>
      </c>
      <c r="N1412" s="52">
        <v>22583.346509055336</v>
      </c>
      <c r="O1412" s="52">
        <v>14593.850218966289</v>
      </c>
      <c r="P1412" s="20">
        <v>27920.135573852516</v>
      </c>
      <c r="R1412"/>
    </row>
    <row r="1413" spans="1:18" x14ac:dyDescent="0.35">
      <c r="A1413" s="54">
        <f xml:space="preserve"> ROW( data_scaledImpacts[[#This Row],[row_id]] ) - ROW( data_scaledImpacts[[#Headers],[row_id]] )</f>
        <v>1412</v>
      </c>
      <c r="B1413" s="61" t="str">
        <f xml:space="preserve"> _xlfn.TEXTJOIN( "", , data_scaledImpacts[[#This Row],[sector]:[impactType]] )</f>
        <v>RoadsGFDL-CM35NoAdaptation</v>
      </c>
      <c r="C1413" s="49" t="s">
        <v>216</v>
      </c>
      <c r="D1413" s="49" t="s">
        <v>5</v>
      </c>
      <c r="E1413" s="50">
        <v>5</v>
      </c>
      <c r="F1413" s="50"/>
      <c r="G1413" s="50" t="s">
        <v>895</v>
      </c>
      <c r="H1413" s="51"/>
      <c r="I1413" s="64" t="s">
        <v>68</v>
      </c>
      <c r="J1413" s="52">
        <v>37053.247486318054</v>
      </c>
      <c r="K1413" s="52">
        <v>57763.727740169001</v>
      </c>
      <c r="L1413" s="53">
        <v>6132.5865248451046</v>
      </c>
      <c r="M1413" s="52">
        <v>53001.968219876544</v>
      </c>
      <c r="N1413" s="52">
        <v>42436.216649714261</v>
      </c>
      <c r="O1413" s="52">
        <v>12772.071394464057</v>
      </c>
      <c r="P1413" s="20">
        <v>114967.46467493326</v>
      </c>
      <c r="R1413"/>
    </row>
    <row r="1414" spans="1:18" x14ac:dyDescent="0.35">
      <c r="A1414" s="54">
        <f xml:space="preserve"> ROW( data_scaledImpacts[[#This Row],[row_id]] ) - ROW( data_scaledImpacts[[#Headers],[row_id]] )</f>
        <v>1413</v>
      </c>
      <c r="B1414" s="61" t="str">
        <f xml:space="preserve"> _xlfn.TEXTJOIN( "", , data_scaledImpacts[[#This Row],[sector]:[impactType]] )</f>
        <v>RoadsGCM Average5NoAdaptation</v>
      </c>
      <c r="C1414" s="49" t="s">
        <v>216</v>
      </c>
      <c r="D1414" s="49" t="s">
        <v>15</v>
      </c>
      <c r="E1414" s="50">
        <v>5</v>
      </c>
      <c r="F1414" s="50"/>
      <c r="G1414" s="50" t="s">
        <v>895</v>
      </c>
      <c r="H1414" s="51"/>
      <c r="I1414" s="64" t="s">
        <v>69</v>
      </c>
      <c r="J1414" s="52">
        <v>37974.567042130664</v>
      </c>
      <c r="K1414" s="52">
        <v>50847.221440314017</v>
      </c>
      <c r="L1414" s="53">
        <v>5938.6018245238311</v>
      </c>
      <c r="M1414" s="52">
        <v>50400.512705965783</v>
      </c>
      <c r="N1414" s="52">
        <v>37773.326746793602</v>
      </c>
      <c r="O1414" s="52">
        <v>14204.865752450269</v>
      </c>
      <c r="P1414" s="20">
        <v>86637.679248370667</v>
      </c>
      <c r="R1414"/>
    </row>
    <row r="1415" spans="1:18" x14ac:dyDescent="0.35">
      <c r="A1415" s="54">
        <f xml:space="preserve"> ROW( data_scaledImpacts[[#This Row],[row_id]] ) - ROW( data_scaledImpacts[[#Headers],[row_id]] )</f>
        <v>1414</v>
      </c>
      <c r="B1415" s="61" t="str">
        <f xml:space="preserve"> _xlfn.TEXTJOIN( "", , data_scaledImpacts[[#This Row],[sector]:[impactType]] )</f>
        <v>RoadsCanESM26NoAdaptation</v>
      </c>
      <c r="C1415" s="49" t="s">
        <v>216</v>
      </c>
      <c r="D1415" s="49" t="s">
        <v>0</v>
      </c>
      <c r="E1415" s="50">
        <v>6</v>
      </c>
      <c r="F1415" s="50"/>
      <c r="G1415" s="50" t="s">
        <v>895</v>
      </c>
      <c r="H1415" s="51"/>
      <c r="I1415" s="64" t="s">
        <v>70</v>
      </c>
      <c r="J1415" s="52">
        <v>38148.271400300277</v>
      </c>
      <c r="K1415" s="52">
        <v>53526.191710532148</v>
      </c>
      <c r="L1415" s="53">
        <v>7240.0683987437287</v>
      </c>
      <c r="M1415" s="52">
        <v>56930.165158757918</v>
      </c>
      <c r="N1415" s="52">
        <v>29554.331322732727</v>
      </c>
      <c r="O1415" s="52">
        <v>16714.314230379532</v>
      </c>
      <c r="P1415" s="20">
        <v>122447.36141114807</v>
      </c>
      <c r="R1415"/>
    </row>
    <row r="1416" spans="1:18" x14ac:dyDescent="0.35">
      <c r="A1416" s="54">
        <f xml:space="preserve"> ROW( data_scaledImpacts[[#This Row],[row_id]] ) - ROW( data_scaledImpacts[[#Headers],[row_id]] )</f>
        <v>1415</v>
      </c>
      <c r="B1416" s="61" t="str">
        <f xml:space="preserve"> _xlfn.TEXTJOIN( "", , data_scaledImpacts[[#This Row],[sector]:[impactType]] )</f>
        <v>RoadsCCSM46NoAdaptation</v>
      </c>
      <c r="C1416" s="49" t="s">
        <v>216</v>
      </c>
      <c r="D1416" s="49" t="s">
        <v>1</v>
      </c>
      <c r="E1416" s="50">
        <v>6</v>
      </c>
      <c r="F1416" s="50"/>
      <c r="G1416" s="50" t="s">
        <v>895</v>
      </c>
      <c r="H1416" s="51"/>
      <c r="I1416" s="64" t="s">
        <v>71</v>
      </c>
      <c r="J1416" s="52"/>
      <c r="K1416" s="52"/>
      <c r="L1416" s="53"/>
      <c r="M1416" s="52"/>
      <c r="N1416" s="52"/>
      <c r="O1416" s="52"/>
      <c r="P1416" s="20"/>
      <c r="R1416"/>
    </row>
    <row r="1417" spans="1:18" x14ac:dyDescent="0.35">
      <c r="A1417" s="54">
        <f xml:space="preserve"> ROW( data_scaledImpacts[[#This Row],[row_id]] ) - ROW( data_scaledImpacts[[#Headers],[row_id]] )</f>
        <v>1416</v>
      </c>
      <c r="B1417" s="61" t="str">
        <f xml:space="preserve"> _xlfn.TEXTJOIN( "", , data_scaledImpacts[[#This Row],[sector]:[impactType]] )</f>
        <v>RoadsGISS-E2-R6NoAdaptation</v>
      </c>
      <c r="C1417" s="49" t="s">
        <v>216</v>
      </c>
      <c r="D1417" s="49" t="s">
        <v>2</v>
      </c>
      <c r="E1417" s="50">
        <v>6</v>
      </c>
      <c r="F1417" s="50"/>
      <c r="G1417" s="50" t="s">
        <v>895</v>
      </c>
      <c r="H1417" s="51"/>
      <c r="I1417" s="64" t="s">
        <v>72</v>
      </c>
      <c r="J1417" s="52"/>
      <c r="K1417" s="52"/>
      <c r="L1417" s="53"/>
      <c r="M1417" s="52"/>
      <c r="N1417" s="52"/>
      <c r="O1417" s="52"/>
      <c r="P1417" s="20"/>
      <c r="R1417"/>
    </row>
    <row r="1418" spans="1:18" x14ac:dyDescent="0.35">
      <c r="A1418" s="54">
        <f xml:space="preserve"> ROW( data_scaledImpacts[[#This Row],[row_id]] ) - ROW( data_scaledImpacts[[#Headers],[row_id]] )</f>
        <v>1417</v>
      </c>
      <c r="B1418" s="61" t="str">
        <f xml:space="preserve"> _xlfn.TEXTJOIN( "", , data_scaledImpacts[[#This Row],[sector]:[impactType]] )</f>
        <v>RoadsHadGEM2-ES6NoAdaptation</v>
      </c>
      <c r="C1418" s="49" t="s">
        <v>216</v>
      </c>
      <c r="D1418" s="49" t="s">
        <v>3</v>
      </c>
      <c r="E1418" s="50">
        <v>6</v>
      </c>
      <c r="F1418" s="50"/>
      <c r="G1418" s="50" t="s">
        <v>895</v>
      </c>
      <c r="H1418" s="51"/>
      <c r="I1418" s="64" t="s">
        <v>73</v>
      </c>
      <c r="J1418" s="52">
        <v>48660.88877897412</v>
      </c>
      <c r="K1418" s="52">
        <v>76639.356081965292</v>
      </c>
      <c r="L1418" s="53">
        <v>8409.4341079658079</v>
      </c>
      <c r="M1418" s="52">
        <v>70900.912452237593</v>
      </c>
      <c r="N1418" s="52">
        <v>61469.205817239948</v>
      </c>
      <c r="O1418" s="52">
        <v>22627.39830276147</v>
      </c>
      <c r="P1418" s="20">
        <v>109339.90155995644</v>
      </c>
      <c r="R1418"/>
    </row>
    <row r="1419" spans="1:18" x14ac:dyDescent="0.35">
      <c r="A1419" s="54">
        <f xml:space="preserve"> ROW( data_scaledImpacts[[#This Row],[row_id]] ) - ROW( data_scaledImpacts[[#Headers],[row_id]] )</f>
        <v>1418</v>
      </c>
      <c r="B1419" s="61" t="str">
        <f xml:space="preserve"> _xlfn.TEXTJOIN( "", , data_scaledImpacts[[#This Row],[sector]:[impactType]] )</f>
        <v>RoadsMIROC56NoAdaptation</v>
      </c>
      <c r="C1419" s="49" t="s">
        <v>216</v>
      </c>
      <c r="D1419" s="49" t="s">
        <v>4</v>
      </c>
      <c r="E1419" s="50">
        <v>6</v>
      </c>
      <c r="F1419" s="50"/>
      <c r="G1419" s="50" t="s">
        <v>895</v>
      </c>
      <c r="H1419" s="51"/>
      <c r="I1419" s="64" t="s">
        <v>74</v>
      </c>
      <c r="J1419" s="52"/>
      <c r="K1419" s="52"/>
      <c r="L1419" s="53"/>
      <c r="M1419" s="52"/>
      <c r="N1419" s="52"/>
      <c r="O1419" s="52"/>
      <c r="P1419" s="20"/>
      <c r="R1419"/>
    </row>
    <row r="1420" spans="1:18" x14ac:dyDescent="0.35">
      <c r="A1420" s="54">
        <f xml:space="preserve"> ROW( data_scaledImpacts[[#This Row],[row_id]] ) - ROW( data_scaledImpacts[[#Headers],[row_id]] )</f>
        <v>1419</v>
      </c>
      <c r="B1420" s="61" t="str">
        <f xml:space="preserve"> _xlfn.TEXTJOIN( "", , data_scaledImpacts[[#This Row],[sector]:[impactType]] )</f>
        <v>RoadsGFDL-CM36NoAdaptation</v>
      </c>
      <c r="C1420" s="49" t="s">
        <v>216</v>
      </c>
      <c r="D1420" s="49" t="s">
        <v>5</v>
      </c>
      <c r="E1420" s="50">
        <v>6</v>
      </c>
      <c r="F1420" s="50"/>
      <c r="G1420" s="50" t="s">
        <v>895</v>
      </c>
      <c r="H1420" s="51"/>
      <c r="I1420" s="64" t="s">
        <v>75</v>
      </c>
      <c r="J1420" s="52">
        <v>41830.378057336478</v>
      </c>
      <c r="K1420" s="52">
        <v>63271.871633452698</v>
      </c>
      <c r="L1420" s="53">
        <v>8005.9162608187789</v>
      </c>
      <c r="M1420" s="52">
        <v>64443.924643903643</v>
      </c>
      <c r="N1420" s="52">
        <v>45705.752573704878</v>
      </c>
      <c r="O1420" s="52">
        <v>14045.330420608785</v>
      </c>
      <c r="P1420" s="20">
        <v>127368.28132581525</v>
      </c>
      <c r="R1420"/>
    </row>
    <row r="1421" spans="1:18" x14ac:dyDescent="0.35">
      <c r="A1421" s="54">
        <f xml:space="preserve"> ROW( data_scaledImpacts[[#This Row],[row_id]] ) - ROW( data_scaledImpacts[[#Headers],[row_id]] )</f>
        <v>1420</v>
      </c>
      <c r="B1421" s="61" t="str">
        <f xml:space="preserve"> _xlfn.TEXTJOIN( "", , data_scaledImpacts[[#This Row],[sector]:[impactType]] )</f>
        <v>RoadsGCM Average6NoAdaptation</v>
      </c>
      <c r="C1421" s="49" t="s">
        <v>216</v>
      </c>
      <c r="D1421" s="49" t="s">
        <v>15</v>
      </c>
      <c r="E1421" s="50">
        <v>6</v>
      </c>
      <c r="F1421" s="50"/>
      <c r="G1421" s="50" t="s">
        <v>895</v>
      </c>
      <c r="H1421" s="51"/>
      <c r="I1421" s="64" t="s">
        <v>76</v>
      </c>
      <c r="J1421" s="52">
        <v>42879.846078870287</v>
      </c>
      <c r="K1421" s="52">
        <v>64479.139808650049</v>
      </c>
      <c r="L1421" s="53">
        <v>7885.1395891761058</v>
      </c>
      <c r="M1421" s="52">
        <v>64091.667418299716</v>
      </c>
      <c r="N1421" s="52">
        <v>45576.429904559183</v>
      </c>
      <c r="O1421" s="52">
        <v>17795.680984583265</v>
      </c>
      <c r="P1421" s="20">
        <v>119718.51476563992</v>
      </c>
      <c r="R1421"/>
    </row>
    <row r="1422" spans="1:18" x14ac:dyDescent="0.35">
      <c r="A1422" s="54">
        <f xml:space="preserve"> ROW( data_scaledImpacts[[#This Row],[row_id]] ) - ROW( data_scaledImpacts[[#Headers],[row_id]] )</f>
        <v>1421</v>
      </c>
      <c r="B1422" s="61" t="str">
        <f xml:space="preserve"> _xlfn.TEXTJOIN( "", , data_scaledImpacts[[#This Row],[sector]:[impactType]] )</f>
        <v>RoadsCanESM27NoAdaptation</v>
      </c>
      <c r="C1422" s="49" t="s">
        <v>216</v>
      </c>
      <c r="D1422" s="49" t="s">
        <v>0</v>
      </c>
      <c r="E1422" s="50">
        <v>7</v>
      </c>
      <c r="F1422" s="50"/>
      <c r="G1422" s="50" t="s">
        <v>895</v>
      </c>
      <c r="H1422" s="51"/>
      <c r="I1422" s="64" t="s">
        <v>77</v>
      </c>
      <c r="J1422" s="52"/>
      <c r="K1422" s="52"/>
      <c r="L1422" s="53"/>
      <c r="M1422" s="52"/>
      <c r="N1422" s="52"/>
      <c r="O1422" s="52"/>
      <c r="P1422" s="20"/>
      <c r="R1422"/>
    </row>
    <row r="1423" spans="1:18" x14ac:dyDescent="0.35">
      <c r="A1423" s="54">
        <f xml:space="preserve"> ROW( data_scaledImpacts[[#This Row],[row_id]] ) - ROW( data_scaledImpacts[[#Headers],[row_id]] )</f>
        <v>1422</v>
      </c>
      <c r="B1423" s="61" t="str">
        <f xml:space="preserve"> _xlfn.TEXTJOIN( "", , data_scaledImpacts[[#This Row],[sector]:[impactType]] )</f>
        <v>RoadsCCSM47NoAdaptation</v>
      </c>
      <c r="C1423" s="49" t="s">
        <v>216</v>
      </c>
      <c r="D1423" s="49" t="s">
        <v>1</v>
      </c>
      <c r="E1423" s="50">
        <v>7</v>
      </c>
      <c r="F1423" s="50"/>
      <c r="G1423" s="50" t="s">
        <v>895</v>
      </c>
      <c r="H1423" s="51"/>
      <c r="I1423" s="64" t="s">
        <v>78</v>
      </c>
      <c r="J1423" s="52"/>
      <c r="K1423" s="52"/>
      <c r="L1423" s="53"/>
      <c r="M1423" s="52"/>
      <c r="N1423" s="52"/>
      <c r="O1423" s="52"/>
      <c r="P1423" s="20"/>
      <c r="R1423"/>
    </row>
    <row r="1424" spans="1:18" x14ac:dyDescent="0.35">
      <c r="A1424" s="54">
        <f xml:space="preserve"> ROW( data_scaledImpacts[[#This Row],[row_id]] ) - ROW( data_scaledImpacts[[#Headers],[row_id]] )</f>
        <v>1423</v>
      </c>
      <c r="B1424" s="61" t="str">
        <f xml:space="preserve"> _xlfn.TEXTJOIN( "", , data_scaledImpacts[[#This Row],[sector]:[impactType]] )</f>
        <v>RoadsGISS-E2-R7NoAdaptation</v>
      </c>
      <c r="C1424" s="49" t="s">
        <v>216</v>
      </c>
      <c r="D1424" s="49" t="s">
        <v>2</v>
      </c>
      <c r="E1424" s="50">
        <v>7</v>
      </c>
      <c r="F1424" s="50"/>
      <c r="G1424" s="50" t="s">
        <v>895</v>
      </c>
      <c r="H1424" s="51"/>
      <c r="I1424" s="64" t="s">
        <v>79</v>
      </c>
      <c r="J1424" s="52"/>
      <c r="K1424" s="52"/>
      <c r="L1424" s="53"/>
      <c r="M1424" s="52"/>
      <c r="N1424" s="52"/>
      <c r="O1424" s="52"/>
      <c r="P1424" s="20"/>
      <c r="R1424"/>
    </row>
    <row r="1425" spans="1:18" x14ac:dyDescent="0.35">
      <c r="A1425" s="54">
        <f xml:space="preserve"> ROW( data_scaledImpacts[[#This Row],[row_id]] ) - ROW( data_scaledImpacts[[#Headers],[row_id]] )</f>
        <v>1424</v>
      </c>
      <c r="B1425" s="61" t="str">
        <f xml:space="preserve"> _xlfn.TEXTJOIN( "", , data_scaledImpacts[[#This Row],[sector]:[impactType]] )</f>
        <v>RoadsHadGEM2-ES7NoAdaptation</v>
      </c>
      <c r="C1425" s="49" t="s">
        <v>216</v>
      </c>
      <c r="D1425" s="49" t="s">
        <v>3</v>
      </c>
      <c r="E1425" s="50">
        <v>7</v>
      </c>
      <c r="F1425" s="50"/>
      <c r="G1425" s="50" t="s">
        <v>895</v>
      </c>
      <c r="H1425" s="51"/>
      <c r="I1425" s="64" t="s">
        <v>80</v>
      </c>
      <c r="J1425" s="52"/>
      <c r="K1425" s="52"/>
      <c r="L1425" s="53"/>
      <c r="M1425" s="52"/>
      <c r="N1425" s="52"/>
      <c r="O1425" s="52"/>
      <c r="P1425" s="20"/>
      <c r="R1425"/>
    </row>
    <row r="1426" spans="1:18" x14ac:dyDescent="0.35">
      <c r="A1426" s="54">
        <f xml:space="preserve"> ROW( data_scaledImpacts[[#This Row],[row_id]] ) - ROW( data_scaledImpacts[[#Headers],[row_id]] )</f>
        <v>1425</v>
      </c>
      <c r="B1426" s="61" t="str">
        <f xml:space="preserve"> _xlfn.TEXTJOIN( "", , data_scaledImpacts[[#This Row],[sector]:[impactType]] )</f>
        <v>RoadsMIROC57NoAdaptation</v>
      </c>
      <c r="C1426" s="49" t="s">
        <v>216</v>
      </c>
      <c r="D1426" s="49" t="s">
        <v>4</v>
      </c>
      <c r="E1426" s="50">
        <v>7</v>
      </c>
      <c r="F1426" s="50"/>
      <c r="G1426" s="50" t="s">
        <v>895</v>
      </c>
      <c r="H1426" s="51"/>
      <c r="I1426" s="64" t="s">
        <v>81</v>
      </c>
      <c r="J1426" s="52"/>
      <c r="K1426" s="52"/>
      <c r="L1426" s="53"/>
      <c r="M1426" s="52"/>
      <c r="N1426" s="52"/>
      <c r="O1426" s="52"/>
      <c r="P1426" s="20"/>
      <c r="R1426"/>
    </row>
    <row r="1427" spans="1:18" x14ac:dyDescent="0.35">
      <c r="A1427" s="54">
        <f xml:space="preserve"> ROW( data_scaledImpacts[[#This Row],[row_id]] ) - ROW( data_scaledImpacts[[#Headers],[row_id]] )</f>
        <v>1426</v>
      </c>
      <c r="B1427" s="61" t="str">
        <f xml:space="preserve"> _xlfn.TEXTJOIN( "", , data_scaledImpacts[[#This Row],[sector]:[impactType]] )</f>
        <v>RoadsGFDL-CM37NoAdaptation</v>
      </c>
      <c r="C1427" s="49" t="s">
        <v>216</v>
      </c>
      <c r="D1427" s="49" t="s">
        <v>5</v>
      </c>
      <c r="E1427" s="50">
        <v>7</v>
      </c>
      <c r="F1427" s="50"/>
      <c r="G1427" s="50" t="s">
        <v>895</v>
      </c>
      <c r="H1427" s="51"/>
      <c r="I1427" s="64" t="s">
        <v>82</v>
      </c>
      <c r="J1427" s="52"/>
      <c r="K1427" s="52"/>
      <c r="L1427" s="53"/>
      <c r="M1427" s="52"/>
      <c r="N1427" s="52"/>
      <c r="O1427" s="52"/>
      <c r="P1427" s="20"/>
      <c r="R1427"/>
    </row>
    <row r="1428" spans="1:18" x14ac:dyDescent="0.35">
      <c r="A1428" s="54">
        <f xml:space="preserve"> ROW( data_scaledImpacts[[#This Row],[row_id]] ) - ROW( data_scaledImpacts[[#Headers],[row_id]] )</f>
        <v>1427</v>
      </c>
      <c r="B1428" s="61" t="str">
        <f xml:space="preserve"> _xlfn.TEXTJOIN( "", , data_scaledImpacts[[#This Row],[sector]:[impactType]] )</f>
        <v>RoadsGCM Average7NoAdaptation</v>
      </c>
      <c r="C1428" s="49" t="s">
        <v>216</v>
      </c>
      <c r="D1428" s="49" t="s">
        <v>15</v>
      </c>
      <c r="E1428" s="50">
        <v>7</v>
      </c>
      <c r="F1428" s="50"/>
      <c r="G1428" s="50" t="s">
        <v>895</v>
      </c>
      <c r="H1428" s="51"/>
      <c r="I1428" s="64" t="s">
        <v>83</v>
      </c>
      <c r="J1428" s="52" t="s">
        <v>26</v>
      </c>
      <c r="K1428" s="52" t="s">
        <v>26</v>
      </c>
      <c r="L1428" s="53" t="s">
        <v>26</v>
      </c>
      <c r="M1428" s="52" t="s">
        <v>26</v>
      </c>
      <c r="N1428" s="52" t="s">
        <v>26</v>
      </c>
      <c r="O1428" s="52"/>
      <c r="P1428" s="20" t="s">
        <v>26</v>
      </c>
      <c r="R1428"/>
    </row>
    <row r="1429" spans="1:18" x14ac:dyDescent="0.35">
      <c r="A1429" s="54">
        <f xml:space="preserve"> ROW( data_scaledImpacts[[#This Row],[row_id]] ) - ROW( data_scaledImpacts[[#Headers],[row_id]] )</f>
        <v>1428</v>
      </c>
      <c r="B1429" s="61" t="str">
        <f xml:space="preserve"> _xlfn.TEXTJOIN( "", , data_scaledImpacts[[#This Row],[sector]:[impactType]] )</f>
        <v>RoadsCanESM21Reactive</v>
      </c>
      <c r="C1429" s="49" t="s">
        <v>216</v>
      </c>
      <c r="D1429" s="49" t="s">
        <v>0</v>
      </c>
      <c r="E1429" s="50">
        <v>1</v>
      </c>
      <c r="F1429" s="50"/>
      <c r="G1429" s="50" t="s">
        <v>88</v>
      </c>
      <c r="H1429" s="51"/>
      <c r="I1429" s="64" t="s">
        <v>35</v>
      </c>
      <c r="J1429" s="52">
        <v>-97.44084573523341</v>
      </c>
      <c r="K1429" s="52">
        <v>425.14108571991278</v>
      </c>
      <c r="L1429" s="53">
        <v>670.5353072953875</v>
      </c>
      <c r="M1429" s="52">
        <v>693.7853699925023</v>
      </c>
      <c r="N1429" s="52">
        <v>1237.3185232945439</v>
      </c>
      <c r="O1429" s="52">
        <v>912.23084093429634</v>
      </c>
      <c r="P1429" s="20">
        <v>1132.0410450359259</v>
      </c>
      <c r="R1429"/>
    </row>
    <row r="1430" spans="1:18" x14ac:dyDescent="0.35">
      <c r="A1430" s="54">
        <f xml:space="preserve"> ROW( data_scaledImpacts[[#This Row],[row_id]] ) - ROW( data_scaledImpacts[[#Headers],[row_id]] )</f>
        <v>1429</v>
      </c>
      <c r="B1430" s="61" t="str">
        <f xml:space="preserve"> _xlfn.TEXTJOIN( "", , data_scaledImpacts[[#This Row],[sector]:[impactType]] )</f>
        <v>RoadsCCSM41Reactive</v>
      </c>
      <c r="C1430" s="49" t="s">
        <v>216</v>
      </c>
      <c r="D1430" s="49" t="s">
        <v>1</v>
      </c>
      <c r="E1430" s="50">
        <v>1</v>
      </c>
      <c r="F1430" s="50"/>
      <c r="G1430" s="50" t="s">
        <v>88</v>
      </c>
      <c r="H1430" s="51"/>
      <c r="I1430" s="64" t="s">
        <v>36</v>
      </c>
      <c r="J1430" s="52">
        <v>-32.569074355272541</v>
      </c>
      <c r="K1430" s="52">
        <v>309.32731915978536</v>
      </c>
      <c r="L1430" s="53">
        <v>656.56407963077049</v>
      </c>
      <c r="M1430" s="52">
        <v>63.594891504017006</v>
      </c>
      <c r="N1430" s="52">
        <v>-18.266782001656139</v>
      </c>
      <c r="O1430" s="52">
        <v>943.57904223542278</v>
      </c>
      <c r="P1430" s="20">
        <v>-875.46134227412176</v>
      </c>
      <c r="R1430"/>
    </row>
    <row r="1431" spans="1:18" x14ac:dyDescent="0.35">
      <c r="A1431" s="54">
        <f xml:space="preserve"> ROW( data_scaledImpacts[[#This Row],[row_id]] ) - ROW( data_scaledImpacts[[#Headers],[row_id]] )</f>
        <v>1430</v>
      </c>
      <c r="B1431" s="61" t="str">
        <f xml:space="preserve"> _xlfn.TEXTJOIN( "", , data_scaledImpacts[[#This Row],[sector]:[impactType]] )</f>
        <v>RoadsGISS-E2-R1Reactive</v>
      </c>
      <c r="C1431" s="49" t="s">
        <v>216</v>
      </c>
      <c r="D1431" s="49" t="s">
        <v>2</v>
      </c>
      <c r="E1431" s="50">
        <v>1</v>
      </c>
      <c r="F1431" s="50"/>
      <c r="G1431" s="50" t="s">
        <v>88</v>
      </c>
      <c r="H1431" s="51"/>
      <c r="I1431" s="64" t="s">
        <v>37</v>
      </c>
      <c r="J1431" s="52">
        <v>370.19326337340351</v>
      </c>
      <c r="K1431" s="52">
        <v>501.57349322356157</v>
      </c>
      <c r="L1431" s="53">
        <v>229.67692255775921</v>
      </c>
      <c r="M1431" s="52">
        <v>1279.1841895236732</v>
      </c>
      <c r="N1431" s="52">
        <v>-81.16616846602129</v>
      </c>
      <c r="O1431" s="52">
        <v>-87.449833520894501</v>
      </c>
      <c r="P1431" s="20">
        <v>1539.1191981793934</v>
      </c>
      <c r="R1431"/>
    </row>
    <row r="1432" spans="1:18" x14ac:dyDescent="0.35">
      <c r="A1432" s="54">
        <f xml:space="preserve"> ROW( data_scaledImpacts[[#This Row],[row_id]] ) - ROW( data_scaledImpacts[[#Headers],[row_id]] )</f>
        <v>1431</v>
      </c>
      <c r="B1432" s="61" t="str">
        <f xml:space="preserve"> _xlfn.TEXTJOIN( "", , data_scaledImpacts[[#This Row],[sector]:[impactType]] )</f>
        <v>RoadsHadGEM2-ES1Reactive</v>
      </c>
      <c r="C1432" s="49" t="s">
        <v>216</v>
      </c>
      <c r="D1432" s="49" t="s">
        <v>3</v>
      </c>
      <c r="E1432" s="50">
        <v>1</v>
      </c>
      <c r="F1432" s="50"/>
      <c r="G1432" s="50" t="s">
        <v>88</v>
      </c>
      <c r="H1432" s="51"/>
      <c r="I1432" s="64" t="s">
        <v>38</v>
      </c>
      <c r="J1432" s="52">
        <v>707.59649647626782</v>
      </c>
      <c r="K1432" s="52">
        <v>1865.8953561784949</v>
      </c>
      <c r="L1432" s="53">
        <v>600.61653238592373</v>
      </c>
      <c r="M1432" s="52">
        <v>660.00733649202698</v>
      </c>
      <c r="N1432" s="52">
        <v>3438.6877375264235</v>
      </c>
      <c r="O1432" s="52">
        <v>1235.4521049197849</v>
      </c>
      <c r="P1432" s="20">
        <v>672.96402332103719</v>
      </c>
      <c r="R1432"/>
    </row>
    <row r="1433" spans="1:18" x14ac:dyDescent="0.35">
      <c r="A1433" s="54">
        <f xml:space="preserve"> ROW( data_scaledImpacts[[#This Row],[row_id]] ) - ROW( data_scaledImpacts[[#Headers],[row_id]] )</f>
        <v>1432</v>
      </c>
      <c r="B1433" s="61" t="str">
        <f xml:space="preserve"> _xlfn.TEXTJOIN( "", , data_scaledImpacts[[#This Row],[sector]:[impactType]] )</f>
        <v>RoadsMIROC51Reactive</v>
      </c>
      <c r="C1433" s="49" t="s">
        <v>216</v>
      </c>
      <c r="D1433" s="49" t="s">
        <v>4</v>
      </c>
      <c r="E1433" s="50">
        <v>1</v>
      </c>
      <c r="F1433" s="50"/>
      <c r="G1433" s="50" t="s">
        <v>88</v>
      </c>
      <c r="H1433" s="51"/>
      <c r="I1433" s="64" t="s">
        <v>39</v>
      </c>
      <c r="J1433" s="52">
        <v>111.14934576658753</v>
      </c>
      <c r="K1433" s="52">
        <v>327.36296875879651</v>
      </c>
      <c r="L1433" s="53">
        <v>266.43571863385426</v>
      </c>
      <c r="M1433" s="52">
        <v>2551.1707641679591</v>
      </c>
      <c r="N1433" s="52">
        <v>843.50190160635464</v>
      </c>
      <c r="O1433" s="52">
        <v>1223.3914997653781</v>
      </c>
      <c r="P1433" s="20">
        <v>-1528.5975353671508</v>
      </c>
      <c r="R1433"/>
    </row>
    <row r="1434" spans="1:18" x14ac:dyDescent="0.35">
      <c r="A1434" s="54">
        <f xml:space="preserve"> ROW( data_scaledImpacts[[#This Row],[row_id]] ) - ROW( data_scaledImpacts[[#Headers],[row_id]] )</f>
        <v>1433</v>
      </c>
      <c r="B1434" s="61" t="str">
        <f xml:space="preserve"> _xlfn.TEXTJOIN( "", , data_scaledImpacts[[#This Row],[sector]:[impactType]] )</f>
        <v>RoadsGFDL-CM31Reactive</v>
      </c>
      <c r="C1434" s="49" t="s">
        <v>216</v>
      </c>
      <c r="D1434" s="49" t="s">
        <v>5</v>
      </c>
      <c r="E1434" s="50">
        <v>1</v>
      </c>
      <c r="F1434" s="50"/>
      <c r="G1434" s="50" t="s">
        <v>88</v>
      </c>
      <c r="H1434" s="51"/>
      <c r="I1434" s="64" t="s">
        <v>40</v>
      </c>
      <c r="J1434" s="52">
        <v>66.940364185474792</v>
      </c>
      <c r="K1434" s="52">
        <v>644.00772509756189</v>
      </c>
      <c r="L1434" s="53">
        <v>453.94628427915177</v>
      </c>
      <c r="M1434" s="52">
        <v>-95.404841037013725</v>
      </c>
      <c r="N1434" s="52">
        <v>582.32398701900399</v>
      </c>
      <c r="O1434" s="52">
        <v>938.23545395748135</v>
      </c>
      <c r="P1434" s="20">
        <v>-724.54326291806251</v>
      </c>
      <c r="R1434"/>
    </row>
    <row r="1435" spans="1:18" x14ac:dyDescent="0.35">
      <c r="A1435" s="54">
        <f xml:space="preserve"> ROW( data_scaledImpacts[[#This Row],[row_id]] ) - ROW( data_scaledImpacts[[#Headers],[row_id]] )</f>
        <v>1434</v>
      </c>
      <c r="B1435" s="61" t="str">
        <f xml:space="preserve"> _xlfn.TEXTJOIN( "", , data_scaledImpacts[[#This Row],[sector]:[impactType]] )</f>
        <v>RoadsGCM Average1Reactive</v>
      </c>
      <c r="C1435" s="49" t="s">
        <v>216</v>
      </c>
      <c r="D1435" s="49" t="s">
        <v>15</v>
      </c>
      <c r="E1435" s="50">
        <v>1</v>
      </c>
      <c r="F1435" s="50"/>
      <c r="G1435" s="50" t="s">
        <v>88</v>
      </c>
      <c r="H1435" s="51"/>
      <c r="I1435" s="64" t="s">
        <v>41</v>
      </c>
      <c r="J1435" s="52">
        <v>187.6449249518713</v>
      </c>
      <c r="K1435" s="52">
        <v>678.8846580230188</v>
      </c>
      <c r="L1435" s="53">
        <v>479.62914079714113</v>
      </c>
      <c r="M1435" s="52">
        <v>858.72295177386093</v>
      </c>
      <c r="N1435" s="52">
        <v>1000.3998664964414</v>
      </c>
      <c r="O1435" s="52">
        <v>860.90651804857816</v>
      </c>
      <c r="P1435" s="20">
        <v>35.920354329503574</v>
      </c>
      <c r="R1435"/>
    </row>
    <row r="1436" spans="1:18" x14ac:dyDescent="0.35">
      <c r="A1436" s="54">
        <f xml:space="preserve"> ROW( data_scaledImpacts[[#This Row],[row_id]] ) - ROW( data_scaledImpacts[[#Headers],[row_id]] )</f>
        <v>1435</v>
      </c>
      <c r="B1436" s="61" t="str">
        <f xml:space="preserve"> _xlfn.TEXTJOIN( "", , data_scaledImpacts[[#This Row],[sector]:[impactType]] )</f>
        <v>RoadsCanESM22Reactive</v>
      </c>
      <c r="C1436" s="49" t="s">
        <v>216</v>
      </c>
      <c r="D1436" s="49" t="s">
        <v>0</v>
      </c>
      <c r="E1436" s="50">
        <v>2</v>
      </c>
      <c r="F1436" s="50"/>
      <c r="G1436" s="50" t="s">
        <v>88</v>
      </c>
      <c r="H1436" s="51"/>
      <c r="I1436" s="64" t="s">
        <v>42</v>
      </c>
      <c r="J1436" s="52">
        <v>254.51081443205572</v>
      </c>
      <c r="K1436" s="52">
        <v>943.95496809654946</v>
      </c>
      <c r="L1436" s="53">
        <v>510.61456024377424</v>
      </c>
      <c r="M1436" s="52">
        <v>1159.0894705936905</v>
      </c>
      <c r="N1436" s="52">
        <v>206.12946277270731</v>
      </c>
      <c r="O1436" s="52">
        <v>1380.2390530892908</v>
      </c>
      <c r="P1436" s="20">
        <v>2446.2233264677029</v>
      </c>
      <c r="R1436"/>
    </row>
    <row r="1437" spans="1:18" x14ac:dyDescent="0.35">
      <c r="A1437" s="54">
        <f xml:space="preserve"> ROW( data_scaledImpacts[[#This Row],[row_id]] ) - ROW( data_scaledImpacts[[#Headers],[row_id]] )</f>
        <v>1436</v>
      </c>
      <c r="B1437" s="61" t="str">
        <f xml:space="preserve"> _xlfn.TEXTJOIN( "", , data_scaledImpacts[[#This Row],[sector]:[impactType]] )</f>
        <v>RoadsCCSM42Reactive</v>
      </c>
      <c r="C1437" s="49" t="s">
        <v>216</v>
      </c>
      <c r="D1437" s="49" t="s">
        <v>1</v>
      </c>
      <c r="E1437" s="50">
        <v>2</v>
      </c>
      <c r="F1437" s="50"/>
      <c r="G1437" s="50" t="s">
        <v>88</v>
      </c>
      <c r="H1437" s="51"/>
      <c r="I1437" s="64" t="s">
        <v>43</v>
      </c>
      <c r="J1437" s="52">
        <v>1021.5660110707594</v>
      </c>
      <c r="K1437" s="52">
        <v>3326.1941424235933</v>
      </c>
      <c r="L1437" s="53">
        <v>517.00094754879126</v>
      </c>
      <c r="M1437" s="52">
        <v>1355.7941983244555</v>
      </c>
      <c r="N1437" s="52">
        <v>1287.9248303409788</v>
      </c>
      <c r="O1437" s="52">
        <v>1190.3031855780912</v>
      </c>
      <c r="P1437" s="20">
        <v>1270.4676569121784</v>
      </c>
      <c r="R1437"/>
    </row>
    <row r="1438" spans="1:18" x14ac:dyDescent="0.35">
      <c r="A1438" s="54">
        <f xml:space="preserve"> ROW( data_scaledImpacts[[#This Row],[row_id]] ) - ROW( data_scaledImpacts[[#Headers],[row_id]] )</f>
        <v>1437</v>
      </c>
      <c r="B1438" s="61" t="str">
        <f xml:space="preserve"> _xlfn.TEXTJOIN( "", , data_scaledImpacts[[#This Row],[sector]:[impactType]] )</f>
        <v>RoadsGISS-E2-R2Reactive</v>
      </c>
      <c r="C1438" s="49" t="s">
        <v>216</v>
      </c>
      <c r="D1438" s="49" t="s">
        <v>2</v>
      </c>
      <c r="E1438" s="50">
        <v>2</v>
      </c>
      <c r="F1438" s="50"/>
      <c r="G1438" s="50" t="s">
        <v>88</v>
      </c>
      <c r="H1438" s="51"/>
      <c r="I1438" s="64" t="s">
        <v>44</v>
      </c>
      <c r="J1438" s="52">
        <v>478.86843599226933</v>
      </c>
      <c r="K1438" s="52">
        <v>1741.4740873050712</v>
      </c>
      <c r="L1438" s="53">
        <v>944.33176978452627</v>
      </c>
      <c r="M1438" s="52">
        <v>2227.2084884524329</v>
      </c>
      <c r="N1438" s="52">
        <v>812.74951929385429</v>
      </c>
      <c r="O1438" s="52">
        <v>739.87477038523514</v>
      </c>
      <c r="P1438" s="20">
        <v>2740.4126213440813</v>
      </c>
      <c r="R1438"/>
    </row>
    <row r="1439" spans="1:18" x14ac:dyDescent="0.35">
      <c r="A1439" s="54">
        <f xml:space="preserve"> ROW( data_scaledImpacts[[#This Row],[row_id]] ) - ROW( data_scaledImpacts[[#Headers],[row_id]] )</f>
        <v>1438</v>
      </c>
      <c r="B1439" s="61" t="str">
        <f xml:space="preserve"> _xlfn.TEXTJOIN( "", , data_scaledImpacts[[#This Row],[sector]:[impactType]] )</f>
        <v>RoadsHadGEM2-ES2Reactive</v>
      </c>
      <c r="C1439" s="49" t="s">
        <v>216</v>
      </c>
      <c r="D1439" s="49" t="s">
        <v>3</v>
      </c>
      <c r="E1439" s="50">
        <v>2</v>
      </c>
      <c r="F1439" s="50"/>
      <c r="G1439" s="50" t="s">
        <v>88</v>
      </c>
      <c r="H1439" s="51"/>
      <c r="I1439" s="64" t="s">
        <v>45</v>
      </c>
      <c r="J1439" s="52">
        <v>1372.2274770218326</v>
      </c>
      <c r="K1439" s="52">
        <v>2197.1250265525823</v>
      </c>
      <c r="L1439" s="53">
        <v>730.39477790467913</v>
      </c>
      <c r="M1439" s="52">
        <v>2344.8702305332449</v>
      </c>
      <c r="N1439" s="52">
        <v>1900.0357946904367</v>
      </c>
      <c r="O1439" s="52">
        <v>1347.6698751090244</v>
      </c>
      <c r="P1439" s="20">
        <v>3422.102371740998</v>
      </c>
      <c r="R1439"/>
    </row>
    <row r="1440" spans="1:18" x14ac:dyDescent="0.35">
      <c r="A1440" s="54">
        <f xml:space="preserve"> ROW( data_scaledImpacts[[#This Row],[row_id]] ) - ROW( data_scaledImpacts[[#Headers],[row_id]] )</f>
        <v>1439</v>
      </c>
      <c r="B1440" s="61" t="str">
        <f xml:space="preserve"> _xlfn.TEXTJOIN( "", , data_scaledImpacts[[#This Row],[sector]:[impactType]] )</f>
        <v>RoadsMIROC52Reactive</v>
      </c>
      <c r="C1440" s="49" t="s">
        <v>216</v>
      </c>
      <c r="D1440" s="49" t="s">
        <v>4</v>
      </c>
      <c r="E1440" s="50">
        <v>2</v>
      </c>
      <c r="F1440" s="50"/>
      <c r="G1440" s="50" t="s">
        <v>88</v>
      </c>
      <c r="H1440" s="51"/>
      <c r="I1440" s="64" t="s">
        <v>46</v>
      </c>
      <c r="J1440" s="52">
        <v>942.42073229196671</v>
      </c>
      <c r="K1440" s="52">
        <v>2106.7401891332925</v>
      </c>
      <c r="L1440" s="53">
        <v>220.92094648875064</v>
      </c>
      <c r="M1440" s="52">
        <v>1067.1834515170203</v>
      </c>
      <c r="N1440" s="52">
        <v>1174.1307207815662</v>
      </c>
      <c r="O1440" s="52">
        <v>1123.6449189809471</v>
      </c>
      <c r="P1440" s="20">
        <v>-665.32853886517637</v>
      </c>
      <c r="R1440"/>
    </row>
    <row r="1441" spans="1:18" x14ac:dyDescent="0.35">
      <c r="A1441" s="54">
        <f xml:space="preserve"> ROW( data_scaledImpacts[[#This Row],[row_id]] ) - ROW( data_scaledImpacts[[#Headers],[row_id]] )</f>
        <v>1440</v>
      </c>
      <c r="B1441" s="61" t="str">
        <f xml:space="preserve"> _xlfn.TEXTJOIN( "", , data_scaledImpacts[[#This Row],[sector]:[impactType]] )</f>
        <v>RoadsGFDL-CM32Reactive</v>
      </c>
      <c r="C1441" s="49" t="s">
        <v>216</v>
      </c>
      <c r="D1441" s="49" t="s">
        <v>5</v>
      </c>
      <c r="E1441" s="50">
        <v>2</v>
      </c>
      <c r="F1441" s="50"/>
      <c r="G1441" s="50" t="s">
        <v>88</v>
      </c>
      <c r="H1441" s="51"/>
      <c r="I1441" s="64" t="s">
        <v>47</v>
      </c>
      <c r="J1441" s="52">
        <v>456.69780308327546</v>
      </c>
      <c r="K1441" s="52">
        <v>1139.1443132179429</v>
      </c>
      <c r="L1441" s="53">
        <v>102.60287787635336</v>
      </c>
      <c r="M1441" s="52">
        <v>1039.002028154719</v>
      </c>
      <c r="N1441" s="52">
        <v>1367.6158953531233</v>
      </c>
      <c r="O1441" s="52">
        <v>868.83653493797317</v>
      </c>
      <c r="P1441" s="20">
        <v>1357.9939765904498</v>
      </c>
      <c r="R1441"/>
    </row>
    <row r="1442" spans="1:18" x14ac:dyDescent="0.35">
      <c r="A1442" s="54">
        <f xml:space="preserve"> ROW( data_scaledImpacts[[#This Row],[row_id]] ) - ROW( data_scaledImpacts[[#Headers],[row_id]] )</f>
        <v>1441</v>
      </c>
      <c r="B1442" s="61" t="str">
        <f xml:space="preserve"> _xlfn.TEXTJOIN( "", , data_scaledImpacts[[#This Row],[sector]:[impactType]] )</f>
        <v>RoadsGCM Average2Reactive</v>
      </c>
      <c r="C1442" s="49" t="s">
        <v>216</v>
      </c>
      <c r="D1442" s="49" t="s">
        <v>15</v>
      </c>
      <c r="E1442" s="50">
        <v>2</v>
      </c>
      <c r="F1442" s="50"/>
      <c r="G1442" s="50" t="s">
        <v>88</v>
      </c>
      <c r="H1442" s="51"/>
      <c r="I1442" s="64" t="s">
        <v>48</v>
      </c>
      <c r="J1442" s="52">
        <v>754.38187898202648</v>
      </c>
      <c r="K1442" s="52">
        <v>1909.1054544548385</v>
      </c>
      <c r="L1442" s="53">
        <v>504.31097997447927</v>
      </c>
      <c r="M1442" s="52">
        <v>1532.1913112625941</v>
      </c>
      <c r="N1442" s="52">
        <v>1124.7643705387777</v>
      </c>
      <c r="O1442" s="52">
        <v>1108.4280563467603</v>
      </c>
      <c r="P1442" s="20">
        <v>1761.9785690317055</v>
      </c>
      <c r="R1442"/>
    </row>
    <row r="1443" spans="1:18" x14ac:dyDescent="0.35">
      <c r="A1443" s="54">
        <f xml:space="preserve"> ROW( data_scaledImpacts[[#This Row],[row_id]] ) - ROW( data_scaledImpacts[[#Headers],[row_id]] )</f>
        <v>1442</v>
      </c>
      <c r="B1443" s="61" t="str">
        <f xml:space="preserve"> _xlfn.TEXTJOIN( "", , data_scaledImpacts[[#This Row],[sector]:[impactType]] )</f>
        <v>RoadsCanESM23Reactive</v>
      </c>
      <c r="C1443" s="49" t="s">
        <v>216</v>
      </c>
      <c r="D1443" s="49" t="s">
        <v>0</v>
      </c>
      <c r="E1443" s="50">
        <v>3</v>
      </c>
      <c r="F1443" s="50"/>
      <c r="G1443" s="50" t="s">
        <v>88</v>
      </c>
      <c r="H1443" s="51"/>
      <c r="I1443" s="64" t="s">
        <v>49</v>
      </c>
      <c r="J1443" s="52">
        <v>1504.7761879040795</v>
      </c>
      <c r="K1443" s="52">
        <v>2464.9682706568155</v>
      </c>
      <c r="L1443" s="53">
        <v>1617.738135580659</v>
      </c>
      <c r="M1443" s="52">
        <v>4029.6675943117243</v>
      </c>
      <c r="N1443" s="52">
        <v>697.20048531031671</v>
      </c>
      <c r="O1443" s="52">
        <v>1399.4344846858535</v>
      </c>
      <c r="P1443" s="20">
        <v>4800.2242145397431</v>
      </c>
      <c r="R1443"/>
    </row>
    <row r="1444" spans="1:18" x14ac:dyDescent="0.35">
      <c r="A1444" s="54">
        <f xml:space="preserve"> ROW( data_scaledImpacts[[#This Row],[row_id]] ) - ROW( data_scaledImpacts[[#Headers],[row_id]] )</f>
        <v>1443</v>
      </c>
      <c r="B1444" s="61" t="str">
        <f xml:space="preserve"> _xlfn.TEXTJOIN( "", , data_scaledImpacts[[#This Row],[sector]:[impactType]] )</f>
        <v>RoadsCCSM43Reactive</v>
      </c>
      <c r="C1444" s="49" t="s">
        <v>216</v>
      </c>
      <c r="D1444" s="49" t="s">
        <v>1</v>
      </c>
      <c r="E1444" s="50">
        <v>3</v>
      </c>
      <c r="F1444" s="50"/>
      <c r="G1444" s="50" t="s">
        <v>88</v>
      </c>
      <c r="H1444" s="51"/>
      <c r="I1444" s="64" t="s">
        <v>50</v>
      </c>
      <c r="J1444" s="52">
        <v>1833.5239905720009</v>
      </c>
      <c r="K1444" s="52">
        <v>2445.3903331562356</v>
      </c>
      <c r="L1444" s="53">
        <v>1890.8338911225699</v>
      </c>
      <c r="M1444" s="52">
        <v>2628.0626943739353</v>
      </c>
      <c r="N1444" s="52">
        <v>1184.7340918325176</v>
      </c>
      <c r="O1444" s="52">
        <v>1226.8186747809725</v>
      </c>
      <c r="P1444" s="20">
        <v>2474.9668797078871</v>
      </c>
      <c r="R1444"/>
    </row>
    <row r="1445" spans="1:18" x14ac:dyDescent="0.35">
      <c r="A1445" s="54">
        <f xml:space="preserve"> ROW( data_scaledImpacts[[#This Row],[row_id]] ) - ROW( data_scaledImpacts[[#Headers],[row_id]] )</f>
        <v>1444</v>
      </c>
      <c r="B1445" s="61" t="str">
        <f xml:space="preserve"> _xlfn.TEXTJOIN( "", , data_scaledImpacts[[#This Row],[sector]:[impactType]] )</f>
        <v>RoadsGISS-E2-R3Reactive</v>
      </c>
      <c r="C1445" s="49" t="s">
        <v>216</v>
      </c>
      <c r="D1445" s="49" t="s">
        <v>2</v>
      </c>
      <c r="E1445" s="50">
        <v>3</v>
      </c>
      <c r="F1445" s="50"/>
      <c r="G1445" s="50" t="s">
        <v>88</v>
      </c>
      <c r="H1445" s="51"/>
      <c r="I1445" s="64" t="s">
        <v>51</v>
      </c>
      <c r="J1445" s="52">
        <v>2122.9927804078297</v>
      </c>
      <c r="K1445" s="52">
        <v>1586.5929366110761</v>
      </c>
      <c r="L1445" s="53">
        <v>1320.6604264160128</v>
      </c>
      <c r="M1445" s="52">
        <v>4500.8447911754665</v>
      </c>
      <c r="N1445" s="52">
        <v>1301.3491360703531</v>
      </c>
      <c r="O1445" s="52">
        <v>1277.7841812834945</v>
      </c>
      <c r="P1445" s="20">
        <v>3760.3564163111964</v>
      </c>
      <c r="R1445"/>
    </row>
    <row r="1446" spans="1:18" x14ac:dyDescent="0.35">
      <c r="A1446" s="54">
        <f xml:space="preserve"> ROW( data_scaledImpacts[[#This Row],[row_id]] ) - ROW( data_scaledImpacts[[#Headers],[row_id]] )</f>
        <v>1445</v>
      </c>
      <c r="B1446" s="61" t="str">
        <f xml:space="preserve"> _xlfn.TEXTJOIN( "", , data_scaledImpacts[[#This Row],[sector]:[impactType]] )</f>
        <v>RoadsHadGEM2-ES3Reactive</v>
      </c>
      <c r="C1446" s="49" t="s">
        <v>216</v>
      </c>
      <c r="D1446" s="49" t="s">
        <v>3</v>
      </c>
      <c r="E1446" s="50">
        <v>3</v>
      </c>
      <c r="F1446" s="50"/>
      <c r="G1446" s="50" t="s">
        <v>88</v>
      </c>
      <c r="H1446" s="51"/>
      <c r="I1446" s="64" t="s">
        <v>52</v>
      </c>
      <c r="J1446" s="52">
        <v>3081.831971763032</v>
      </c>
      <c r="K1446" s="52">
        <v>4371.6564276397357</v>
      </c>
      <c r="L1446" s="53">
        <v>1895.7967827059463</v>
      </c>
      <c r="M1446" s="52">
        <v>4481.1774577242832</v>
      </c>
      <c r="N1446" s="52">
        <v>4797.5419633657039</v>
      </c>
      <c r="O1446" s="52">
        <v>1314.31878739687</v>
      </c>
      <c r="P1446" s="20">
        <v>3852.2514500325487</v>
      </c>
      <c r="R1446"/>
    </row>
    <row r="1447" spans="1:18" x14ac:dyDescent="0.35">
      <c r="A1447" s="54">
        <f xml:space="preserve"> ROW( data_scaledImpacts[[#This Row],[row_id]] ) - ROW( data_scaledImpacts[[#Headers],[row_id]] )</f>
        <v>1446</v>
      </c>
      <c r="B1447" s="61" t="str">
        <f xml:space="preserve"> _xlfn.TEXTJOIN( "", , data_scaledImpacts[[#This Row],[sector]:[impactType]] )</f>
        <v>RoadsMIROC53Reactive</v>
      </c>
      <c r="C1447" s="49" t="s">
        <v>216</v>
      </c>
      <c r="D1447" s="49" t="s">
        <v>4</v>
      </c>
      <c r="E1447" s="50">
        <v>3</v>
      </c>
      <c r="F1447" s="50"/>
      <c r="G1447" s="50" t="s">
        <v>88</v>
      </c>
      <c r="H1447" s="51"/>
      <c r="I1447" s="64" t="s">
        <v>53</v>
      </c>
      <c r="J1447" s="52">
        <v>930.94547494625704</v>
      </c>
      <c r="K1447" s="52">
        <v>1400.4292843384444</v>
      </c>
      <c r="L1447" s="53">
        <v>528.46084779827436</v>
      </c>
      <c r="M1447" s="52">
        <v>5434.93876283398</v>
      </c>
      <c r="N1447" s="52">
        <v>1328.8275078714928</v>
      </c>
      <c r="O1447" s="52">
        <v>1864.7784314169055</v>
      </c>
      <c r="P1447" s="20">
        <v>1284.7600496623875</v>
      </c>
      <c r="R1447"/>
    </row>
    <row r="1448" spans="1:18" x14ac:dyDescent="0.35">
      <c r="A1448" s="54">
        <f xml:space="preserve"> ROW( data_scaledImpacts[[#This Row],[row_id]] ) - ROW( data_scaledImpacts[[#Headers],[row_id]] )</f>
        <v>1447</v>
      </c>
      <c r="B1448" s="61" t="str">
        <f xml:space="preserve"> _xlfn.TEXTJOIN( "", , data_scaledImpacts[[#This Row],[sector]:[impactType]] )</f>
        <v>RoadsGFDL-CM33Reactive</v>
      </c>
      <c r="C1448" s="49" t="s">
        <v>216</v>
      </c>
      <c r="D1448" s="49" t="s">
        <v>5</v>
      </c>
      <c r="E1448" s="50">
        <v>3</v>
      </c>
      <c r="F1448" s="50"/>
      <c r="G1448" s="50" t="s">
        <v>88</v>
      </c>
      <c r="H1448" s="51"/>
      <c r="I1448" s="64" t="s">
        <v>54</v>
      </c>
      <c r="J1448" s="52">
        <v>1056.0504769005936</v>
      </c>
      <c r="K1448" s="52">
        <v>1795.3544085010683</v>
      </c>
      <c r="L1448" s="53">
        <v>860.08701228157611</v>
      </c>
      <c r="M1448" s="52">
        <v>2707.3519212308756</v>
      </c>
      <c r="N1448" s="52">
        <v>1294.4387033968526</v>
      </c>
      <c r="O1448" s="52">
        <v>2164.0836326886556</v>
      </c>
      <c r="P1448" s="20">
        <v>3853.0956054210928</v>
      </c>
      <c r="R1448"/>
    </row>
    <row r="1449" spans="1:18" x14ac:dyDescent="0.35">
      <c r="A1449" s="54">
        <f xml:space="preserve"> ROW( data_scaledImpacts[[#This Row],[row_id]] ) - ROW( data_scaledImpacts[[#Headers],[row_id]] )</f>
        <v>1448</v>
      </c>
      <c r="B1449" s="61" t="str">
        <f xml:space="preserve"> _xlfn.TEXTJOIN( "", , data_scaledImpacts[[#This Row],[sector]:[impactType]] )</f>
        <v>RoadsGCM Average3Reactive</v>
      </c>
      <c r="C1449" s="49" t="s">
        <v>216</v>
      </c>
      <c r="D1449" s="49" t="s">
        <v>15</v>
      </c>
      <c r="E1449" s="50">
        <v>3</v>
      </c>
      <c r="F1449" s="50"/>
      <c r="G1449" s="50" t="s">
        <v>88</v>
      </c>
      <c r="H1449" s="51"/>
      <c r="I1449" s="64" t="s">
        <v>55</v>
      </c>
      <c r="J1449" s="52">
        <v>1755.0201470822988</v>
      </c>
      <c r="K1449" s="52">
        <v>2344.065276817229</v>
      </c>
      <c r="L1449" s="53">
        <v>1352.2628493175064</v>
      </c>
      <c r="M1449" s="52">
        <v>3963.673870275044</v>
      </c>
      <c r="N1449" s="52">
        <v>1767.3486479745395</v>
      </c>
      <c r="O1449" s="52">
        <v>1541.2030320421254</v>
      </c>
      <c r="P1449" s="20">
        <v>3337.6091026124759</v>
      </c>
      <c r="R1449"/>
    </row>
    <row r="1450" spans="1:18" x14ac:dyDescent="0.35">
      <c r="A1450" s="54">
        <f xml:space="preserve"> ROW( data_scaledImpacts[[#This Row],[row_id]] ) - ROW( data_scaledImpacts[[#Headers],[row_id]] )</f>
        <v>1449</v>
      </c>
      <c r="B1450" s="61" t="str">
        <f xml:space="preserve"> _xlfn.TEXTJOIN( "", , data_scaledImpacts[[#This Row],[sector]:[impactType]] )</f>
        <v>RoadsCanESM24Reactive</v>
      </c>
      <c r="C1450" s="49" t="s">
        <v>216</v>
      </c>
      <c r="D1450" s="49" t="s">
        <v>0</v>
      </c>
      <c r="E1450" s="50">
        <v>4</v>
      </c>
      <c r="F1450" s="50"/>
      <c r="G1450" s="50" t="s">
        <v>88</v>
      </c>
      <c r="H1450" s="51"/>
      <c r="I1450" s="64" t="s">
        <v>56</v>
      </c>
      <c r="J1450" s="52">
        <v>1291.3699864468081</v>
      </c>
      <c r="K1450" s="52">
        <v>2568.4380262754134</v>
      </c>
      <c r="L1450" s="53">
        <v>1837.1520325375661</v>
      </c>
      <c r="M1450" s="52">
        <v>3840.338576458932</v>
      </c>
      <c r="N1450" s="52">
        <v>1414.1025600253477</v>
      </c>
      <c r="O1450" s="52">
        <v>1548.7980767610861</v>
      </c>
      <c r="P1450" s="20">
        <v>7986.4969879638093</v>
      </c>
      <c r="R1450"/>
    </row>
    <row r="1451" spans="1:18" x14ac:dyDescent="0.35">
      <c r="A1451" s="54">
        <f xml:space="preserve"> ROW( data_scaledImpacts[[#This Row],[row_id]] ) - ROW( data_scaledImpacts[[#Headers],[row_id]] )</f>
        <v>1450</v>
      </c>
      <c r="B1451" s="61" t="str">
        <f xml:space="preserve"> _xlfn.TEXTJOIN( "", , data_scaledImpacts[[#This Row],[sector]:[impactType]] )</f>
        <v>RoadsCCSM44Reactive</v>
      </c>
      <c r="C1451" s="49" t="s">
        <v>216</v>
      </c>
      <c r="D1451" s="49" t="s">
        <v>1</v>
      </c>
      <c r="E1451" s="50">
        <v>4</v>
      </c>
      <c r="F1451" s="50"/>
      <c r="G1451" s="50" t="s">
        <v>88</v>
      </c>
      <c r="H1451" s="51"/>
      <c r="I1451" s="64" t="s">
        <v>57</v>
      </c>
      <c r="J1451" s="52">
        <v>2590.4399352959972</v>
      </c>
      <c r="K1451" s="52">
        <v>5173.6701191824868</v>
      </c>
      <c r="L1451" s="53">
        <v>1677.9071344345205</v>
      </c>
      <c r="M1451" s="52">
        <v>4687.1303273061021</v>
      </c>
      <c r="N1451" s="52">
        <v>5145.9367503254662</v>
      </c>
      <c r="O1451" s="52">
        <v>1652.2319299685421</v>
      </c>
      <c r="P1451" s="20">
        <v>4008.6813850408062</v>
      </c>
      <c r="R1451"/>
    </row>
    <row r="1452" spans="1:18" x14ac:dyDescent="0.35">
      <c r="A1452" s="54">
        <f xml:space="preserve"> ROW( data_scaledImpacts[[#This Row],[row_id]] ) - ROW( data_scaledImpacts[[#Headers],[row_id]] )</f>
        <v>1451</v>
      </c>
      <c r="B1452" s="61" t="str">
        <f xml:space="preserve"> _xlfn.TEXTJOIN( "", , data_scaledImpacts[[#This Row],[sector]:[impactType]] )</f>
        <v>RoadsGISS-E2-R4Reactive</v>
      </c>
      <c r="C1452" s="49" t="s">
        <v>216</v>
      </c>
      <c r="D1452" s="49" t="s">
        <v>2</v>
      </c>
      <c r="E1452" s="50">
        <v>4</v>
      </c>
      <c r="F1452" s="50"/>
      <c r="G1452" s="50" t="s">
        <v>88</v>
      </c>
      <c r="H1452" s="51"/>
      <c r="I1452" s="64" t="s">
        <v>58</v>
      </c>
      <c r="J1452" s="52"/>
      <c r="K1452" s="52"/>
      <c r="L1452" s="53"/>
      <c r="M1452" s="52"/>
      <c r="N1452" s="52"/>
      <c r="O1452" s="52"/>
      <c r="P1452" s="20"/>
      <c r="R1452"/>
    </row>
    <row r="1453" spans="1:18" x14ac:dyDescent="0.35">
      <c r="A1453" s="54">
        <f xml:space="preserve"> ROW( data_scaledImpacts[[#This Row],[row_id]] ) - ROW( data_scaledImpacts[[#Headers],[row_id]] )</f>
        <v>1452</v>
      </c>
      <c r="B1453" s="61" t="str">
        <f xml:space="preserve"> _xlfn.TEXTJOIN( "", , data_scaledImpacts[[#This Row],[sector]:[impactType]] )</f>
        <v>RoadsHadGEM2-ES4Reactive</v>
      </c>
      <c r="C1453" s="49" t="s">
        <v>216</v>
      </c>
      <c r="D1453" s="49" t="s">
        <v>3</v>
      </c>
      <c r="E1453" s="50">
        <v>4</v>
      </c>
      <c r="F1453" s="50"/>
      <c r="G1453" s="50" t="s">
        <v>88</v>
      </c>
      <c r="H1453" s="51"/>
      <c r="I1453" s="64" t="s">
        <v>59</v>
      </c>
      <c r="J1453" s="52">
        <v>4289.384862477219</v>
      </c>
      <c r="K1453" s="52">
        <v>5723.2840393895221</v>
      </c>
      <c r="L1453" s="53">
        <v>3156.4385337846825</v>
      </c>
      <c r="M1453" s="52">
        <v>6481.1991687360769</v>
      </c>
      <c r="N1453" s="52">
        <v>6003.4396868208123</v>
      </c>
      <c r="O1453" s="52">
        <v>2976.4365189267423</v>
      </c>
      <c r="P1453" s="20">
        <v>3533.3918682522376</v>
      </c>
      <c r="R1453"/>
    </row>
    <row r="1454" spans="1:18" x14ac:dyDescent="0.35">
      <c r="A1454" s="54">
        <f xml:space="preserve"> ROW( data_scaledImpacts[[#This Row],[row_id]] ) - ROW( data_scaledImpacts[[#Headers],[row_id]] )</f>
        <v>1453</v>
      </c>
      <c r="B1454" s="61" t="str">
        <f xml:space="preserve"> _xlfn.TEXTJOIN( "", , data_scaledImpacts[[#This Row],[sector]:[impactType]] )</f>
        <v>RoadsMIROC54Reactive</v>
      </c>
      <c r="C1454" s="49" t="s">
        <v>216</v>
      </c>
      <c r="D1454" s="49" t="s">
        <v>4</v>
      </c>
      <c r="E1454" s="50">
        <v>4</v>
      </c>
      <c r="F1454" s="50"/>
      <c r="G1454" s="50" t="s">
        <v>88</v>
      </c>
      <c r="H1454" s="51"/>
      <c r="I1454" s="64" t="s">
        <v>60</v>
      </c>
      <c r="J1454" s="52">
        <v>2044.0606630312079</v>
      </c>
      <c r="K1454" s="52">
        <v>2216.1339666140107</v>
      </c>
      <c r="L1454" s="53">
        <v>1847.2073296076737</v>
      </c>
      <c r="M1454" s="52">
        <v>6018.9269719476542</v>
      </c>
      <c r="N1454" s="52">
        <v>2522.6736020072508</v>
      </c>
      <c r="O1454" s="52">
        <v>2495.8379995169503</v>
      </c>
      <c r="P1454" s="20">
        <v>6699.5923239118365</v>
      </c>
      <c r="R1454"/>
    </row>
    <row r="1455" spans="1:18" x14ac:dyDescent="0.35">
      <c r="A1455" s="54">
        <f xml:space="preserve"> ROW( data_scaledImpacts[[#This Row],[row_id]] ) - ROW( data_scaledImpacts[[#Headers],[row_id]] )</f>
        <v>1454</v>
      </c>
      <c r="B1455" s="61" t="str">
        <f xml:space="preserve"> _xlfn.TEXTJOIN( "", , data_scaledImpacts[[#This Row],[sector]:[impactType]] )</f>
        <v>RoadsGFDL-CM34Reactive</v>
      </c>
      <c r="C1455" s="49" t="s">
        <v>216</v>
      </c>
      <c r="D1455" s="49" t="s">
        <v>5</v>
      </c>
      <c r="E1455" s="50">
        <v>4</v>
      </c>
      <c r="F1455" s="50"/>
      <c r="G1455" s="50" t="s">
        <v>88</v>
      </c>
      <c r="H1455" s="51"/>
      <c r="I1455" s="64" t="s">
        <v>61</v>
      </c>
      <c r="J1455" s="52">
        <v>3591.1690511421275</v>
      </c>
      <c r="K1455" s="52">
        <v>4604.9911626401299</v>
      </c>
      <c r="L1455" s="53">
        <v>1946.442817148916</v>
      </c>
      <c r="M1455" s="52">
        <v>3728.8478501817972</v>
      </c>
      <c r="N1455" s="52">
        <v>2968.8059815279034</v>
      </c>
      <c r="O1455" s="52">
        <v>2976.1846589471565</v>
      </c>
      <c r="P1455" s="20">
        <v>4777.888358053915</v>
      </c>
      <c r="R1455"/>
    </row>
    <row r="1456" spans="1:18" x14ac:dyDescent="0.35">
      <c r="A1456" s="54">
        <f xml:space="preserve"> ROW( data_scaledImpacts[[#This Row],[row_id]] ) - ROW( data_scaledImpacts[[#Headers],[row_id]] )</f>
        <v>1455</v>
      </c>
      <c r="B1456" s="61" t="str">
        <f xml:space="preserve"> _xlfn.TEXTJOIN( "", , data_scaledImpacts[[#This Row],[sector]:[impactType]] )</f>
        <v>RoadsGCM Average4Reactive</v>
      </c>
      <c r="C1456" s="49" t="s">
        <v>216</v>
      </c>
      <c r="D1456" s="49" t="s">
        <v>15</v>
      </c>
      <c r="E1456" s="50">
        <v>4</v>
      </c>
      <c r="F1456" s="50"/>
      <c r="G1456" s="50" t="s">
        <v>88</v>
      </c>
      <c r="H1456" s="51"/>
      <c r="I1456" s="64" t="s">
        <v>62</v>
      </c>
      <c r="J1456" s="52">
        <v>2761.284899678672</v>
      </c>
      <c r="K1456" s="52">
        <v>4057.3034628203122</v>
      </c>
      <c r="L1456" s="53">
        <v>2093.0295695026716</v>
      </c>
      <c r="M1456" s="52">
        <v>4951.2885789261127</v>
      </c>
      <c r="N1456" s="52">
        <v>3610.9917161413564</v>
      </c>
      <c r="O1456" s="52">
        <v>2329.897836824096</v>
      </c>
      <c r="P1456" s="20">
        <v>5401.2101846445212</v>
      </c>
      <c r="R1456"/>
    </row>
    <row r="1457" spans="1:18" x14ac:dyDescent="0.35">
      <c r="A1457" s="54">
        <f xml:space="preserve"> ROW( data_scaledImpacts[[#This Row],[row_id]] ) - ROW( data_scaledImpacts[[#Headers],[row_id]] )</f>
        <v>1456</v>
      </c>
      <c r="B1457" s="61" t="str">
        <f xml:space="preserve"> _xlfn.TEXTJOIN( "", , data_scaledImpacts[[#This Row],[sector]:[impactType]] )</f>
        <v>RoadsCanESM25Reactive</v>
      </c>
      <c r="C1457" s="49" t="s">
        <v>216</v>
      </c>
      <c r="D1457" s="49" t="s">
        <v>0</v>
      </c>
      <c r="E1457" s="50">
        <v>5</v>
      </c>
      <c r="F1457" s="50"/>
      <c r="G1457" s="50" t="s">
        <v>88</v>
      </c>
      <c r="H1457" s="51"/>
      <c r="I1457" s="64" t="s">
        <v>63</v>
      </c>
      <c r="J1457" s="52">
        <v>2984.3758209912248</v>
      </c>
      <c r="K1457" s="52">
        <v>3915.2283090968267</v>
      </c>
      <c r="L1457" s="53">
        <v>2425.8816996987139</v>
      </c>
      <c r="M1457" s="52">
        <v>7307.8605247077085</v>
      </c>
      <c r="N1457" s="52">
        <v>2039.3920304070127</v>
      </c>
      <c r="O1457" s="52">
        <v>2317.1085209294001</v>
      </c>
      <c r="P1457" s="20">
        <v>6234.0498448687931</v>
      </c>
      <c r="R1457"/>
    </row>
    <row r="1458" spans="1:18" x14ac:dyDescent="0.35">
      <c r="A1458" s="54">
        <f xml:space="preserve"> ROW( data_scaledImpacts[[#This Row],[row_id]] ) - ROW( data_scaledImpacts[[#Headers],[row_id]] )</f>
        <v>1457</v>
      </c>
      <c r="B1458" s="61" t="str">
        <f xml:space="preserve"> _xlfn.TEXTJOIN( "", , data_scaledImpacts[[#This Row],[sector]:[impactType]] )</f>
        <v>RoadsCCSM45Reactive</v>
      </c>
      <c r="C1458" s="49" t="s">
        <v>216</v>
      </c>
      <c r="D1458" s="49" t="s">
        <v>1</v>
      </c>
      <c r="E1458" s="50">
        <v>5</v>
      </c>
      <c r="F1458" s="50"/>
      <c r="G1458" s="50" t="s">
        <v>88</v>
      </c>
      <c r="H1458" s="51"/>
      <c r="I1458" s="64" t="s">
        <v>64</v>
      </c>
      <c r="J1458" s="52">
        <v>2811.2334169575943</v>
      </c>
      <c r="K1458" s="52">
        <v>4801.588719354274</v>
      </c>
      <c r="L1458" s="53">
        <v>2044.8711594402805</v>
      </c>
      <c r="M1458" s="52">
        <v>7592.4099121088339</v>
      </c>
      <c r="N1458" s="52">
        <v>5814.9427130226113</v>
      </c>
      <c r="O1458" s="52">
        <v>2312.6908006942062</v>
      </c>
      <c r="P1458" s="20">
        <v>9264.4981623930507</v>
      </c>
      <c r="R1458"/>
    </row>
    <row r="1459" spans="1:18" x14ac:dyDescent="0.35">
      <c r="A1459" s="54">
        <f xml:space="preserve"> ROW( data_scaledImpacts[[#This Row],[row_id]] ) - ROW( data_scaledImpacts[[#Headers],[row_id]] )</f>
        <v>1458</v>
      </c>
      <c r="B1459" s="61" t="str">
        <f xml:space="preserve"> _xlfn.TEXTJOIN( "", , data_scaledImpacts[[#This Row],[sector]:[impactType]] )</f>
        <v>RoadsGISS-E2-R5Reactive</v>
      </c>
      <c r="C1459" s="49" t="s">
        <v>216</v>
      </c>
      <c r="D1459" s="49" t="s">
        <v>2</v>
      </c>
      <c r="E1459" s="50">
        <v>5</v>
      </c>
      <c r="F1459" s="50"/>
      <c r="G1459" s="50" t="s">
        <v>88</v>
      </c>
      <c r="H1459" s="51"/>
      <c r="I1459" s="64" t="s">
        <v>65</v>
      </c>
      <c r="J1459" s="52"/>
      <c r="K1459" s="52"/>
      <c r="L1459" s="53"/>
      <c r="M1459" s="52"/>
      <c r="N1459" s="52"/>
      <c r="O1459" s="52"/>
      <c r="P1459" s="20"/>
      <c r="R1459"/>
    </row>
    <row r="1460" spans="1:18" x14ac:dyDescent="0.35">
      <c r="A1460" s="54">
        <f xml:space="preserve"> ROW( data_scaledImpacts[[#This Row],[row_id]] ) - ROW( data_scaledImpacts[[#Headers],[row_id]] )</f>
        <v>1459</v>
      </c>
      <c r="B1460" s="61" t="str">
        <f xml:space="preserve"> _xlfn.TEXTJOIN( "", , data_scaledImpacts[[#This Row],[sector]:[impactType]] )</f>
        <v>RoadsHadGEM2-ES5Reactive</v>
      </c>
      <c r="C1460" s="49" t="s">
        <v>216</v>
      </c>
      <c r="D1460" s="49" t="s">
        <v>3</v>
      </c>
      <c r="E1460" s="50">
        <v>5</v>
      </c>
      <c r="F1460" s="50"/>
      <c r="G1460" s="50" t="s">
        <v>88</v>
      </c>
      <c r="H1460" s="51"/>
      <c r="I1460" s="64" t="s">
        <v>66</v>
      </c>
      <c r="J1460" s="52">
        <v>4448.1390614003503</v>
      </c>
      <c r="K1460" s="52">
        <v>6240.311474192732</v>
      </c>
      <c r="L1460" s="53">
        <v>2932.4935732237645</v>
      </c>
      <c r="M1460" s="52">
        <v>7102.0384823089316</v>
      </c>
      <c r="N1460" s="52">
        <v>4788.5336984743299</v>
      </c>
      <c r="O1460" s="52">
        <v>3750.1848802424247</v>
      </c>
      <c r="P1460" s="20">
        <v>5815.0307570327404</v>
      </c>
      <c r="R1460"/>
    </row>
    <row r="1461" spans="1:18" x14ac:dyDescent="0.35">
      <c r="A1461" s="54">
        <f xml:space="preserve"> ROW( data_scaledImpacts[[#This Row],[row_id]] ) - ROW( data_scaledImpacts[[#Headers],[row_id]] )</f>
        <v>1460</v>
      </c>
      <c r="B1461" s="61" t="str">
        <f xml:space="preserve"> _xlfn.TEXTJOIN( "", , data_scaledImpacts[[#This Row],[sector]:[impactType]] )</f>
        <v>RoadsMIROC55Reactive</v>
      </c>
      <c r="C1461" s="49" t="s">
        <v>216</v>
      </c>
      <c r="D1461" s="49" t="s">
        <v>4</v>
      </c>
      <c r="E1461" s="50">
        <v>5</v>
      </c>
      <c r="F1461" s="50"/>
      <c r="G1461" s="50" t="s">
        <v>88</v>
      </c>
      <c r="H1461" s="51"/>
      <c r="I1461" s="64" t="s">
        <v>67</v>
      </c>
      <c r="J1461" s="52">
        <v>2713.2626407330554</v>
      </c>
      <c r="K1461" s="52">
        <v>3482.6444287076279</v>
      </c>
      <c r="L1461" s="53">
        <v>1432.9053070038553</v>
      </c>
      <c r="M1461" s="52">
        <v>4699.6274485814647</v>
      </c>
      <c r="N1461" s="52">
        <v>3078.9288857738388</v>
      </c>
      <c r="O1461" s="52">
        <v>2176.6994939607948</v>
      </c>
      <c r="P1461" s="20">
        <v>1852.1672963238834</v>
      </c>
      <c r="R1461"/>
    </row>
    <row r="1462" spans="1:18" x14ac:dyDescent="0.35">
      <c r="A1462" s="54">
        <f xml:space="preserve"> ROW( data_scaledImpacts[[#This Row],[row_id]] ) - ROW( data_scaledImpacts[[#Headers],[row_id]] )</f>
        <v>1461</v>
      </c>
      <c r="B1462" s="61" t="str">
        <f xml:space="preserve"> _xlfn.TEXTJOIN( "", , data_scaledImpacts[[#This Row],[sector]:[impactType]] )</f>
        <v>RoadsGFDL-CM35Reactive</v>
      </c>
      <c r="C1462" s="49" t="s">
        <v>216</v>
      </c>
      <c r="D1462" s="49" t="s">
        <v>5</v>
      </c>
      <c r="E1462" s="50">
        <v>5</v>
      </c>
      <c r="F1462" s="50"/>
      <c r="G1462" s="50" t="s">
        <v>88</v>
      </c>
      <c r="H1462" s="51"/>
      <c r="I1462" s="64" t="s">
        <v>68</v>
      </c>
      <c r="J1462" s="52">
        <v>2758.9656284750372</v>
      </c>
      <c r="K1462" s="52">
        <v>4720.2498841488359</v>
      </c>
      <c r="L1462" s="53">
        <v>2390.6610064718438</v>
      </c>
      <c r="M1462" s="52">
        <v>4889.0235202191398</v>
      </c>
      <c r="N1462" s="52">
        <v>3549.922270479638</v>
      </c>
      <c r="O1462" s="52">
        <v>3048.3405118431378</v>
      </c>
      <c r="P1462" s="20">
        <v>6448.4597535222247</v>
      </c>
      <c r="R1462"/>
    </row>
    <row r="1463" spans="1:18" x14ac:dyDescent="0.35">
      <c r="A1463" s="54">
        <f xml:space="preserve"> ROW( data_scaledImpacts[[#This Row],[row_id]] ) - ROW( data_scaledImpacts[[#Headers],[row_id]] )</f>
        <v>1462</v>
      </c>
      <c r="B1463" s="61" t="str">
        <f xml:space="preserve"> _xlfn.TEXTJOIN( "", , data_scaledImpacts[[#This Row],[sector]:[impactType]] )</f>
        <v>RoadsGCM Average5Reactive</v>
      </c>
      <c r="C1463" s="49" t="s">
        <v>216</v>
      </c>
      <c r="D1463" s="49" t="s">
        <v>15</v>
      </c>
      <c r="E1463" s="50">
        <v>5</v>
      </c>
      <c r="F1463" s="50"/>
      <c r="G1463" s="50" t="s">
        <v>88</v>
      </c>
      <c r="H1463" s="51"/>
      <c r="I1463" s="64" t="s">
        <v>69</v>
      </c>
      <c r="J1463" s="52">
        <v>3143.1953137114519</v>
      </c>
      <c r="K1463" s="52">
        <v>4632.0045631000585</v>
      </c>
      <c r="L1463" s="53">
        <v>2245.3625491676917</v>
      </c>
      <c r="M1463" s="52">
        <v>6318.1919775852166</v>
      </c>
      <c r="N1463" s="52">
        <v>3854.3439196314857</v>
      </c>
      <c r="O1463" s="52">
        <v>2721.0048415339925</v>
      </c>
      <c r="P1463" s="20">
        <v>5922.8411628281383</v>
      </c>
      <c r="R1463"/>
    </row>
    <row r="1464" spans="1:18" x14ac:dyDescent="0.35">
      <c r="A1464" s="54">
        <f xml:space="preserve"> ROW( data_scaledImpacts[[#This Row],[row_id]] ) - ROW( data_scaledImpacts[[#Headers],[row_id]] )</f>
        <v>1463</v>
      </c>
      <c r="B1464" s="61" t="str">
        <f xml:space="preserve"> _xlfn.TEXTJOIN( "", , data_scaledImpacts[[#This Row],[sector]:[impactType]] )</f>
        <v>RoadsCanESM26Reactive</v>
      </c>
      <c r="C1464" s="49" t="s">
        <v>216</v>
      </c>
      <c r="D1464" s="49" t="s">
        <v>0</v>
      </c>
      <c r="E1464" s="50">
        <v>6</v>
      </c>
      <c r="F1464" s="50"/>
      <c r="G1464" s="50" t="s">
        <v>88</v>
      </c>
      <c r="H1464" s="51"/>
      <c r="I1464" s="64" t="s">
        <v>70</v>
      </c>
      <c r="J1464" s="52">
        <v>2902.1480255781898</v>
      </c>
      <c r="K1464" s="52">
        <v>4065.6790756228525</v>
      </c>
      <c r="L1464" s="53">
        <v>2599.9170887465648</v>
      </c>
      <c r="M1464" s="52">
        <v>7407.6412461619502</v>
      </c>
      <c r="N1464" s="52">
        <v>3458.9062277547941</v>
      </c>
      <c r="O1464" s="52">
        <v>2817.6016001998232</v>
      </c>
      <c r="P1464" s="20">
        <v>12318.198139322732</v>
      </c>
      <c r="R1464"/>
    </row>
    <row r="1465" spans="1:18" x14ac:dyDescent="0.35">
      <c r="A1465" s="54">
        <f xml:space="preserve"> ROW( data_scaledImpacts[[#This Row],[row_id]] ) - ROW( data_scaledImpacts[[#Headers],[row_id]] )</f>
        <v>1464</v>
      </c>
      <c r="B1465" s="61" t="str">
        <f xml:space="preserve"> _xlfn.TEXTJOIN( "", , data_scaledImpacts[[#This Row],[sector]:[impactType]] )</f>
        <v>RoadsCCSM46Reactive</v>
      </c>
      <c r="C1465" s="49" t="s">
        <v>216</v>
      </c>
      <c r="D1465" s="49" t="s">
        <v>1</v>
      </c>
      <c r="E1465" s="50">
        <v>6</v>
      </c>
      <c r="F1465" s="50"/>
      <c r="G1465" s="50" t="s">
        <v>88</v>
      </c>
      <c r="H1465" s="51"/>
      <c r="I1465" s="64" t="s">
        <v>71</v>
      </c>
      <c r="J1465" s="52"/>
      <c r="K1465" s="52"/>
      <c r="L1465" s="53"/>
      <c r="M1465" s="52"/>
      <c r="N1465" s="52"/>
      <c r="O1465" s="52"/>
      <c r="P1465" s="20"/>
      <c r="R1465"/>
    </row>
    <row r="1466" spans="1:18" x14ac:dyDescent="0.35">
      <c r="A1466" s="54">
        <f xml:space="preserve"> ROW( data_scaledImpacts[[#This Row],[row_id]] ) - ROW( data_scaledImpacts[[#Headers],[row_id]] )</f>
        <v>1465</v>
      </c>
      <c r="B1466" s="61" t="str">
        <f xml:space="preserve"> _xlfn.TEXTJOIN( "", , data_scaledImpacts[[#This Row],[sector]:[impactType]] )</f>
        <v>RoadsGISS-E2-R6Reactive</v>
      </c>
      <c r="C1466" s="49" t="s">
        <v>216</v>
      </c>
      <c r="D1466" s="49" t="s">
        <v>2</v>
      </c>
      <c r="E1466" s="50">
        <v>6</v>
      </c>
      <c r="F1466" s="50"/>
      <c r="G1466" s="50" t="s">
        <v>88</v>
      </c>
      <c r="H1466" s="51"/>
      <c r="I1466" s="64" t="s">
        <v>72</v>
      </c>
      <c r="J1466" s="52"/>
      <c r="K1466" s="52"/>
      <c r="L1466" s="53"/>
      <c r="M1466" s="52"/>
      <c r="N1466" s="52"/>
      <c r="O1466" s="52"/>
      <c r="P1466" s="20"/>
      <c r="R1466"/>
    </row>
    <row r="1467" spans="1:18" x14ac:dyDescent="0.35">
      <c r="A1467" s="54">
        <f xml:space="preserve"> ROW( data_scaledImpacts[[#This Row],[row_id]] ) - ROW( data_scaledImpacts[[#Headers],[row_id]] )</f>
        <v>1466</v>
      </c>
      <c r="B1467" s="61" t="str">
        <f xml:space="preserve"> _xlfn.TEXTJOIN( "", , data_scaledImpacts[[#This Row],[sector]:[impactType]] )</f>
        <v>RoadsHadGEM2-ES6Reactive</v>
      </c>
      <c r="C1467" s="49" t="s">
        <v>216</v>
      </c>
      <c r="D1467" s="49" t="s">
        <v>3</v>
      </c>
      <c r="E1467" s="50">
        <v>6</v>
      </c>
      <c r="F1467" s="50"/>
      <c r="G1467" s="50" t="s">
        <v>88</v>
      </c>
      <c r="H1467" s="51"/>
      <c r="I1467" s="64" t="s">
        <v>73</v>
      </c>
      <c r="J1467" s="52">
        <v>5616.3058330239674</v>
      </c>
      <c r="K1467" s="52">
        <v>9123.8309118840571</v>
      </c>
      <c r="L1467" s="53">
        <v>3274.1288915797109</v>
      </c>
      <c r="M1467" s="52">
        <v>5968.668192988689</v>
      </c>
      <c r="N1467" s="52">
        <v>9483.5219527123463</v>
      </c>
      <c r="O1467" s="52">
        <v>6708.7980774542593</v>
      </c>
      <c r="P1467" s="20">
        <v>7785.3261885767997</v>
      </c>
      <c r="R1467"/>
    </row>
    <row r="1468" spans="1:18" x14ac:dyDescent="0.35">
      <c r="A1468" s="54">
        <f xml:space="preserve"> ROW( data_scaledImpacts[[#This Row],[row_id]] ) - ROW( data_scaledImpacts[[#Headers],[row_id]] )</f>
        <v>1467</v>
      </c>
      <c r="B1468" s="61" t="str">
        <f xml:space="preserve"> _xlfn.TEXTJOIN( "", , data_scaledImpacts[[#This Row],[sector]:[impactType]] )</f>
        <v>RoadsMIROC56Reactive</v>
      </c>
      <c r="C1468" s="49" t="s">
        <v>216</v>
      </c>
      <c r="D1468" s="49" t="s">
        <v>4</v>
      </c>
      <c r="E1468" s="50">
        <v>6</v>
      </c>
      <c r="F1468" s="50"/>
      <c r="G1468" s="50" t="s">
        <v>88</v>
      </c>
      <c r="H1468" s="51"/>
      <c r="I1468" s="64" t="s">
        <v>74</v>
      </c>
      <c r="J1468" s="52"/>
      <c r="K1468" s="52"/>
      <c r="L1468" s="53"/>
      <c r="M1468" s="52"/>
      <c r="N1468" s="52"/>
      <c r="O1468" s="52"/>
      <c r="P1468" s="20"/>
      <c r="R1468"/>
    </row>
    <row r="1469" spans="1:18" x14ac:dyDescent="0.35">
      <c r="A1469" s="54">
        <f xml:space="preserve"> ROW( data_scaledImpacts[[#This Row],[row_id]] ) - ROW( data_scaledImpacts[[#Headers],[row_id]] )</f>
        <v>1468</v>
      </c>
      <c r="B1469" s="61" t="str">
        <f xml:space="preserve"> _xlfn.TEXTJOIN( "", , data_scaledImpacts[[#This Row],[sector]:[impactType]] )</f>
        <v>RoadsGFDL-CM36Reactive</v>
      </c>
      <c r="C1469" s="49" t="s">
        <v>216</v>
      </c>
      <c r="D1469" s="49" t="s">
        <v>5</v>
      </c>
      <c r="E1469" s="50">
        <v>6</v>
      </c>
      <c r="F1469" s="50"/>
      <c r="G1469" s="50" t="s">
        <v>88</v>
      </c>
      <c r="H1469" s="51"/>
      <c r="I1469" s="64" t="s">
        <v>75</v>
      </c>
      <c r="J1469" s="52">
        <v>4380.7008996268114</v>
      </c>
      <c r="K1469" s="52">
        <v>5847.0774587720316</v>
      </c>
      <c r="L1469" s="53">
        <v>3670.5650684921857</v>
      </c>
      <c r="M1469" s="52">
        <v>7867.0390991499098</v>
      </c>
      <c r="N1469" s="52">
        <v>5056.8949181640592</v>
      </c>
      <c r="O1469" s="52">
        <v>3780.5114831536898</v>
      </c>
      <c r="P1469" s="20">
        <v>9023.6055518588346</v>
      </c>
      <c r="R1469"/>
    </row>
    <row r="1470" spans="1:18" x14ac:dyDescent="0.35">
      <c r="A1470" s="54">
        <f xml:space="preserve"> ROW( data_scaledImpacts[[#This Row],[row_id]] ) - ROW( data_scaledImpacts[[#Headers],[row_id]] )</f>
        <v>1469</v>
      </c>
      <c r="B1470" s="61" t="str">
        <f xml:space="preserve"> _xlfn.TEXTJOIN( "", , data_scaledImpacts[[#This Row],[sector]:[impactType]] )</f>
        <v>RoadsGCM Average6Reactive</v>
      </c>
      <c r="C1470" s="49" t="s">
        <v>216</v>
      </c>
      <c r="D1470" s="49" t="s">
        <v>15</v>
      </c>
      <c r="E1470" s="50">
        <v>6</v>
      </c>
      <c r="F1470" s="50"/>
      <c r="G1470" s="50" t="s">
        <v>88</v>
      </c>
      <c r="H1470" s="51"/>
      <c r="I1470" s="64" t="s">
        <v>76</v>
      </c>
      <c r="J1470" s="52">
        <v>4299.7182527429895</v>
      </c>
      <c r="K1470" s="52">
        <v>6345.5291487596478</v>
      </c>
      <c r="L1470" s="53">
        <v>3181.53701627282</v>
      </c>
      <c r="M1470" s="52">
        <v>7081.1161794335158</v>
      </c>
      <c r="N1470" s="52">
        <v>5999.7743662104003</v>
      </c>
      <c r="O1470" s="52">
        <v>4435.6370536025906</v>
      </c>
      <c r="P1470" s="20">
        <v>9709.0432932527892</v>
      </c>
      <c r="R1470"/>
    </row>
    <row r="1471" spans="1:18" x14ac:dyDescent="0.35">
      <c r="A1471" s="54">
        <f xml:space="preserve"> ROW( data_scaledImpacts[[#This Row],[row_id]] ) - ROW( data_scaledImpacts[[#Headers],[row_id]] )</f>
        <v>1470</v>
      </c>
      <c r="B1471" s="61" t="str">
        <f xml:space="preserve"> _xlfn.TEXTJOIN( "", , data_scaledImpacts[[#This Row],[sector]:[impactType]] )</f>
        <v>RoadsCanESM27Reactive</v>
      </c>
      <c r="C1471" s="49" t="s">
        <v>216</v>
      </c>
      <c r="D1471" s="49" t="s">
        <v>0</v>
      </c>
      <c r="E1471" s="50">
        <v>7</v>
      </c>
      <c r="F1471" s="50"/>
      <c r="G1471" s="50" t="s">
        <v>88</v>
      </c>
      <c r="H1471" s="51"/>
      <c r="I1471" s="64" t="s">
        <v>77</v>
      </c>
      <c r="J1471" s="52"/>
      <c r="K1471" s="52"/>
      <c r="L1471" s="53"/>
      <c r="M1471" s="52"/>
      <c r="N1471" s="52"/>
      <c r="O1471" s="52"/>
      <c r="P1471" s="20"/>
      <c r="R1471"/>
    </row>
    <row r="1472" spans="1:18" x14ac:dyDescent="0.35">
      <c r="A1472" s="54">
        <f xml:space="preserve"> ROW( data_scaledImpacts[[#This Row],[row_id]] ) - ROW( data_scaledImpacts[[#Headers],[row_id]] )</f>
        <v>1471</v>
      </c>
      <c r="B1472" s="61" t="str">
        <f xml:space="preserve"> _xlfn.TEXTJOIN( "", , data_scaledImpacts[[#This Row],[sector]:[impactType]] )</f>
        <v>RoadsCCSM47Reactive</v>
      </c>
      <c r="C1472" s="49" t="s">
        <v>216</v>
      </c>
      <c r="D1472" s="49" t="s">
        <v>1</v>
      </c>
      <c r="E1472" s="50">
        <v>7</v>
      </c>
      <c r="F1472" s="50"/>
      <c r="G1472" s="50" t="s">
        <v>88</v>
      </c>
      <c r="H1472" s="51"/>
      <c r="I1472" s="64" t="s">
        <v>78</v>
      </c>
      <c r="J1472" s="52"/>
      <c r="K1472" s="52"/>
      <c r="L1472" s="53"/>
      <c r="M1472" s="52"/>
      <c r="N1472" s="52"/>
      <c r="O1472" s="52"/>
      <c r="P1472" s="20"/>
      <c r="R1472"/>
    </row>
    <row r="1473" spans="1:18" x14ac:dyDescent="0.35">
      <c r="A1473" s="54">
        <f xml:space="preserve"> ROW( data_scaledImpacts[[#This Row],[row_id]] ) - ROW( data_scaledImpacts[[#Headers],[row_id]] )</f>
        <v>1472</v>
      </c>
      <c r="B1473" s="61" t="str">
        <f xml:space="preserve"> _xlfn.TEXTJOIN( "", , data_scaledImpacts[[#This Row],[sector]:[impactType]] )</f>
        <v>RoadsGISS-E2-R7Reactive</v>
      </c>
      <c r="C1473" s="49" t="s">
        <v>216</v>
      </c>
      <c r="D1473" s="49" t="s">
        <v>2</v>
      </c>
      <c r="E1473" s="50">
        <v>7</v>
      </c>
      <c r="F1473" s="50"/>
      <c r="G1473" s="50" t="s">
        <v>88</v>
      </c>
      <c r="H1473" s="51"/>
      <c r="I1473" s="64" t="s">
        <v>79</v>
      </c>
      <c r="J1473" s="52"/>
      <c r="K1473" s="52"/>
      <c r="L1473" s="53"/>
      <c r="M1473" s="52"/>
      <c r="N1473" s="52"/>
      <c r="O1473" s="52"/>
      <c r="P1473" s="20"/>
      <c r="R1473"/>
    </row>
    <row r="1474" spans="1:18" x14ac:dyDescent="0.35">
      <c r="A1474" s="54">
        <f xml:space="preserve"> ROW( data_scaledImpacts[[#This Row],[row_id]] ) - ROW( data_scaledImpacts[[#Headers],[row_id]] )</f>
        <v>1473</v>
      </c>
      <c r="B1474" s="61" t="str">
        <f xml:space="preserve"> _xlfn.TEXTJOIN( "", , data_scaledImpacts[[#This Row],[sector]:[impactType]] )</f>
        <v>RoadsHadGEM2-ES7Reactive</v>
      </c>
      <c r="C1474" s="49" t="s">
        <v>216</v>
      </c>
      <c r="D1474" s="49" t="s">
        <v>3</v>
      </c>
      <c r="E1474" s="50">
        <v>7</v>
      </c>
      <c r="F1474" s="50"/>
      <c r="G1474" s="50" t="s">
        <v>88</v>
      </c>
      <c r="H1474" s="51"/>
      <c r="I1474" s="64" t="s">
        <v>80</v>
      </c>
      <c r="J1474" s="52"/>
      <c r="K1474" s="52"/>
      <c r="L1474" s="53"/>
      <c r="M1474" s="52"/>
      <c r="N1474" s="52"/>
      <c r="O1474" s="52"/>
      <c r="P1474" s="20"/>
      <c r="R1474"/>
    </row>
    <row r="1475" spans="1:18" x14ac:dyDescent="0.35">
      <c r="A1475" s="54">
        <f xml:space="preserve"> ROW( data_scaledImpacts[[#This Row],[row_id]] ) - ROW( data_scaledImpacts[[#Headers],[row_id]] )</f>
        <v>1474</v>
      </c>
      <c r="B1475" s="61" t="str">
        <f xml:space="preserve"> _xlfn.TEXTJOIN( "", , data_scaledImpacts[[#This Row],[sector]:[impactType]] )</f>
        <v>RoadsMIROC57Reactive</v>
      </c>
      <c r="C1475" s="49" t="s">
        <v>216</v>
      </c>
      <c r="D1475" s="49" t="s">
        <v>4</v>
      </c>
      <c r="E1475" s="50">
        <v>7</v>
      </c>
      <c r="F1475" s="50"/>
      <c r="G1475" s="50" t="s">
        <v>88</v>
      </c>
      <c r="H1475" s="51"/>
      <c r="I1475" s="64" t="s">
        <v>81</v>
      </c>
      <c r="J1475" s="52"/>
      <c r="K1475" s="52"/>
      <c r="L1475" s="53"/>
      <c r="M1475" s="52"/>
      <c r="N1475" s="52"/>
      <c r="O1475" s="52"/>
      <c r="P1475" s="20"/>
      <c r="R1475"/>
    </row>
    <row r="1476" spans="1:18" x14ac:dyDescent="0.35">
      <c r="A1476" s="54">
        <f xml:space="preserve"> ROW( data_scaledImpacts[[#This Row],[row_id]] ) - ROW( data_scaledImpacts[[#Headers],[row_id]] )</f>
        <v>1475</v>
      </c>
      <c r="B1476" s="61" t="str">
        <f xml:space="preserve"> _xlfn.TEXTJOIN( "", , data_scaledImpacts[[#This Row],[sector]:[impactType]] )</f>
        <v>RoadsGFDL-CM37Reactive</v>
      </c>
      <c r="C1476" s="49" t="s">
        <v>216</v>
      </c>
      <c r="D1476" s="49" t="s">
        <v>5</v>
      </c>
      <c r="E1476" s="50">
        <v>7</v>
      </c>
      <c r="F1476" s="50"/>
      <c r="G1476" s="50" t="s">
        <v>88</v>
      </c>
      <c r="H1476" s="51"/>
      <c r="I1476" s="64" t="s">
        <v>82</v>
      </c>
      <c r="J1476" s="52"/>
      <c r="K1476" s="52"/>
      <c r="L1476" s="53"/>
      <c r="M1476" s="52"/>
      <c r="N1476" s="52"/>
      <c r="O1476" s="52"/>
      <c r="P1476" s="20"/>
      <c r="R1476"/>
    </row>
    <row r="1477" spans="1:18" x14ac:dyDescent="0.35">
      <c r="A1477" s="54">
        <f xml:space="preserve"> ROW( data_scaledImpacts[[#This Row],[row_id]] ) - ROW( data_scaledImpacts[[#Headers],[row_id]] )</f>
        <v>1476</v>
      </c>
      <c r="B1477" s="61" t="str">
        <f xml:space="preserve"> _xlfn.TEXTJOIN( "", , data_scaledImpacts[[#This Row],[sector]:[impactType]] )</f>
        <v>RoadsGCM Average7Reactive</v>
      </c>
      <c r="C1477" s="49" t="s">
        <v>216</v>
      </c>
      <c r="D1477" s="49" t="s">
        <v>15</v>
      </c>
      <c r="E1477" s="50">
        <v>7</v>
      </c>
      <c r="F1477" s="50"/>
      <c r="G1477" s="50" t="s">
        <v>88</v>
      </c>
      <c r="H1477" s="51"/>
      <c r="I1477" s="64" t="s">
        <v>83</v>
      </c>
      <c r="J1477" s="52" t="s">
        <v>26</v>
      </c>
      <c r="K1477" s="52" t="s">
        <v>26</v>
      </c>
      <c r="L1477" s="53" t="s">
        <v>26</v>
      </c>
      <c r="M1477" s="52" t="s">
        <v>26</v>
      </c>
      <c r="N1477" s="52" t="s">
        <v>26</v>
      </c>
      <c r="O1477" s="52"/>
      <c r="P1477" s="20" t="s">
        <v>26</v>
      </c>
      <c r="R1477"/>
    </row>
    <row r="1478" spans="1:18" x14ac:dyDescent="0.35">
      <c r="A1478" s="54">
        <f xml:space="preserve"> ROW( data_scaledImpacts[[#This Row],[row_id]] ) - ROW( data_scaledImpacts[[#Headers],[row_id]] )</f>
        <v>1477</v>
      </c>
      <c r="B1478" s="61" t="str">
        <f xml:space="preserve"> _xlfn.TEXTJOIN( "", , data_scaledImpacts[[#This Row],[sector]:[impactType]] )</f>
        <v>RoadsCanESM21Proactive</v>
      </c>
      <c r="C1478" s="49" t="s">
        <v>216</v>
      </c>
      <c r="D1478" s="49" t="s">
        <v>0</v>
      </c>
      <c r="E1478" s="50">
        <v>1</v>
      </c>
      <c r="F1478" s="50"/>
      <c r="G1478" s="50" t="s">
        <v>208</v>
      </c>
      <c r="H1478" s="51"/>
      <c r="I1478" s="64" t="s">
        <v>35</v>
      </c>
      <c r="J1478" s="52">
        <v>-168.89290927681989</v>
      </c>
      <c r="K1478" s="52">
        <v>343.84452082095714</v>
      </c>
      <c r="L1478" s="53">
        <v>843.78071098086741</v>
      </c>
      <c r="M1478" s="52">
        <v>740.02733856857242</v>
      </c>
      <c r="N1478" s="52">
        <v>1539.4648624584636</v>
      </c>
      <c r="O1478" s="52">
        <v>910.67881367890516</v>
      </c>
      <c r="P1478" s="20">
        <v>1393.9728086559173</v>
      </c>
      <c r="R1478"/>
    </row>
    <row r="1479" spans="1:18" x14ac:dyDescent="0.35">
      <c r="A1479" s="54">
        <f xml:space="preserve"> ROW( data_scaledImpacts[[#This Row],[row_id]] ) - ROW( data_scaledImpacts[[#Headers],[row_id]] )</f>
        <v>1478</v>
      </c>
      <c r="B1479" s="61" t="str">
        <f xml:space="preserve"> _xlfn.TEXTJOIN( "", , data_scaledImpacts[[#This Row],[sector]:[impactType]] )</f>
        <v>RoadsCCSM41Proactive</v>
      </c>
      <c r="C1479" s="49" t="s">
        <v>216</v>
      </c>
      <c r="D1479" s="49" t="s">
        <v>1</v>
      </c>
      <c r="E1479" s="50">
        <v>1</v>
      </c>
      <c r="F1479" s="50"/>
      <c r="G1479" s="50" t="s">
        <v>208</v>
      </c>
      <c r="H1479" s="51"/>
      <c r="I1479" s="64" t="s">
        <v>36</v>
      </c>
      <c r="J1479" s="52">
        <v>-34.657768231355746</v>
      </c>
      <c r="K1479" s="52">
        <v>373.32059490286554</v>
      </c>
      <c r="L1479" s="53">
        <v>705.30098568645178</v>
      </c>
      <c r="M1479" s="52">
        <v>120.69586484153994</v>
      </c>
      <c r="N1479" s="52">
        <v>85.328195750176633</v>
      </c>
      <c r="O1479" s="52">
        <v>942.05893298573847</v>
      </c>
      <c r="P1479" s="20">
        <v>-811.32758327282556</v>
      </c>
      <c r="R1479"/>
    </row>
    <row r="1480" spans="1:18" x14ac:dyDescent="0.35">
      <c r="A1480" s="54">
        <f xml:space="preserve"> ROW( data_scaledImpacts[[#This Row],[row_id]] ) - ROW( data_scaledImpacts[[#Headers],[row_id]] )</f>
        <v>1479</v>
      </c>
      <c r="B1480" s="61" t="str">
        <f xml:space="preserve"> _xlfn.TEXTJOIN( "", , data_scaledImpacts[[#This Row],[sector]:[impactType]] )</f>
        <v>RoadsGISS-E2-R1Proactive</v>
      </c>
      <c r="C1480" s="49" t="s">
        <v>216</v>
      </c>
      <c r="D1480" s="49" t="s">
        <v>2</v>
      </c>
      <c r="E1480" s="50">
        <v>1</v>
      </c>
      <c r="F1480" s="50"/>
      <c r="G1480" s="50" t="s">
        <v>208</v>
      </c>
      <c r="H1480" s="51"/>
      <c r="I1480" s="64" t="s">
        <v>37</v>
      </c>
      <c r="J1480" s="52">
        <v>351.98293095924907</v>
      </c>
      <c r="K1480" s="52">
        <v>385.95626017171014</v>
      </c>
      <c r="L1480" s="53">
        <v>169.95890392487718</v>
      </c>
      <c r="M1480" s="52">
        <v>578.54105634424218</v>
      </c>
      <c r="N1480" s="52">
        <v>150.2472565424932</v>
      </c>
      <c r="O1480" s="52">
        <v>23.071326280743712</v>
      </c>
      <c r="P1480" s="20">
        <v>1155.5401369367962</v>
      </c>
      <c r="R1480"/>
    </row>
    <row r="1481" spans="1:18" x14ac:dyDescent="0.35">
      <c r="A1481" s="54">
        <f xml:space="preserve"> ROW( data_scaledImpacts[[#This Row],[row_id]] ) - ROW( data_scaledImpacts[[#Headers],[row_id]] )</f>
        <v>1480</v>
      </c>
      <c r="B1481" s="61" t="str">
        <f xml:space="preserve"> _xlfn.TEXTJOIN( "", , data_scaledImpacts[[#This Row],[sector]:[impactType]] )</f>
        <v>RoadsHadGEM2-ES1Proactive</v>
      </c>
      <c r="C1481" s="49" t="s">
        <v>216</v>
      </c>
      <c r="D1481" s="49" t="s">
        <v>3</v>
      </c>
      <c r="E1481" s="50">
        <v>1</v>
      </c>
      <c r="F1481" s="50"/>
      <c r="G1481" s="50" t="s">
        <v>208</v>
      </c>
      <c r="H1481" s="51"/>
      <c r="I1481" s="64" t="s">
        <v>38</v>
      </c>
      <c r="J1481" s="52">
        <v>708.20997925424899</v>
      </c>
      <c r="K1481" s="52">
        <v>1941.0078395028643</v>
      </c>
      <c r="L1481" s="53">
        <v>762.73331406155069</v>
      </c>
      <c r="M1481" s="52">
        <v>868.61709432636098</v>
      </c>
      <c r="N1481" s="52">
        <v>3426.8861536193785</v>
      </c>
      <c r="O1481" s="52">
        <v>1297.1257205578593</v>
      </c>
      <c r="P1481" s="20">
        <v>1098.4032768698082</v>
      </c>
      <c r="R1481"/>
    </row>
    <row r="1482" spans="1:18" x14ac:dyDescent="0.35">
      <c r="A1482" s="54">
        <f xml:space="preserve"> ROW( data_scaledImpacts[[#This Row],[row_id]] ) - ROW( data_scaledImpacts[[#Headers],[row_id]] )</f>
        <v>1481</v>
      </c>
      <c r="B1482" s="61" t="str">
        <f xml:space="preserve"> _xlfn.TEXTJOIN( "", , data_scaledImpacts[[#This Row],[sector]:[impactType]] )</f>
        <v>RoadsMIROC51Proactive</v>
      </c>
      <c r="C1482" s="49" t="s">
        <v>216</v>
      </c>
      <c r="D1482" s="49" t="s">
        <v>4</v>
      </c>
      <c r="E1482" s="50">
        <v>1</v>
      </c>
      <c r="F1482" s="50"/>
      <c r="G1482" s="50" t="s">
        <v>208</v>
      </c>
      <c r="H1482" s="51"/>
      <c r="I1482" s="64" t="s">
        <v>39</v>
      </c>
      <c r="J1482" s="52">
        <v>-78.372212950314562</v>
      </c>
      <c r="K1482" s="52">
        <v>392.81053430217406</v>
      </c>
      <c r="L1482" s="53">
        <v>367.6389853358022</v>
      </c>
      <c r="M1482" s="52">
        <v>2540.8860831732154</v>
      </c>
      <c r="N1482" s="52">
        <v>1025.4294186454561</v>
      </c>
      <c r="O1482" s="52">
        <v>1185.4686118319403</v>
      </c>
      <c r="P1482" s="20">
        <v>-1138.4465326711977</v>
      </c>
      <c r="R1482"/>
    </row>
    <row r="1483" spans="1:18" x14ac:dyDescent="0.35">
      <c r="A1483" s="54">
        <f xml:space="preserve"> ROW( data_scaledImpacts[[#This Row],[row_id]] ) - ROW( data_scaledImpacts[[#Headers],[row_id]] )</f>
        <v>1482</v>
      </c>
      <c r="B1483" s="61" t="str">
        <f xml:space="preserve"> _xlfn.TEXTJOIN( "", , data_scaledImpacts[[#This Row],[sector]:[impactType]] )</f>
        <v>RoadsGFDL-CM31Proactive</v>
      </c>
      <c r="C1483" s="49" t="s">
        <v>216</v>
      </c>
      <c r="D1483" s="49" t="s">
        <v>5</v>
      </c>
      <c r="E1483" s="50">
        <v>1</v>
      </c>
      <c r="F1483" s="50"/>
      <c r="G1483" s="50" t="s">
        <v>208</v>
      </c>
      <c r="H1483" s="51"/>
      <c r="I1483" s="64" t="s">
        <v>40</v>
      </c>
      <c r="J1483" s="52">
        <v>-29.951018764561624</v>
      </c>
      <c r="K1483" s="52">
        <v>614.61257574684748</v>
      </c>
      <c r="L1483" s="53">
        <v>354.49007872047912</v>
      </c>
      <c r="M1483" s="52">
        <v>106.28263922822832</v>
      </c>
      <c r="N1483" s="52">
        <v>844.54891834648822</v>
      </c>
      <c r="O1483" s="52">
        <v>740.98024202434522</v>
      </c>
      <c r="P1483" s="20">
        <v>-433.57829248910821</v>
      </c>
      <c r="R1483"/>
    </row>
    <row r="1484" spans="1:18" x14ac:dyDescent="0.35">
      <c r="A1484" s="54">
        <f xml:space="preserve"> ROW( data_scaledImpacts[[#This Row],[row_id]] ) - ROW( data_scaledImpacts[[#Headers],[row_id]] )</f>
        <v>1483</v>
      </c>
      <c r="B1484" s="61" t="str">
        <f xml:space="preserve"> _xlfn.TEXTJOIN( "", , data_scaledImpacts[[#This Row],[sector]:[impactType]] )</f>
        <v>RoadsGCM Average1Proactive</v>
      </c>
      <c r="C1484" s="49" t="s">
        <v>216</v>
      </c>
      <c r="D1484" s="49" t="s">
        <v>15</v>
      </c>
      <c r="E1484" s="50">
        <v>1</v>
      </c>
      <c r="F1484" s="50"/>
      <c r="G1484" s="50" t="s">
        <v>208</v>
      </c>
      <c r="H1484" s="51"/>
      <c r="I1484" s="64" t="s">
        <v>41</v>
      </c>
      <c r="J1484" s="52">
        <v>124.71983349840771</v>
      </c>
      <c r="K1484" s="52">
        <v>675.25872090790301</v>
      </c>
      <c r="L1484" s="53">
        <v>533.98382978500479</v>
      </c>
      <c r="M1484" s="52">
        <v>825.84167941369333</v>
      </c>
      <c r="N1484" s="52">
        <v>1178.6508008937426</v>
      </c>
      <c r="O1484" s="52">
        <v>849.89727455992204</v>
      </c>
      <c r="P1484" s="20">
        <v>210.7606356715651</v>
      </c>
      <c r="R1484"/>
    </row>
    <row r="1485" spans="1:18" x14ac:dyDescent="0.35">
      <c r="A1485" s="54">
        <f xml:space="preserve"> ROW( data_scaledImpacts[[#This Row],[row_id]] ) - ROW( data_scaledImpacts[[#Headers],[row_id]] )</f>
        <v>1484</v>
      </c>
      <c r="B1485" s="61" t="str">
        <f xml:space="preserve"> _xlfn.TEXTJOIN( "", , data_scaledImpacts[[#This Row],[sector]:[impactType]] )</f>
        <v>RoadsCanESM22Proactive</v>
      </c>
      <c r="C1485" s="49" t="s">
        <v>216</v>
      </c>
      <c r="D1485" s="49" t="s">
        <v>0</v>
      </c>
      <c r="E1485" s="50">
        <v>2</v>
      </c>
      <c r="F1485" s="50"/>
      <c r="G1485" s="50" t="s">
        <v>208</v>
      </c>
      <c r="H1485" s="51"/>
      <c r="I1485" s="64" t="s">
        <v>42</v>
      </c>
      <c r="J1485" s="52">
        <v>127.45004381329625</v>
      </c>
      <c r="K1485" s="52">
        <v>404.95369702838167</v>
      </c>
      <c r="L1485" s="53">
        <v>397.84717665617649</v>
      </c>
      <c r="M1485" s="52">
        <v>521.50992228809798</v>
      </c>
      <c r="N1485" s="52">
        <v>270.14070011838305</v>
      </c>
      <c r="O1485" s="52">
        <v>1084.2294827366832</v>
      </c>
      <c r="P1485" s="20">
        <v>2414.4607792523702</v>
      </c>
      <c r="R1485"/>
    </row>
    <row r="1486" spans="1:18" x14ac:dyDescent="0.35">
      <c r="A1486" s="54">
        <f xml:space="preserve"> ROW( data_scaledImpacts[[#This Row],[row_id]] ) - ROW( data_scaledImpacts[[#Headers],[row_id]] )</f>
        <v>1485</v>
      </c>
      <c r="B1486" s="61" t="str">
        <f xml:space="preserve"> _xlfn.TEXTJOIN( "", , data_scaledImpacts[[#This Row],[sector]:[impactType]] )</f>
        <v>RoadsCCSM42Proactive</v>
      </c>
      <c r="C1486" s="49" t="s">
        <v>216</v>
      </c>
      <c r="D1486" s="49" t="s">
        <v>1</v>
      </c>
      <c r="E1486" s="50">
        <v>2</v>
      </c>
      <c r="F1486" s="50"/>
      <c r="G1486" s="50" t="s">
        <v>208</v>
      </c>
      <c r="H1486" s="51"/>
      <c r="I1486" s="64" t="s">
        <v>43</v>
      </c>
      <c r="J1486" s="52">
        <v>342.13977121570645</v>
      </c>
      <c r="K1486" s="52">
        <v>1683.3264491984746</v>
      </c>
      <c r="L1486" s="53">
        <v>82.307198078082564</v>
      </c>
      <c r="M1486" s="52">
        <v>308.61020284318909</v>
      </c>
      <c r="N1486" s="52">
        <v>1197.1705200435599</v>
      </c>
      <c r="O1486" s="52">
        <v>537.41219185455748</v>
      </c>
      <c r="P1486" s="20">
        <v>2574.0519559180079</v>
      </c>
      <c r="R1486"/>
    </row>
    <row r="1487" spans="1:18" x14ac:dyDescent="0.35">
      <c r="A1487" s="54">
        <f xml:space="preserve"> ROW( data_scaledImpacts[[#This Row],[row_id]] ) - ROW( data_scaledImpacts[[#Headers],[row_id]] )</f>
        <v>1486</v>
      </c>
      <c r="B1487" s="61" t="str">
        <f xml:space="preserve"> _xlfn.TEXTJOIN( "", , data_scaledImpacts[[#This Row],[sector]:[impactType]] )</f>
        <v>RoadsGISS-E2-R2Proactive</v>
      </c>
      <c r="C1487" s="49" t="s">
        <v>216</v>
      </c>
      <c r="D1487" s="49" t="s">
        <v>2</v>
      </c>
      <c r="E1487" s="50">
        <v>2</v>
      </c>
      <c r="F1487" s="50"/>
      <c r="G1487" s="50" t="s">
        <v>208</v>
      </c>
      <c r="H1487" s="51"/>
      <c r="I1487" s="64" t="s">
        <v>44</v>
      </c>
      <c r="J1487" s="52">
        <v>450.6675551896372</v>
      </c>
      <c r="K1487" s="52">
        <v>973.59125908647343</v>
      </c>
      <c r="L1487" s="53">
        <v>447.1437163461913</v>
      </c>
      <c r="M1487" s="52">
        <v>410.05967628009751</v>
      </c>
      <c r="N1487" s="52">
        <v>393.59865108318303</v>
      </c>
      <c r="O1487" s="52">
        <v>374.71695597392994</v>
      </c>
      <c r="P1487" s="20">
        <v>2640.0457143512958</v>
      </c>
      <c r="R1487"/>
    </row>
    <row r="1488" spans="1:18" x14ac:dyDescent="0.35">
      <c r="A1488" s="54">
        <f xml:space="preserve"> ROW( data_scaledImpacts[[#This Row],[row_id]] ) - ROW( data_scaledImpacts[[#Headers],[row_id]] )</f>
        <v>1487</v>
      </c>
      <c r="B1488" s="61" t="str">
        <f xml:space="preserve"> _xlfn.TEXTJOIN( "", , data_scaledImpacts[[#This Row],[sector]:[impactType]] )</f>
        <v>RoadsHadGEM2-ES2Proactive</v>
      </c>
      <c r="C1488" s="49" t="s">
        <v>216</v>
      </c>
      <c r="D1488" s="49" t="s">
        <v>3</v>
      </c>
      <c r="E1488" s="50">
        <v>2</v>
      </c>
      <c r="F1488" s="50"/>
      <c r="G1488" s="50" t="s">
        <v>208</v>
      </c>
      <c r="H1488" s="51"/>
      <c r="I1488" s="64" t="s">
        <v>45</v>
      </c>
      <c r="J1488" s="52">
        <v>938.13814224375858</v>
      </c>
      <c r="K1488" s="52">
        <v>723.11372843467518</v>
      </c>
      <c r="L1488" s="53">
        <v>450.80172009427895</v>
      </c>
      <c r="M1488" s="52">
        <v>1435.0711873856521</v>
      </c>
      <c r="N1488" s="52">
        <v>862.58284874289632</v>
      </c>
      <c r="O1488" s="52">
        <v>433.83998993141154</v>
      </c>
      <c r="P1488" s="20">
        <v>3226.4006099952539</v>
      </c>
      <c r="R1488"/>
    </row>
    <row r="1489" spans="1:18" x14ac:dyDescent="0.35">
      <c r="A1489" s="54">
        <f xml:space="preserve"> ROW( data_scaledImpacts[[#This Row],[row_id]] ) - ROW( data_scaledImpacts[[#Headers],[row_id]] )</f>
        <v>1488</v>
      </c>
      <c r="B1489" s="61" t="str">
        <f xml:space="preserve"> _xlfn.TEXTJOIN( "", , data_scaledImpacts[[#This Row],[sector]:[impactType]] )</f>
        <v>RoadsMIROC52Proactive</v>
      </c>
      <c r="C1489" s="49" t="s">
        <v>216</v>
      </c>
      <c r="D1489" s="49" t="s">
        <v>4</v>
      </c>
      <c r="E1489" s="50">
        <v>2</v>
      </c>
      <c r="F1489" s="50"/>
      <c r="G1489" s="50" t="s">
        <v>208</v>
      </c>
      <c r="H1489" s="51"/>
      <c r="I1489" s="64" t="s">
        <v>46</v>
      </c>
      <c r="J1489" s="52">
        <v>820.88501369861274</v>
      </c>
      <c r="K1489" s="52">
        <v>1583.5116821701567</v>
      </c>
      <c r="L1489" s="53">
        <v>105.89734980048121</v>
      </c>
      <c r="M1489" s="52">
        <v>245.31048192519364</v>
      </c>
      <c r="N1489" s="52">
        <v>986.69688705106682</v>
      </c>
      <c r="O1489" s="52">
        <v>729.68945241933204</v>
      </c>
      <c r="P1489" s="20">
        <v>1510.5931655506331</v>
      </c>
      <c r="R1489"/>
    </row>
    <row r="1490" spans="1:18" x14ac:dyDescent="0.35">
      <c r="A1490" s="54">
        <f xml:space="preserve"> ROW( data_scaledImpacts[[#This Row],[row_id]] ) - ROW( data_scaledImpacts[[#Headers],[row_id]] )</f>
        <v>1489</v>
      </c>
      <c r="B1490" s="61" t="str">
        <f xml:space="preserve"> _xlfn.TEXTJOIN( "", , data_scaledImpacts[[#This Row],[sector]:[impactType]] )</f>
        <v>RoadsGFDL-CM32Proactive</v>
      </c>
      <c r="C1490" s="49" t="s">
        <v>216</v>
      </c>
      <c r="D1490" s="49" t="s">
        <v>5</v>
      </c>
      <c r="E1490" s="50">
        <v>2</v>
      </c>
      <c r="F1490" s="50"/>
      <c r="G1490" s="50" t="s">
        <v>208</v>
      </c>
      <c r="H1490" s="51"/>
      <c r="I1490" s="64" t="s">
        <v>47</v>
      </c>
      <c r="J1490" s="52">
        <v>653.17566763948764</v>
      </c>
      <c r="K1490" s="52">
        <v>375.45550134591917</v>
      </c>
      <c r="L1490" s="53">
        <v>172.01593230087218</v>
      </c>
      <c r="M1490" s="52">
        <v>98.671680407111197</v>
      </c>
      <c r="N1490" s="52">
        <v>1250.5891740561372</v>
      </c>
      <c r="O1490" s="52">
        <v>371.53454391333122</v>
      </c>
      <c r="P1490" s="20">
        <v>2045.019490922263</v>
      </c>
      <c r="R1490"/>
    </row>
    <row r="1491" spans="1:18" x14ac:dyDescent="0.35">
      <c r="A1491" s="54">
        <f xml:space="preserve"> ROW( data_scaledImpacts[[#This Row],[row_id]] ) - ROW( data_scaledImpacts[[#Headers],[row_id]] )</f>
        <v>1490</v>
      </c>
      <c r="B1491" s="61" t="str">
        <f xml:space="preserve"> _xlfn.TEXTJOIN( "", , data_scaledImpacts[[#This Row],[sector]:[impactType]] )</f>
        <v>RoadsGCM Average2Proactive</v>
      </c>
      <c r="C1491" s="49" t="s">
        <v>216</v>
      </c>
      <c r="D1491" s="49" t="s">
        <v>15</v>
      </c>
      <c r="E1491" s="50">
        <v>2</v>
      </c>
      <c r="F1491" s="50"/>
      <c r="G1491" s="50" t="s">
        <v>208</v>
      </c>
      <c r="H1491" s="51"/>
      <c r="I1491" s="64" t="s">
        <v>48</v>
      </c>
      <c r="J1491" s="52">
        <v>555.40936563341643</v>
      </c>
      <c r="K1491" s="52">
        <v>957.32538621068022</v>
      </c>
      <c r="L1491" s="53">
        <v>276.00218221268045</v>
      </c>
      <c r="M1491" s="52">
        <v>503.20552518822359</v>
      </c>
      <c r="N1491" s="52">
        <v>826.79646351587098</v>
      </c>
      <c r="O1491" s="52">
        <v>588.57043613820758</v>
      </c>
      <c r="P1491" s="20">
        <v>2401.761952664971</v>
      </c>
      <c r="R1491"/>
    </row>
    <row r="1492" spans="1:18" x14ac:dyDescent="0.35">
      <c r="A1492" s="54">
        <f xml:space="preserve"> ROW( data_scaledImpacts[[#This Row],[row_id]] ) - ROW( data_scaledImpacts[[#Headers],[row_id]] )</f>
        <v>1491</v>
      </c>
      <c r="B1492" s="61" t="str">
        <f xml:space="preserve"> _xlfn.TEXTJOIN( "", , data_scaledImpacts[[#This Row],[sector]:[impactType]] )</f>
        <v>RoadsCanESM23Proactive</v>
      </c>
      <c r="C1492" s="49" t="s">
        <v>216</v>
      </c>
      <c r="D1492" s="49" t="s">
        <v>0</v>
      </c>
      <c r="E1492" s="50">
        <v>3</v>
      </c>
      <c r="F1492" s="50"/>
      <c r="G1492" s="50" t="s">
        <v>208</v>
      </c>
      <c r="H1492" s="51"/>
      <c r="I1492" s="64" t="s">
        <v>49</v>
      </c>
      <c r="J1492" s="52">
        <v>781.04920256490675</v>
      </c>
      <c r="K1492" s="52">
        <v>1178.8643474008647</v>
      </c>
      <c r="L1492" s="53">
        <v>455.9924537699406</v>
      </c>
      <c r="M1492" s="52">
        <v>1364.4168434363057</v>
      </c>
      <c r="N1492" s="52">
        <v>224.9172218544843</v>
      </c>
      <c r="O1492" s="52">
        <v>450.47750157033886</v>
      </c>
      <c r="P1492" s="20">
        <v>2090.2426102480358</v>
      </c>
      <c r="R1492"/>
    </row>
    <row r="1493" spans="1:18" x14ac:dyDescent="0.35">
      <c r="A1493" s="54">
        <f xml:space="preserve"> ROW( data_scaledImpacts[[#This Row],[row_id]] ) - ROW( data_scaledImpacts[[#Headers],[row_id]] )</f>
        <v>1492</v>
      </c>
      <c r="B1493" s="61" t="str">
        <f xml:space="preserve"> _xlfn.TEXTJOIN( "", , data_scaledImpacts[[#This Row],[sector]:[impactType]] )</f>
        <v>RoadsCCSM43Proactive</v>
      </c>
      <c r="C1493" s="49" t="s">
        <v>216</v>
      </c>
      <c r="D1493" s="49" t="s">
        <v>1</v>
      </c>
      <c r="E1493" s="50">
        <v>3</v>
      </c>
      <c r="F1493" s="50"/>
      <c r="G1493" s="50" t="s">
        <v>208</v>
      </c>
      <c r="H1493" s="51"/>
      <c r="I1493" s="64" t="s">
        <v>50</v>
      </c>
      <c r="J1493" s="52">
        <v>519.42215749905438</v>
      </c>
      <c r="K1493" s="52">
        <v>690.01037467667766</v>
      </c>
      <c r="L1493" s="53">
        <v>418.17958199188996</v>
      </c>
      <c r="M1493" s="52">
        <v>888.25515205603551</v>
      </c>
      <c r="N1493" s="52">
        <v>379.4376851127214</v>
      </c>
      <c r="O1493" s="52">
        <v>300.45505277957511</v>
      </c>
      <c r="P1493" s="20">
        <v>1560.0326144345054</v>
      </c>
      <c r="R1493"/>
    </row>
    <row r="1494" spans="1:18" x14ac:dyDescent="0.35">
      <c r="A1494" s="54">
        <f xml:space="preserve"> ROW( data_scaledImpacts[[#This Row],[row_id]] ) - ROW( data_scaledImpacts[[#Headers],[row_id]] )</f>
        <v>1493</v>
      </c>
      <c r="B1494" s="61" t="str">
        <f xml:space="preserve"> _xlfn.TEXTJOIN( "", , data_scaledImpacts[[#This Row],[sector]:[impactType]] )</f>
        <v>RoadsGISS-E2-R3Proactive</v>
      </c>
      <c r="C1494" s="49" t="s">
        <v>216</v>
      </c>
      <c r="D1494" s="49" t="s">
        <v>2</v>
      </c>
      <c r="E1494" s="50">
        <v>3</v>
      </c>
      <c r="F1494" s="50"/>
      <c r="G1494" s="50" t="s">
        <v>208</v>
      </c>
      <c r="H1494" s="51"/>
      <c r="I1494" s="64" t="s">
        <v>51</v>
      </c>
      <c r="J1494" s="52">
        <v>565.33590687106346</v>
      </c>
      <c r="K1494" s="52">
        <v>162.08698239067397</v>
      </c>
      <c r="L1494" s="53">
        <v>407.10326281240827</v>
      </c>
      <c r="M1494" s="52">
        <v>414.80739710634634</v>
      </c>
      <c r="N1494" s="52">
        <v>181.78402600931491</v>
      </c>
      <c r="O1494" s="52">
        <v>360.55385314752266</v>
      </c>
      <c r="P1494" s="20">
        <v>1013.2486174235822</v>
      </c>
      <c r="R1494"/>
    </row>
    <row r="1495" spans="1:18" x14ac:dyDescent="0.35">
      <c r="A1495" s="54">
        <f xml:space="preserve"> ROW( data_scaledImpacts[[#This Row],[row_id]] ) - ROW( data_scaledImpacts[[#Headers],[row_id]] )</f>
        <v>1494</v>
      </c>
      <c r="B1495" s="61" t="str">
        <f xml:space="preserve"> _xlfn.TEXTJOIN( "", , data_scaledImpacts[[#This Row],[sector]:[impactType]] )</f>
        <v>RoadsHadGEM2-ES3Proactive</v>
      </c>
      <c r="C1495" s="49" t="s">
        <v>216</v>
      </c>
      <c r="D1495" s="49" t="s">
        <v>3</v>
      </c>
      <c r="E1495" s="50">
        <v>3</v>
      </c>
      <c r="F1495" s="50"/>
      <c r="G1495" s="50" t="s">
        <v>208</v>
      </c>
      <c r="H1495" s="51"/>
      <c r="I1495" s="64" t="s">
        <v>52</v>
      </c>
      <c r="J1495" s="52">
        <v>842.44214110332268</v>
      </c>
      <c r="K1495" s="52">
        <v>646.61855318950643</v>
      </c>
      <c r="L1495" s="53">
        <v>830.14833634440504</v>
      </c>
      <c r="M1495" s="52">
        <v>2754.1895681812853</v>
      </c>
      <c r="N1495" s="52">
        <v>861.84546807418849</v>
      </c>
      <c r="O1495" s="52">
        <v>317.46122275203959</v>
      </c>
      <c r="P1495" s="20">
        <v>1714.1220228380723</v>
      </c>
      <c r="R1495"/>
    </row>
    <row r="1496" spans="1:18" x14ac:dyDescent="0.35">
      <c r="A1496" s="54">
        <f xml:space="preserve"> ROW( data_scaledImpacts[[#This Row],[row_id]] ) - ROW( data_scaledImpacts[[#Headers],[row_id]] )</f>
        <v>1495</v>
      </c>
      <c r="B1496" s="61" t="str">
        <f xml:space="preserve"> _xlfn.TEXTJOIN( "", , data_scaledImpacts[[#This Row],[sector]:[impactType]] )</f>
        <v>RoadsMIROC53Proactive</v>
      </c>
      <c r="C1496" s="49" t="s">
        <v>216</v>
      </c>
      <c r="D1496" s="49" t="s">
        <v>4</v>
      </c>
      <c r="E1496" s="50">
        <v>3</v>
      </c>
      <c r="F1496" s="50"/>
      <c r="G1496" s="50" t="s">
        <v>208</v>
      </c>
      <c r="H1496" s="51"/>
      <c r="I1496" s="64" t="s">
        <v>53</v>
      </c>
      <c r="J1496" s="52">
        <v>448.74525560508567</v>
      </c>
      <c r="K1496" s="52">
        <v>452.14510491646797</v>
      </c>
      <c r="L1496" s="53">
        <v>211.79224803085322</v>
      </c>
      <c r="M1496" s="52">
        <v>1395.2257890906687</v>
      </c>
      <c r="N1496" s="52">
        <v>384.13479727982588</v>
      </c>
      <c r="O1496" s="52">
        <v>552.70221752427165</v>
      </c>
      <c r="P1496" s="20">
        <v>1286.4095572963854</v>
      </c>
      <c r="R1496"/>
    </row>
    <row r="1497" spans="1:18" x14ac:dyDescent="0.35">
      <c r="A1497" s="54">
        <f xml:space="preserve"> ROW( data_scaledImpacts[[#This Row],[row_id]] ) - ROW( data_scaledImpacts[[#Headers],[row_id]] )</f>
        <v>1496</v>
      </c>
      <c r="B1497" s="61" t="str">
        <f xml:space="preserve"> _xlfn.TEXTJOIN( "", , data_scaledImpacts[[#This Row],[sector]:[impactType]] )</f>
        <v>RoadsGFDL-CM33Proactive</v>
      </c>
      <c r="C1497" s="49" t="s">
        <v>216</v>
      </c>
      <c r="D1497" s="49" t="s">
        <v>5</v>
      </c>
      <c r="E1497" s="50">
        <v>3</v>
      </c>
      <c r="F1497" s="50"/>
      <c r="G1497" s="50" t="s">
        <v>208</v>
      </c>
      <c r="H1497" s="51"/>
      <c r="I1497" s="64" t="s">
        <v>54</v>
      </c>
      <c r="J1497" s="52">
        <v>396.36604429611737</v>
      </c>
      <c r="K1497" s="52">
        <v>375.82448082988645</v>
      </c>
      <c r="L1497" s="53">
        <v>308.28680516226331</v>
      </c>
      <c r="M1497" s="52">
        <v>1082.6225463686026</v>
      </c>
      <c r="N1497" s="52">
        <v>529.20664851993115</v>
      </c>
      <c r="O1497" s="52">
        <v>853.32808197947247</v>
      </c>
      <c r="P1497" s="20">
        <v>1801.0243366219756</v>
      </c>
      <c r="R1497"/>
    </row>
    <row r="1498" spans="1:18" x14ac:dyDescent="0.35">
      <c r="A1498" s="54">
        <f xml:space="preserve"> ROW( data_scaledImpacts[[#This Row],[row_id]] ) - ROW( data_scaledImpacts[[#Headers],[row_id]] )</f>
        <v>1497</v>
      </c>
      <c r="B1498" s="61" t="str">
        <f xml:space="preserve"> _xlfn.TEXTJOIN( "", , data_scaledImpacts[[#This Row],[sector]:[impactType]] )</f>
        <v>RoadsGCM Average3Proactive</v>
      </c>
      <c r="C1498" s="49" t="s">
        <v>216</v>
      </c>
      <c r="D1498" s="49" t="s">
        <v>15</v>
      </c>
      <c r="E1498" s="50">
        <v>3</v>
      </c>
      <c r="F1498" s="50"/>
      <c r="G1498" s="50" t="s">
        <v>208</v>
      </c>
      <c r="H1498" s="51"/>
      <c r="I1498" s="64" t="s">
        <v>55</v>
      </c>
      <c r="J1498" s="52">
        <v>592.22678465659169</v>
      </c>
      <c r="K1498" s="52">
        <v>584.25830723401282</v>
      </c>
      <c r="L1498" s="53">
        <v>438.58378135196011</v>
      </c>
      <c r="M1498" s="52">
        <v>1316.586216039874</v>
      </c>
      <c r="N1498" s="52">
        <v>426.88764114174433</v>
      </c>
      <c r="O1498" s="52">
        <v>472.49632162553672</v>
      </c>
      <c r="P1498" s="20">
        <v>1577.5132931437595</v>
      </c>
      <c r="R1498"/>
    </row>
    <row r="1499" spans="1:18" x14ac:dyDescent="0.35">
      <c r="A1499" s="54">
        <f xml:space="preserve"> ROW( data_scaledImpacts[[#This Row],[row_id]] ) - ROW( data_scaledImpacts[[#Headers],[row_id]] )</f>
        <v>1498</v>
      </c>
      <c r="B1499" s="61" t="str">
        <f xml:space="preserve"> _xlfn.TEXTJOIN( "", , data_scaledImpacts[[#This Row],[sector]:[impactType]] )</f>
        <v>RoadsCanESM24Proactive</v>
      </c>
      <c r="C1499" s="49" t="s">
        <v>216</v>
      </c>
      <c r="D1499" s="49" t="s">
        <v>0</v>
      </c>
      <c r="E1499" s="50">
        <v>4</v>
      </c>
      <c r="F1499" s="50"/>
      <c r="G1499" s="50" t="s">
        <v>208</v>
      </c>
      <c r="H1499" s="51"/>
      <c r="I1499" s="64" t="s">
        <v>56</v>
      </c>
      <c r="J1499" s="52">
        <v>600.8279821594756</v>
      </c>
      <c r="K1499" s="52">
        <v>987.94861439841964</v>
      </c>
      <c r="L1499" s="53">
        <v>421.90563120639996</v>
      </c>
      <c r="M1499" s="52">
        <v>626.22818778053852</v>
      </c>
      <c r="N1499" s="52">
        <v>657.4830811110744</v>
      </c>
      <c r="O1499" s="52">
        <v>387.80647030965753</v>
      </c>
      <c r="P1499" s="20">
        <v>501.51615894038218</v>
      </c>
      <c r="R1499"/>
    </row>
    <row r="1500" spans="1:18" x14ac:dyDescent="0.35">
      <c r="A1500" s="54">
        <f xml:space="preserve"> ROW( data_scaledImpacts[[#This Row],[row_id]] ) - ROW( data_scaledImpacts[[#Headers],[row_id]] )</f>
        <v>1499</v>
      </c>
      <c r="B1500" s="61" t="str">
        <f xml:space="preserve"> _xlfn.TEXTJOIN( "", , data_scaledImpacts[[#This Row],[sector]:[impactType]] )</f>
        <v>RoadsCCSM44Proactive</v>
      </c>
      <c r="C1500" s="49" t="s">
        <v>216</v>
      </c>
      <c r="D1500" s="49" t="s">
        <v>1</v>
      </c>
      <c r="E1500" s="50">
        <v>4</v>
      </c>
      <c r="F1500" s="50"/>
      <c r="G1500" s="50" t="s">
        <v>208</v>
      </c>
      <c r="H1500" s="51"/>
      <c r="I1500" s="64" t="s">
        <v>57</v>
      </c>
      <c r="J1500" s="52">
        <v>380.46311612055689</v>
      </c>
      <c r="K1500" s="52">
        <v>924.45855897817296</v>
      </c>
      <c r="L1500" s="53">
        <v>183.46142047359837</v>
      </c>
      <c r="M1500" s="52">
        <v>1361.1757312789991</v>
      </c>
      <c r="N1500" s="52">
        <v>763.57421962287685</v>
      </c>
      <c r="O1500" s="52">
        <v>198.94511808598278</v>
      </c>
      <c r="P1500" s="20">
        <v>1014.0426670436499</v>
      </c>
      <c r="R1500"/>
    </row>
    <row r="1501" spans="1:18" x14ac:dyDescent="0.35">
      <c r="A1501" s="54">
        <f xml:space="preserve"> ROW( data_scaledImpacts[[#This Row],[row_id]] ) - ROW( data_scaledImpacts[[#Headers],[row_id]] )</f>
        <v>1500</v>
      </c>
      <c r="B1501" s="61" t="str">
        <f xml:space="preserve"> _xlfn.TEXTJOIN( "", , data_scaledImpacts[[#This Row],[sector]:[impactType]] )</f>
        <v>RoadsGISS-E2-R4Proactive</v>
      </c>
      <c r="C1501" s="49" t="s">
        <v>216</v>
      </c>
      <c r="D1501" s="49" t="s">
        <v>2</v>
      </c>
      <c r="E1501" s="50">
        <v>4</v>
      </c>
      <c r="F1501" s="50"/>
      <c r="G1501" s="50" t="s">
        <v>208</v>
      </c>
      <c r="H1501" s="51"/>
      <c r="I1501" s="64" t="s">
        <v>58</v>
      </c>
      <c r="J1501" s="52"/>
      <c r="K1501" s="52"/>
      <c r="L1501" s="53"/>
      <c r="M1501" s="52"/>
      <c r="N1501" s="52"/>
      <c r="O1501" s="52"/>
      <c r="P1501" s="20"/>
      <c r="R1501"/>
    </row>
    <row r="1502" spans="1:18" x14ac:dyDescent="0.35">
      <c r="A1502" s="54">
        <f xml:space="preserve"> ROW( data_scaledImpacts[[#This Row],[row_id]] ) - ROW( data_scaledImpacts[[#Headers],[row_id]] )</f>
        <v>1501</v>
      </c>
      <c r="B1502" s="61" t="str">
        <f xml:space="preserve"> _xlfn.TEXTJOIN( "", , data_scaledImpacts[[#This Row],[sector]:[impactType]] )</f>
        <v>RoadsHadGEM2-ES4Proactive</v>
      </c>
      <c r="C1502" s="49" t="s">
        <v>216</v>
      </c>
      <c r="D1502" s="49" t="s">
        <v>3</v>
      </c>
      <c r="E1502" s="50">
        <v>4</v>
      </c>
      <c r="F1502" s="50"/>
      <c r="G1502" s="50" t="s">
        <v>208</v>
      </c>
      <c r="H1502" s="51"/>
      <c r="I1502" s="64" t="s">
        <v>59</v>
      </c>
      <c r="J1502" s="52">
        <v>991.56599826982983</v>
      </c>
      <c r="K1502" s="52">
        <v>873.38659410935395</v>
      </c>
      <c r="L1502" s="53">
        <v>808.27191794228338</v>
      </c>
      <c r="M1502" s="52">
        <v>1595.1693585814969</v>
      </c>
      <c r="N1502" s="52">
        <v>581.01214785555044</v>
      </c>
      <c r="O1502" s="52">
        <v>740.81950352311344</v>
      </c>
      <c r="P1502" s="20">
        <v>880.58084933619955</v>
      </c>
      <c r="R1502"/>
    </row>
    <row r="1503" spans="1:18" x14ac:dyDescent="0.35">
      <c r="A1503" s="54">
        <f xml:space="preserve"> ROW( data_scaledImpacts[[#This Row],[row_id]] ) - ROW( data_scaledImpacts[[#Headers],[row_id]] )</f>
        <v>1502</v>
      </c>
      <c r="B1503" s="61" t="str">
        <f xml:space="preserve"> _xlfn.TEXTJOIN( "", , data_scaledImpacts[[#This Row],[sector]:[impactType]] )</f>
        <v>RoadsMIROC54Proactive</v>
      </c>
      <c r="C1503" s="49" t="s">
        <v>216</v>
      </c>
      <c r="D1503" s="49" t="s">
        <v>4</v>
      </c>
      <c r="E1503" s="50">
        <v>4</v>
      </c>
      <c r="F1503" s="50"/>
      <c r="G1503" s="50" t="s">
        <v>208</v>
      </c>
      <c r="H1503" s="51"/>
      <c r="I1503" s="64" t="s">
        <v>60</v>
      </c>
      <c r="J1503" s="52">
        <v>545.39997223243222</v>
      </c>
      <c r="K1503" s="52">
        <v>329.73782962813522</v>
      </c>
      <c r="L1503" s="53">
        <v>573.11003048136945</v>
      </c>
      <c r="M1503" s="52">
        <v>1056.5705081042631</v>
      </c>
      <c r="N1503" s="52">
        <v>217.13805879652989</v>
      </c>
      <c r="O1503" s="52">
        <v>392.17582354333109</v>
      </c>
      <c r="P1503" s="20">
        <v>2228.7314261384877</v>
      </c>
      <c r="R1503"/>
    </row>
    <row r="1504" spans="1:18" x14ac:dyDescent="0.35">
      <c r="A1504" s="54">
        <f xml:space="preserve"> ROW( data_scaledImpacts[[#This Row],[row_id]] ) - ROW( data_scaledImpacts[[#Headers],[row_id]] )</f>
        <v>1503</v>
      </c>
      <c r="B1504" s="61" t="str">
        <f xml:space="preserve"> _xlfn.TEXTJOIN( "", , data_scaledImpacts[[#This Row],[sector]:[impactType]] )</f>
        <v>RoadsGFDL-CM34Proactive</v>
      </c>
      <c r="C1504" s="49" t="s">
        <v>216</v>
      </c>
      <c r="D1504" s="49" t="s">
        <v>5</v>
      </c>
      <c r="E1504" s="50">
        <v>4</v>
      </c>
      <c r="F1504" s="50"/>
      <c r="G1504" s="50" t="s">
        <v>208</v>
      </c>
      <c r="H1504" s="51"/>
      <c r="I1504" s="64" t="s">
        <v>61</v>
      </c>
      <c r="J1504" s="52">
        <v>1220.1903099461047</v>
      </c>
      <c r="K1504" s="52">
        <v>1337.394489162052</v>
      </c>
      <c r="L1504" s="53">
        <v>629.54704446627113</v>
      </c>
      <c r="M1504" s="52">
        <v>990.7481704946299</v>
      </c>
      <c r="N1504" s="52">
        <v>854.50959001979936</v>
      </c>
      <c r="O1504" s="52">
        <v>740.74173997129105</v>
      </c>
      <c r="P1504" s="20">
        <v>1491.4555535311106</v>
      </c>
      <c r="R1504"/>
    </row>
    <row r="1505" spans="1:18" x14ac:dyDescent="0.35">
      <c r="A1505" s="54">
        <f xml:space="preserve"> ROW( data_scaledImpacts[[#This Row],[row_id]] ) - ROW( data_scaledImpacts[[#Headers],[row_id]] )</f>
        <v>1504</v>
      </c>
      <c r="B1505" s="61" t="str">
        <f xml:space="preserve"> _xlfn.TEXTJOIN( "", , data_scaledImpacts[[#This Row],[sector]:[impactType]] )</f>
        <v>RoadsGCM Average4Proactive</v>
      </c>
      <c r="C1505" s="49" t="s">
        <v>216</v>
      </c>
      <c r="D1505" s="49" t="s">
        <v>15</v>
      </c>
      <c r="E1505" s="50">
        <v>4</v>
      </c>
      <c r="F1505" s="50"/>
      <c r="G1505" s="50" t="s">
        <v>208</v>
      </c>
      <c r="H1505" s="51"/>
      <c r="I1505" s="64" t="s">
        <v>62</v>
      </c>
      <c r="J1505" s="52">
        <v>747.68947574567983</v>
      </c>
      <c r="K1505" s="52">
        <v>890.58521725522678</v>
      </c>
      <c r="L1505" s="53">
        <v>523.25920891398448</v>
      </c>
      <c r="M1505" s="52">
        <v>1125.9783912479857</v>
      </c>
      <c r="N1505" s="52">
        <v>614.74341948116614</v>
      </c>
      <c r="O1505" s="52">
        <v>492.09773108667514</v>
      </c>
      <c r="P1505" s="20">
        <v>1223.2653309979657</v>
      </c>
      <c r="R1505"/>
    </row>
    <row r="1506" spans="1:18" x14ac:dyDescent="0.35">
      <c r="A1506" s="54">
        <f xml:space="preserve"> ROW( data_scaledImpacts[[#This Row],[row_id]] ) - ROW( data_scaledImpacts[[#Headers],[row_id]] )</f>
        <v>1505</v>
      </c>
      <c r="B1506" s="61" t="str">
        <f xml:space="preserve"> _xlfn.TEXTJOIN( "", , data_scaledImpacts[[#This Row],[sector]:[impactType]] )</f>
        <v>RoadsCanESM25Proactive</v>
      </c>
      <c r="C1506" s="49" t="s">
        <v>216</v>
      </c>
      <c r="D1506" s="49" t="s">
        <v>0</v>
      </c>
      <c r="E1506" s="50">
        <v>5</v>
      </c>
      <c r="F1506" s="50"/>
      <c r="G1506" s="50" t="s">
        <v>208</v>
      </c>
      <c r="H1506" s="51"/>
      <c r="I1506" s="64" t="s">
        <v>63</v>
      </c>
      <c r="J1506" s="52">
        <v>905.95864092393469</v>
      </c>
      <c r="K1506" s="52">
        <v>635.86707753844723</v>
      </c>
      <c r="L1506" s="53">
        <v>232.91470975242393</v>
      </c>
      <c r="M1506" s="52">
        <v>565.55947090610607</v>
      </c>
      <c r="N1506" s="52">
        <v>397.9101351764391</v>
      </c>
      <c r="O1506" s="52">
        <v>404.34708247666555</v>
      </c>
      <c r="P1506" s="20">
        <v>-37.059027874306054</v>
      </c>
      <c r="R1506"/>
    </row>
    <row r="1507" spans="1:18" x14ac:dyDescent="0.35">
      <c r="A1507" s="54">
        <f xml:space="preserve"> ROW( data_scaledImpacts[[#This Row],[row_id]] ) - ROW( data_scaledImpacts[[#Headers],[row_id]] )</f>
        <v>1506</v>
      </c>
      <c r="B1507" s="61" t="str">
        <f xml:space="preserve"> _xlfn.TEXTJOIN( "", , data_scaledImpacts[[#This Row],[sector]:[impactType]] )</f>
        <v>RoadsCCSM45Proactive</v>
      </c>
      <c r="C1507" s="49" t="s">
        <v>216</v>
      </c>
      <c r="D1507" s="49" t="s">
        <v>1</v>
      </c>
      <c r="E1507" s="50">
        <v>5</v>
      </c>
      <c r="F1507" s="50"/>
      <c r="G1507" s="50" t="s">
        <v>208</v>
      </c>
      <c r="H1507" s="51"/>
      <c r="I1507" s="64" t="s">
        <v>64</v>
      </c>
      <c r="J1507" s="52">
        <v>356.63996285269326</v>
      </c>
      <c r="K1507" s="52">
        <v>422.59988729065623</v>
      </c>
      <c r="L1507" s="53">
        <v>157.65938491404506</v>
      </c>
      <c r="M1507" s="52">
        <v>865.21237956280413</v>
      </c>
      <c r="N1507" s="52">
        <v>352.09478655926267</v>
      </c>
      <c r="O1507" s="52">
        <v>278.75347205781821</v>
      </c>
      <c r="P1507" s="20">
        <v>2573.7392503028836</v>
      </c>
      <c r="R1507"/>
    </row>
    <row r="1508" spans="1:18" x14ac:dyDescent="0.35">
      <c r="A1508" s="54">
        <f xml:space="preserve"> ROW( data_scaledImpacts[[#This Row],[row_id]] ) - ROW( data_scaledImpacts[[#Headers],[row_id]] )</f>
        <v>1507</v>
      </c>
      <c r="B1508" s="61" t="str">
        <f xml:space="preserve"> _xlfn.TEXTJOIN( "", , data_scaledImpacts[[#This Row],[sector]:[impactType]] )</f>
        <v>RoadsGISS-E2-R5Proactive</v>
      </c>
      <c r="C1508" s="49" t="s">
        <v>216</v>
      </c>
      <c r="D1508" s="49" t="s">
        <v>2</v>
      </c>
      <c r="E1508" s="50">
        <v>5</v>
      </c>
      <c r="F1508" s="50"/>
      <c r="G1508" s="50" t="s">
        <v>208</v>
      </c>
      <c r="H1508" s="51"/>
      <c r="I1508" s="64" t="s">
        <v>65</v>
      </c>
      <c r="J1508" s="52"/>
      <c r="K1508" s="52"/>
      <c r="L1508" s="53"/>
      <c r="M1508" s="52"/>
      <c r="N1508" s="52"/>
      <c r="O1508" s="52"/>
      <c r="P1508" s="20"/>
      <c r="R1508"/>
    </row>
    <row r="1509" spans="1:18" x14ac:dyDescent="0.35">
      <c r="A1509" s="54">
        <f xml:space="preserve"> ROW( data_scaledImpacts[[#This Row],[row_id]] ) - ROW( data_scaledImpacts[[#Headers],[row_id]] )</f>
        <v>1508</v>
      </c>
      <c r="B1509" s="61" t="str">
        <f xml:space="preserve"> _xlfn.TEXTJOIN( "", , data_scaledImpacts[[#This Row],[sector]:[impactType]] )</f>
        <v>RoadsHadGEM2-ES5Proactive</v>
      </c>
      <c r="C1509" s="49" t="s">
        <v>216</v>
      </c>
      <c r="D1509" s="49" t="s">
        <v>3</v>
      </c>
      <c r="E1509" s="50">
        <v>5</v>
      </c>
      <c r="F1509" s="50"/>
      <c r="G1509" s="50" t="s">
        <v>208</v>
      </c>
      <c r="H1509" s="51"/>
      <c r="I1509" s="64" t="s">
        <v>66</v>
      </c>
      <c r="J1509" s="52">
        <v>902.43838249551538</v>
      </c>
      <c r="K1509" s="52">
        <v>510.93319508218201</v>
      </c>
      <c r="L1509" s="53">
        <v>744.07513730764288</v>
      </c>
      <c r="M1509" s="52">
        <v>1010.8061979849823</v>
      </c>
      <c r="N1509" s="52">
        <v>639.9246139514338</v>
      </c>
      <c r="O1509" s="52">
        <v>889.1933002375016</v>
      </c>
      <c r="P1509" s="20">
        <v>989.26659989949314</v>
      </c>
      <c r="R1509"/>
    </row>
    <row r="1510" spans="1:18" x14ac:dyDescent="0.35">
      <c r="A1510" s="54">
        <f xml:space="preserve"> ROW( data_scaledImpacts[[#This Row],[row_id]] ) - ROW( data_scaledImpacts[[#Headers],[row_id]] )</f>
        <v>1509</v>
      </c>
      <c r="B1510" s="61" t="str">
        <f xml:space="preserve"> _xlfn.TEXTJOIN( "", , data_scaledImpacts[[#This Row],[sector]:[impactType]] )</f>
        <v>RoadsMIROC55Proactive</v>
      </c>
      <c r="C1510" s="49" t="s">
        <v>216</v>
      </c>
      <c r="D1510" s="49" t="s">
        <v>4</v>
      </c>
      <c r="E1510" s="50">
        <v>5</v>
      </c>
      <c r="F1510" s="50"/>
      <c r="G1510" s="50" t="s">
        <v>208</v>
      </c>
      <c r="H1510" s="51"/>
      <c r="I1510" s="64" t="s">
        <v>67</v>
      </c>
      <c r="J1510" s="52">
        <v>346.20772196426009</v>
      </c>
      <c r="K1510" s="52">
        <v>193.45116290555845</v>
      </c>
      <c r="L1510" s="53">
        <v>234.52522838169196</v>
      </c>
      <c r="M1510" s="52">
        <v>-181.83575745043066</v>
      </c>
      <c r="N1510" s="52">
        <v>194.49986723114864</v>
      </c>
      <c r="O1510" s="52">
        <v>185.79214038371285</v>
      </c>
      <c r="P1510" s="20">
        <v>202.66069697417529</v>
      </c>
      <c r="R1510"/>
    </row>
    <row r="1511" spans="1:18" x14ac:dyDescent="0.35">
      <c r="A1511" s="54">
        <f xml:space="preserve"> ROW( data_scaledImpacts[[#This Row],[row_id]] ) - ROW( data_scaledImpacts[[#Headers],[row_id]] )</f>
        <v>1510</v>
      </c>
      <c r="B1511" s="61" t="str">
        <f xml:space="preserve"> _xlfn.TEXTJOIN( "", , data_scaledImpacts[[#This Row],[sector]:[impactType]] )</f>
        <v>RoadsGFDL-CM35Proactive</v>
      </c>
      <c r="C1511" s="49" t="s">
        <v>216</v>
      </c>
      <c r="D1511" s="49" t="s">
        <v>5</v>
      </c>
      <c r="E1511" s="50">
        <v>5</v>
      </c>
      <c r="F1511" s="50"/>
      <c r="G1511" s="50" t="s">
        <v>208</v>
      </c>
      <c r="H1511" s="51"/>
      <c r="I1511" s="64" t="s">
        <v>68</v>
      </c>
      <c r="J1511" s="52">
        <v>400.13514534874463</v>
      </c>
      <c r="K1511" s="52">
        <v>895.09115371027929</v>
      </c>
      <c r="L1511" s="53">
        <v>421.2211845953338</v>
      </c>
      <c r="M1511" s="52">
        <v>959.38556018828604</v>
      </c>
      <c r="N1511" s="52">
        <v>354.91686122213662</v>
      </c>
      <c r="O1511" s="52">
        <v>324.23645950065827</v>
      </c>
      <c r="P1511" s="20">
        <v>2049.9527601978825</v>
      </c>
      <c r="R1511"/>
    </row>
    <row r="1512" spans="1:18" x14ac:dyDescent="0.35">
      <c r="A1512" s="54">
        <f xml:space="preserve"> ROW( data_scaledImpacts[[#This Row],[row_id]] ) - ROW( data_scaledImpacts[[#Headers],[row_id]] )</f>
        <v>1511</v>
      </c>
      <c r="B1512" s="61" t="str">
        <f xml:space="preserve"> _xlfn.TEXTJOIN( "", , data_scaledImpacts[[#This Row],[sector]:[impactType]] )</f>
        <v>RoadsGCM Average5Proactive</v>
      </c>
      <c r="C1512" s="49" t="s">
        <v>216</v>
      </c>
      <c r="D1512" s="49" t="s">
        <v>15</v>
      </c>
      <c r="E1512" s="50">
        <v>5</v>
      </c>
      <c r="F1512" s="50"/>
      <c r="G1512" s="50" t="s">
        <v>208</v>
      </c>
      <c r="H1512" s="51"/>
      <c r="I1512" s="64" t="s">
        <v>69</v>
      </c>
      <c r="J1512" s="52">
        <v>582.27597071702962</v>
      </c>
      <c r="K1512" s="52">
        <v>531.58849530542466</v>
      </c>
      <c r="L1512" s="53">
        <v>358.07912899022756</v>
      </c>
      <c r="M1512" s="52">
        <v>643.82557023834954</v>
      </c>
      <c r="N1512" s="52">
        <v>387.86925282808414</v>
      </c>
      <c r="O1512" s="52">
        <v>416.46449093127131</v>
      </c>
      <c r="P1512" s="20">
        <v>1155.7120559000257</v>
      </c>
      <c r="R1512"/>
    </row>
    <row r="1513" spans="1:18" x14ac:dyDescent="0.35">
      <c r="A1513" s="54">
        <f xml:space="preserve"> ROW( data_scaledImpacts[[#This Row],[row_id]] ) - ROW( data_scaledImpacts[[#Headers],[row_id]] )</f>
        <v>1512</v>
      </c>
      <c r="B1513" s="61" t="str">
        <f xml:space="preserve"> _xlfn.TEXTJOIN( "", , data_scaledImpacts[[#This Row],[sector]:[impactType]] )</f>
        <v>RoadsCanESM26Proactive</v>
      </c>
      <c r="C1513" s="49" t="s">
        <v>216</v>
      </c>
      <c r="D1513" s="49" t="s">
        <v>0</v>
      </c>
      <c r="E1513" s="50">
        <v>6</v>
      </c>
      <c r="F1513" s="50"/>
      <c r="G1513" s="50" t="s">
        <v>208</v>
      </c>
      <c r="H1513" s="51"/>
      <c r="I1513" s="64" t="s">
        <v>70</v>
      </c>
      <c r="J1513" s="52">
        <v>323.84316877680078</v>
      </c>
      <c r="K1513" s="52">
        <v>356.55764106749916</v>
      </c>
      <c r="L1513" s="53">
        <v>210.95590367635191</v>
      </c>
      <c r="M1513" s="52">
        <v>448.51277325705911</v>
      </c>
      <c r="N1513" s="52">
        <v>317.8274882722456</v>
      </c>
      <c r="O1513" s="52">
        <v>359.66867122114007</v>
      </c>
      <c r="P1513" s="20">
        <v>818.44803271395642</v>
      </c>
      <c r="R1513"/>
    </row>
    <row r="1514" spans="1:18" x14ac:dyDescent="0.35">
      <c r="A1514" s="54">
        <f xml:space="preserve"> ROW( data_scaledImpacts[[#This Row],[row_id]] ) - ROW( data_scaledImpacts[[#Headers],[row_id]] )</f>
        <v>1513</v>
      </c>
      <c r="B1514" s="61" t="str">
        <f xml:space="preserve"> _xlfn.TEXTJOIN( "", , data_scaledImpacts[[#This Row],[sector]:[impactType]] )</f>
        <v>RoadsCCSM46Proactive</v>
      </c>
      <c r="C1514" s="49" t="s">
        <v>216</v>
      </c>
      <c r="D1514" s="49" t="s">
        <v>1</v>
      </c>
      <c r="E1514" s="50">
        <v>6</v>
      </c>
      <c r="F1514" s="50"/>
      <c r="G1514" s="50" t="s">
        <v>208</v>
      </c>
      <c r="H1514" s="51"/>
      <c r="I1514" s="64" t="s">
        <v>71</v>
      </c>
      <c r="J1514" s="52"/>
      <c r="K1514" s="52"/>
      <c r="L1514" s="53"/>
      <c r="M1514" s="52"/>
      <c r="N1514" s="52"/>
      <c r="O1514" s="52"/>
      <c r="P1514" s="20"/>
      <c r="R1514"/>
    </row>
    <row r="1515" spans="1:18" x14ac:dyDescent="0.35">
      <c r="A1515" s="54">
        <f xml:space="preserve"> ROW( data_scaledImpacts[[#This Row],[row_id]] ) - ROW( data_scaledImpacts[[#Headers],[row_id]] )</f>
        <v>1514</v>
      </c>
      <c r="B1515" s="61" t="str">
        <f xml:space="preserve"> _xlfn.TEXTJOIN( "", , data_scaledImpacts[[#This Row],[sector]:[impactType]] )</f>
        <v>RoadsGISS-E2-R6Proactive</v>
      </c>
      <c r="C1515" s="49" t="s">
        <v>216</v>
      </c>
      <c r="D1515" s="49" t="s">
        <v>2</v>
      </c>
      <c r="E1515" s="50">
        <v>6</v>
      </c>
      <c r="F1515" s="50"/>
      <c r="G1515" s="50" t="s">
        <v>208</v>
      </c>
      <c r="H1515" s="51"/>
      <c r="I1515" s="64" t="s">
        <v>72</v>
      </c>
      <c r="J1515" s="52"/>
      <c r="K1515" s="52"/>
      <c r="L1515" s="53"/>
      <c r="M1515" s="52"/>
      <c r="N1515" s="52"/>
      <c r="O1515" s="52"/>
      <c r="P1515" s="20"/>
      <c r="R1515"/>
    </row>
    <row r="1516" spans="1:18" x14ac:dyDescent="0.35">
      <c r="A1516" s="54">
        <f xml:space="preserve"> ROW( data_scaledImpacts[[#This Row],[row_id]] ) - ROW( data_scaledImpacts[[#Headers],[row_id]] )</f>
        <v>1515</v>
      </c>
      <c r="B1516" s="61" t="str">
        <f xml:space="preserve"> _xlfn.TEXTJOIN( "", , data_scaledImpacts[[#This Row],[sector]:[impactType]] )</f>
        <v>RoadsHadGEM2-ES6Proactive</v>
      </c>
      <c r="C1516" s="49" t="s">
        <v>216</v>
      </c>
      <c r="D1516" s="49" t="s">
        <v>3</v>
      </c>
      <c r="E1516" s="50">
        <v>6</v>
      </c>
      <c r="F1516" s="50"/>
      <c r="G1516" s="50" t="s">
        <v>208</v>
      </c>
      <c r="H1516" s="51"/>
      <c r="I1516" s="64" t="s">
        <v>73</v>
      </c>
      <c r="J1516" s="52">
        <v>662.89537663413353</v>
      </c>
      <c r="K1516" s="52">
        <v>835.63308685605239</v>
      </c>
      <c r="L1516" s="53">
        <v>286.14042311943405</v>
      </c>
      <c r="M1516" s="52">
        <v>117.15880363483598</v>
      </c>
      <c r="N1516" s="52">
        <v>973.27949511616259</v>
      </c>
      <c r="O1516" s="52">
        <v>1521.6081812248156</v>
      </c>
      <c r="P1516" s="20">
        <v>1354.9315479764091</v>
      </c>
      <c r="R1516"/>
    </row>
    <row r="1517" spans="1:18" x14ac:dyDescent="0.35">
      <c r="A1517" s="54">
        <f xml:space="preserve"> ROW( data_scaledImpacts[[#This Row],[row_id]] ) - ROW( data_scaledImpacts[[#Headers],[row_id]] )</f>
        <v>1516</v>
      </c>
      <c r="B1517" s="61" t="str">
        <f xml:space="preserve"> _xlfn.TEXTJOIN( "", , data_scaledImpacts[[#This Row],[sector]:[impactType]] )</f>
        <v>RoadsMIROC56Proactive</v>
      </c>
      <c r="C1517" s="49" t="s">
        <v>216</v>
      </c>
      <c r="D1517" s="49" t="s">
        <v>4</v>
      </c>
      <c r="E1517" s="50">
        <v>6</v>
      </c>
      <c r="F1517" s="50"/>
      <c r="G1517" s="50" t="s">
        <v>208</v>
      </c>
      <c r="H1517" s="51"/>
      <c r="I1517" s="64" t="s">
        <v>74</v>
      </c>
      <c r="J1517" s="52"/>
      <c r="K1517" s="52"/>
      <c r="L1517" s="53"/>
      <c r="M1517" s="52"/>
      <c r="N1517" s="52"/>
      <c r="O1517" s="52"/>
      <c r="P1517" s="20"/>
      <c r="R1517"/>
    </row>
    <row r="1518" spans="1:18" x14ac:dyDescent="0.35">
      <c r="A1518" s="54">
        <f xml:space="preserve"> ROW( data_scaledImpacts[[#This Row],[row_id]] ) - ROW( data_scaledImpacts[[#Headers],[row_id]] )</f>
        <v>1517</v>
      </c>
      <c r="B1518" s="61" t="str">
        <f xml:space="preserve"> _xlfn.TEXTJOIN( "", , data_scaledImpacts[[#This Row],[sector]:[impactType]] )</f>
        <v>RoadsGFDL-CM36Proactive</v>
      </c>
      <c r="C1518" s="49" t="s">
        <v>216</v>
      </c>
      <c r="D1518" s="49" t="s">
        <v>5</v>
      </c>
      <c r="E1518" s="50">
        <v>6</v>
      </c>
      <c r="F1518" s="50"/>
      <c r="G1518" s="50" t="s">
        <v>208</v>
      </c>
      <c r="H1518" s="51"/>
      <c r="I1518" s="64" t="s">
        <v>75</v>
      </c>
      <c r="J1518" s="52">
        <v>347.70755648767863</v>
      </c>
      <c r="K1518" s="52">
        <v>311.5564619243832</v>
      </c>
      <c r="L1518" s="53">
        <v>610.96037499084343</v>
      </c>
      <c r="M1518" s="52">
        <v>1192.3075753325309</v>
      </c>
      <c r="N1518" s="52">
        <v>255.06534459530118</v>
      </c>
      <c r="O1518" s="52">
        <v>131.45973235936049</v>
      </c>
      <c r="P1518" s="20">
        <v>987.03582397957086</v>
      </c>
      <c r="R1518"/>
    </row>
    <row r="1519" spans="1:18" x14ac:dyDescent="0.35">
      <c r="A1519" s="54">
        <f xml:space="preserve"> ROW( data_scaledImpacts[[#This Row],[row_id]] ) - ROW( data_scaledImpacts[[#Headers],[row_id]] )</f>
        <v>1518</v>
      </c>
      <c r="B1519" s="61" t="str">
        <f xml:space="preserve"> _xlfn.TEXTJOIN( "", , data_scaledImpacts[[#This Row],[sector]:[impactType]] )</f>
        <v>RoadsGCM Average6Proactive</v>
      </c>
      <c r="C1519" s="49" t="s">
        <v>216</v>
      </c>
      <c r="D1519" s="49" t="s">
        <v>15</v>
      </c>
      <c r="E1519" s="50">
        <v>6</v>
      </c>
      <c r="F1519" s="50"/>
      <c r="G1519" s="50" t="s">
        <v>208</v>
      </c>
      <c r="H1519" s="51"/>
      <c r="I1519" s="64" t="s">
        <v>76</v>
      </c>
      <c r="J1519" s="52">
        <v>444.81536729953768</v>
      </c>
      <c r="K1519" s="52">
        <v>501.24906328264495</v>
      </c>
      <c r="L1519" s="53">
        <v>369.3522339288765</v>
      </c>
      <c r="M1519" s="52">
        <v>585.99305074147526</v>
      </c>
      <c r="N1519" s="52">
        <v>515.39077599456982</v>
      </c>
      <c r="O1519" s="52">
        <v>670.91219493510539</v>
      </c>
      <c r="P1519" s="20">
        <v>1053.4718015566455</v>
      </c>
      <c r="R1519"/>
    </row>
    <row r="1520" spans="1:18" x14ac:dyDescent="0.35">
      <c r="A1520" s="54">
        <f xml:space="preserve"> ROW( data_scaledImpacts[[#This Row],[row_id]] ) - ROW( data_scaledImpacts[[#Headers],[row_id]] )</f>
        <v>1519</v>
      </c>
      <c r="B1520" s="61" t="str">
        <f xml:space="preserve"> _xlfn.TEXTJOIN( "", , data_scaledImpacts[[#This Row],[sector]:[impactType]] )</f>
        <v>RoadsCanESM27Proactive</v>
      </c>
      <c r="C1520" s="49" t="s">
        <v>216</v>
      </c>
      <c r="D1520" s="49" t="s">
        <v>0</v>
      </c>
      <c r="E1520" s="50">
        <v>7</v>
      </c>
      <c r="F1520" s="50"/>
      <c r="G1520" s="50" t="s">
        <v>208</v>
      </c>
      <c r="H1520" s="51"/>
      <c r="I1520" s="64" t="s">
        <v>77</v>
      </c>
      <c r="J1520" s="52"/>
      <c r="K1520" s="52"/>
      <c r="L1520" s="53"/>
      <c r="M1520" s="52"/>
      <c r="N1520" s="52"/>
      <c r="O1520" s="52"/>
      <c r="P1520" s="20"/>
      <c r="R1520"/>
    </row>
    <row r="1521" spans="1:18" x14ac:dyDescent="0.35">
      <c r="A1521" s="54">
        <f xml:space="preserve"> ROW( data_scaledImpacts[[#This Row],[row_id]] ) - ROW( data_scaledImpacts[[#Headers],[row_id]] )</f>
        <v>1520</v>
      </c>
      <c r="B1521" s="61" t="str">
        <f xml:space="preserve"> _xlfn.TEXTJOIN( "", , data_scaledImpacts[[#This Row],[sector]:[impactType]] )</f>
        <v>RoadsCCSM47Proactive</v>
      </c>
      <c r="C1521" s="49" t="s">
        <v>216</v>
      </c>
      <c r="D1521" s="49" t="s">
        <v>1</v>
      </c>
      <c r="E1521" s="50">
        <v>7</v>
      </c>
      <c r="F1521" s="50"/>
      <c r="G1521" s="50" t="s">
        <v>208</v>
      </c>
      <c r="H1521" s="51"/>
      <c r="I1521" s="64" t="s">
        <v>78</v>
      </c>
      <c r="J1521" s="52"/>
      <c r="K1521" s="52"/>
      <c r="L1521" s="53"/>
      <c r="M1521" s="52"/>
      <c r="N1521" s="52"/>
      <c r="O1521" s="52"/>
      <c r="P1521" s="20"/>
      <c r="R1521"/>
    </row>
    <row r="1522" spans="1:18" x14ac:dyDescent="0.35">
      <c r="A1522" s="54">
        <f xml:space="preserve"> ROW( data_scaledImpacts[[#This Row],[row_id]] ) - ROW( data_scaledImpacts[[#Headers],[row_id]] )</f>
        <v>1521</v>
      </c>
      <c r="B1522" s="61" t="str">
        <f xml:space="preserve"> _xlfn.TEXTJOIN( "", , data_scaledImpacts[[#This Row],[sector]:[impactType]] )</f>
        <v>RoadsGISS-E2-R7Proactive</v>
      </c>
      <c r="C1522" s="49" t="s">
        <v>216</v>
      </c>
      <c r="D1522" s="49" t="s">
        <v>2</v>
      </c>
      <c r="E1522" s="50">
        <v>7</v>
      </c>
      <c r="F1522" s="50"/>
      <c r="G1522" s="50" t="s">
        <v>208</v>
      </c>
      <c r="H1522" s="51"/>
      <c r="I1522" s="64" t="s">
        <v>79</v>
      </c>
      <c r="J1522" s="52"/>
      <c r="K1522" s="52"/>
      <c r="L1522" s="53"/>
      <c r="M1522" s="52"/>
      <c r="N1522" s="52"/>
      <c r="O1522" s="52"/>
      <c r="P1522" s="20"/>
      <c r="R1522"/>
    </row>
    <row r="1523" spans="1:18" x14ac:dyDescent="0.35">
      <c r="A1523" s="54">
        <f xml:space="preserve"> ROW( data_scaledImpacts[[#This Row],[row_id]] ) - ROW( data_scaledImpacts[[#Headers],[row_id]] )</f>
        <v>1522</v>
      </c>
      <c r="B1523" s="61" t="str">
        <f xml:space="preserve"> _xlfn.TEXTJOIN( "", , data_scaledImpacts[[#This Row],[sector]:[impactType]] )</f>
        <v>RoadsHadGEM2-ES7Proactive</v>
      </c>
      <c r="C1523" s="49" t="s">
        <v>216</v>
      </c>
      <c r="D1523" s="49" t="s">
        <v>3</v>
      </c>
      <c r="E1523" s="50">
        <v>7</v>
      </c>
      <c r="F1523" s="50"/>
      <c r="G1523" s="50" t="s">
        <v>208</v>
      </c>
      <c r="H1523" s="51"/>
      <c r="I1523" s="64" t="s">
        <v>80</v>
      </c>
      <c r="J1523" s="52"/>
      <c r="K1523" s="52"/>
      <c r="L1523" s="53"/>
      <c r="M1523" s="52"/>
      <c r="N1523" s="52"/>
      <c r="O1523" s="52"/>
      <c r="P1523" s="20"/>
      <c r="R1523"/>
    </row>
    <row r="1524" spans="1:18" x14ac:dyDescent="0.35">
      <c r="A1524" s="54">
        <f xml:space="preserve"> ROW( data_scaledImpacts[[#This Row],[row_id]] ) - ROW( data_scaledImpacts[[#Headers],[row_id]] )</f>
        <v>1523</v>
      </c>
      <c r="B1524" s="61" t="str">
        <f xml:space="preserve"> _xlfn.TEXTJOIN( "", , data_scaledImpacts[[#This Row],[sector]:[impactType]] )</f>
        <v>RoadsMIROC57Proactive</v>
      </c>
      <c r="C1524" s="49" t="s">
        <v>216</v>
      </c>
      <c r="D1524" s="49" t="s">
        <v>4</v>
      </c>
      <c r="E1524" s="50">
        <v>7</v>
      </c>
      <c r="F1524" s="50"/>
      <c r="G1524" s="50" t="s">
        <v>208</v>
      </c>
      <c r="H1524" s="51"/>
      <c r="I1524" s="64" t="s">
        <v>81</v>
      </c>
      <c r="J1524" s="52"/>
      <c r="K1524" s="52"/>
      <c r="L1524" s="53"/>
      <c r="M1524" s="52"/>
      <c r="N1524" s="52"/>
      <c r="O1524" s="52"/>
      <c r="P1524" s="20"/>
      <c r="R1524"/>
    </row>
    <row r="1525" spans="1:18" x14ac:dyDescent="0.35">
      <c r="A1525" s="54">
        <f xml:space="preserve"> ROW( data_scaledImpacts[[#This Row],[row_id]] ) - ROW( data_scaledImpacts[[#Headers],[row_id]] )</f>
        <v>1524</v>
      </c>
      <c r="B1525" s="61" t="str">
        <f xml:space="preserve"> _xlfn.TEXTJOIN( "", , data_scaledImpacts[[#This Row],[sector]:[impactType]] )</f>
        <v>RoadsGFDL-CM37Proactive</v>
      </c>
      <c r="C1525" s="49" t="s">
        <v>216</v>
      </c>
      <c r="D1525" s="49" t="s">
        <v>5</v>
      </c>
      <c r="E1525" s="50">
        <v>7</v>
      </c>
      <c r="F1525" s="50"/>
      <c r="G1525" s="50" t="s">
        <v>208</v>
      </c>
      <c r="H1525" s="51"/>
      <c r="I1525" s="64" t="s">
        <v>82</v>
      </c>
      <c r="J1525" s="52"/>
      <c r="K1525" s="52"/>
      <c r="L1525" s="53"/>
      <c r="M1525" s="52"/>
      <c r="N1525" s="52"/>
      <c r="O1525" s="52"/>
      <c r="P1525" s="20"/>
      <c r="R1525"/>
    </row>
    <row r="1526" spans="1:18" x14ac:dyDescent="0.35">
      <c r="A1526" s="54">
        <f xml:space="preserve"> ROW( data_scaledImpacts[[#This Row],[row_id]] ) - ROW( data_scaledImpacts[[#Headers],[row_id]] )</f>
        <v>1525</v>
      </c>
      <c r="B1526" s="61" t="str">
        <f xml:space="preserve"> _xlfn.TEXTJOIN( "", , data_scaledImpacts[[#This Row],[sector]:[impactType]] )</f>
        <v>RoadsGCM Average7Proactive</v>
      </c>
      <c r="C1526" s="49" t="s">
        <v>216</v>
      </c>
      <c r="D1526" s="49" t="s">
        <v>15</v>
      </c>
      <c r="E1526" s="50">
        <v>7</v>
      </c>
      <c r="F1526" s="50"/>
      <c r="G1526" s="50" t="s">
        <v>208</v>
      </c>
      <c r="H1526" s="51"/>
      <c r="I1526" s="64" t="s">
        <v>83</v>
      </c>
      <c r="J1526" s="52" t="s">
        <v>26</v>
      </c>
      <c r="K1526" s="52" t="s">
        <v>26</v>
      </c>
      <c r="L1526" s="53" t="s">
        <v>26</v>
      </c>
      <c r="M1526" s="52" t="s">
        <v>26</v>
      </c>
      <c r="N1526" s="52" t="s">
        <v>26</v>
      </c>
      <c r="O1526" s="52"/>
      <c r="P1526" s="20" t="s">
        <v>26</v>
      </c>
      <c r="R1526"/>
    </row>
    <row r="1527" spans="1:18" x14ac:dyDescent="0.35">
      <c r="A1527" s="54">
        <f xml:space="preserve"> ROW( data_scaledImpacts[[#This Row],[row_id]] ) - ROW( data_scaledImpacts[[#Headers],[row_id]] )</f>
        <v>1526</v>
      </c>
      <c r="B1527" s="61" t="str">
        <f xml:space="preserve"> _xlfn.TEXTJOIN( "", , data_scaledImpacts[[#This Row],[sector]:[impactType]] )</f>
        <v/>
      </c>
      <c r="C1527" s="49"/>
      <c r="D1527" s="49"/>
      <c r="E1527" s="50"/>
      <c r="F1527" s="50"/>
      <c r="G1527" s="50"/>
      <c r="H1527" s="51"/>
      <c r="I1527" s="64"/>
      <c r="J1527" s="52"/>
      <c r="K1527" s="52"/>
      <c r="L1527" s="53"/>
      <c r="M1527" s="52"/>
      <c r="N1527" s="52"/>
      <c r="O1527" s="52"/>
      <c r="P1527" s="20"/>
      <c r="R1527"/>
    </row>
    <row r="1528" spans="1:18" x14ac:dyDescent="0.35">
      <c r="A1528" s="54">
        <f xml:space="preserve"> ROW( data_scaledImpacts[[#This Row],[row_id]] ) - ROW( data_scaledImpacts[[#Headers],[row_id]] )</f>
        <v>1527</v>
      </c>
      <c r="B1528" s="61" t="str">
        <f xml:space="preserve"> _xlfn.TEXTJOIN( "", , data_scaledImpacts[[#This Row],[sector]:[impactType]] )</f>
        <v>ElecTDCanESM21NoAdapt</v>
      </c>
      <c r="C1528" s="49" t="s">
        <v>1061</v>
      </c>
      <c r="D1528" s="49" t="s">
        <v>0</v>
      </c>
      <c r="E1528" s="50">
        <v>1</v>
      </c>
      <c r="F1528" s="50"/>
      <c r="G1528" s="50" t="s">
        <v>87</v>
      </c>
      <c r="H1528" s="51"/>
      <c r="I1528" s="64" t="s">
        <v>35</v>
      </c>
      <c r="J1528" s="52">
        <v>426974688.4247002</v>
      </c>
      <c r="K1528" s="52">
        <v>330708983.81725353</v>
      </c>
      <c r="L1528" s="53">
        <v>117052521.16550125</v>
      </c>
      <c r="M1528" s="52">
        <v>160763606.58727828</v>
      </c>
      <c r="N1528" s="52">
        <v>750780235.82244134</v>
      </c>
      <c r="O1528" s="52">
        <v>266652447.70354968</v>
      </c>
      <c r="P1528" s="20">
        <v>221080919.89635143</v>
      </c>
      <c r="R1528"/>
    </row>
    <row r="1529" spans="1:18" x14ac:dyDescent="0.35">
      <c r="A1529" s="54">
        <f xml:space="preserve"> ROW( data_scaledImpacts[[#This Row],[row_id]] ) - ROW( data_scaledImpacts[[#Headers],[row_id]] )</f>
        <v>1528</v>
      </c>
      <c r="B1529" s="61" t="str">
        <f xml:space="preserve"> _xlfn.TEXTJOIN( "", , data_scaledImpacts[[#This Row],[sector]:[impactType]] )</f>
        <v>ElecTDCCSM41NoAdapt</v>
      </c>
      <c r="C1529" s="49" t="s">
        <v>1061</v>
      </c>
      <c r="D1529" s="49" t="s">
        <v>1</v>
      </c>
      <c r="E1529" s="50">
        <v>1</v>
      </c>
      <c r="F1529" s="50"/>
      <c r="G1529" s="50" t="s">
        <v>87</v>
      </c>
      <c r="H1529" s="51"/>
      <c r="I1529" s="64" t="s">
        <v>36</v>
      </c>
      <c r="J1529" s="52">
        <v>545039601.30757546</v>
      </c>
      <c r="K1529" s="52">
        <v>332831615.59124184</v>
      </c>
      <c r="L1529" s="53">
        <v>177205171.22025505</v>
      </c>
      <c r="M1529" s="52">
        <v>181732979.30841428</v>
      </c>
      <c r="N1529" s="52">
        <v>1018861494.8731416</v>
      </c>
      <c r="O1529" s="52">
        <v>548449742.16274035</v>
      </c>
      <c r="P1529" s="20">
        <v>256439156.50539383</v>
      </c>
      <c r="R1529"/>
    </row>
    <row r="1530" spans="1:18" x14ac:dyDescent="0.35">
      <c r="A1530" s="54">
        <f xml:space="preserve"> ROW( data_scaledImpacts[[#This Row],[row_id]] ) - ROW( data_scaledImpacts[[#Headers],[row_id]] )</f>
        <v>1529</v>
      </c>
      <c r="B1530" s="61" t="str">
        <f xml:space="preserve"> _xlfn.TEXTJOIN( "", , data_scaledImpacts[[#This Row],[sector]:[impactType]] )</f>
        <v>ElecTDGISS-E2-R1NoAdapt</v>
      </c>
      <c r="C1530" s="49" t="s">
        <v>1061</v>
      </c>
      <c r="D1530" s="49" t="s">
        <v>2</v>
      </c>
      <c r="E1530" s="50">
        <v>1</v>
      </c>
      <c r="F1530" s="50"/>
      <c r="G1530" s="50" t="s">
        <v>87</v>
      </c>
      <c r="H1530" s="51"/>
      <c r="I1530" s="64" t="s">
        <v>37</v>
      </c>
      <c r="J1530" s="52">
        <v>768799000.48582029</v>
      </c>
      <c r="K1530" s="52">
        <v>359527959.45244831</v>
      </c>
      <c r="L1530" s="53">
        <v>205798548.4334012</v>
      </c>
      <c r="M1530" s="52">
        <v>187656544.89389089</v>
      </c>
      <c r="N1530" s="52">
        <v>1362620726.5587509</v>
      </c>
      <c r="O1530" s="52">
        <v>429596077.15326852</v>
      </c>
      <c r="P1530" s="20">
        <v>232911475.75835589</v>
      </c>
      <c r="R1530"/>
    </row>
    <row r="1531" spans="1:18" x14ac:dyDescent="0.35">
      <c r="A1531" s="54">
        <f xml:space="preserve"> ROW( data_scaledImpacts[[#This Row],[row_id]] ) - ROW( data_scaledImpacts[[#Headers],[row_id]] )</f>
        <v>1530</v>
      </c>
      <c r="B1531" s="61" t="str">
        <f xml:space="preserve"> _xlfn.TEXTJOIN( "", , data_scaledImpacts[[#This Row],[sector]:[impactType]] )</f>
        <v>ElecTDHadGEM2-ES1NoAdapt</v>
      </c>
      <c r="C1531" s="49" t="s">
        <v>1061</v>
      </c>
      <c r="D1531" s="49" t="s">
        <v>3</v>
      </c>
      <c r="E1531" s="50">
        <v>1</v>
      </c>
      <c r="F1531" s="50"/>
      <c r="G1531" s="50" t="s">
        <v>87</v>
      </c>
      <c r="H1531" s="51"/>
      <c r="I1531" s="64" t="s">
        <v>38</v>
      </c>
      <c r="J1531" s="52">
        <v>991991904.71401823</v>
      </c>
      <c r="K1531" s="52">
        <v>658337023.16880703</v>
      </c>
      <c r="L1531" s="53">
        <v>118301918.0248193</v>
      </c>
      <c r="M1531" s="52">
        <v>164788231.02546543</v>
      </c>
      <c r="N1531" s="52">
        <v>1796204279.4890645</v>
      </c>
      <c r="O1531" s="52">
        <v>540513834.34678173</v>
      </c>
      <c r="P1531" s="20">
        <v>197920008.33562988</v>
      </c>
      <c r="R1531"/>
    </row>
    <row r="1532" spans="1:18" x14ac:dyDescent="0.35">
      <c r="A1532" s="54">
        <f xml:space="preserve"> ROW( data_scaledImpacts[[#This Row],[row_id]] ) - ROW( data_scaledImpacts[[#Headers],[row_id]] )</f>
        <v>1531</v>
      </c>
      <c r="B1532" s="61" t="str">
        <f xml:space="preserve"> _xlfn.TEXTJOIN( "", , data_scaledImpacts[[#This Row],[sector]:[impactType]] )</f>
        <v>ElecTDMIROC51NoAdapt</v>
      </c>
      <c r="C1532" s="49" t="s">
        <v>1061</v>
      </c>
      <c r="D1532" s="49" t="s">
        <v>4</v>
      </c>
      <c r="E1532" s="50">
        <v>1</v>
      </c>
      <c r="F1532" s="50"/>
      <c r="G1532" s="50" t="s">
        <v>87</v>
      </c>
      <c r="H1532" s="51"/>
      <c r="I1532" s="64" t="s">
        <v>39</v>
      </c>
      <c r="J1532" s="52">
        <v>1244358739.1441483</v>
      </c>
      <c r="K1532" s="52">
        <v>469253061.67608225</v>
      </c>
      <c r="L1532" s="53">
        <v>132642626.43690374</v>
      </c>
      <c r="M1532" s="52">
        <v>172548863.28031689</v>
      </c>
      <c r="N1532" s="52">
        <v>1533764962.976362</v>
      </c>
      <c r="O1532" s="52">
        <v>403750443.51906127</v>
      </c>
      <c r="P1532" s="20">
        <v>264884172.79024881</v>
      </c>
      <c r="R1532"/>
    </row>
    <row r="1533" spans="1:18" x14ac:dyDescent="0.35">
      <c r="A1533" s="54">
        <f xml:space="preserve"> ROW( data_scaledImpacts[[#This Row],[row_id]] ) - ROW( data_scaledImpacts[[#Headers],[row_id]] )</f>
        <v>1532</v>
      </c>
      <c r="B1533" s="61" t="str">
        <f xml:space="preserve"> _xlfn.TEXTJOIN( "", , data_scaledImpacts[[#This Row],[sector]:[impactType]] )</f>
        <v>ElecTDGFDL-CM31NoAdapt</v>
      </c>
      <c r="C1533" s="49" t="s">
        <v>1061</v>
      </c>
      <c r="D1533" s="49" t="s">
        <v>5</v>
      </c>
      <c r="E1533" s="50">
        <v>1</v>
      </c>
      <c r="F1533" s="50"/>
      <c r="G1533" s="50" t="s">
        <v>87</v>
      </c>
      <c r="H1533" s="51"/>
      <c r="I1533" s="64" t="s">
        <v>40</v>
      </c>
      <c r="J1533" s="52">
        <v>816844236.76691949</v>
      </c>
      <c r="K1533" s="52">
        <v>408422338.76161814</v>
      </c>
      <c r="L1533" s="53">
        <v>113822653.84187546</v>
      </c>
      <c r="M1533" s="52">
        <v>173029467.13368997</v>
      </c>
      <c r="N1533" s="52">
        <v>1429939810.7920139</v>
      </c>
      <c r="O1533" s="52">
        <v>411637177.5873071</v>
      </c>
      <c r="P1533" s="20">
        <v>226904505.41966042</v>
      </c>
      <c r="R1533"/>
    </row>
    <row r="1534" spans="1:18" x14ac:dyDescent="0.35">
      <c r="A1534" s="54">
        <f xml:space="preserve"> ROW( data_scaledImpacts[[#This Row],[row_id]] ) - ROW( data_scaledImpacts[[#Headers],[row_id]] )</f>
        <v>1533</v>
      </c>
      <c r="B1534" s="61" t="str">
        <f xml:space="preserve"> _xlfn.TEXTJOIN( "", , data_scaledImpacts[[#This Row],[sector]:[impactType]] )</f>
        <v>ElecTDGCM Average1NoAdapt</v>
      </c>
      <c r="C1534" s="49" t="s">
        <v>1061</v>
      </c>
      <c r="D1534" s="49" t="s">
        <v>15</v>
      </c>
      <c r="E1534" s="50">
        <v>1</v>
      </c>
      <c r="F1534" s="50"/>
      <c r="G1534" s="50" t="s">
        <v>87</v>
      </c>
      <c r="H1534" s="51"/>
      <c r="I1534" s="64" t="s">
        <v>41</v>
      </c>
      <c r="J1534" s="52">
        <v>799001361.80719697</v>
      </c>
      <c r="K1534" s="52">
        <v>426513497.07790852</v>
      </c>
      <c r="L1534" s="53">
        <v>144137239.85379264</v>
      </c>
      <c r="M1534" s="52">
        <v>173419948.70484263</v>
      </c>
      <c r="N1534" s="52">
        <v>1315361918.4186289</v>
      </c>
      <c r="O1534" s="52">
        <v>433433287.07878476</v>
      </c>
      <c r="P1534" s="20">
        <v>233356706.45094004</v>
      </c>
      <c r="R1534"/>
    </row>
    <row r="1535" spans="1:18" x14ac:dyDescent="0.35">
      <c r="A1535" s="54">
        <f xml:space="preserve"> ROW( data_scaledImpacts[[#This Row],[row_id]] ) - ROW( data_scaledImpacts[[#Headers],[row_id]] )</f>
        <v>1534</v>
      </c>
      <c r="B1535" s="61" t="str">
        <f xml:space="preserve"> _xlfn.TEXTJOIN( "", , data_scaledImpacts[[#This Row],[sector]:[impactType]] )</f>
        <v>ElecTDCanESM22NoAdapt</v>
      </c>
      <c r="C1535" s="49" t="s">
        <v>1061</v>
      </c>
      <c r="D1535" s="49" t="s">
        <v>0</v>
      </c>
      <c r="E1535" s="50">
        <v>2</v>
      </c>
      <c r="F1535" s="50"/>
      <c r="G1535" s="50" t="s">
        <v>87</v>
      </c>
      <c r="H1535" s="51"/>
      <c r="I1535" s="64" t="s">
        <v>42</v>
      </c>
      <c r="J1535" s="52">
        <v>778537608.21199095</v>
      </c>
      <c r="K1535" s="52">
        <v>516491028.34715027</v>
      </c>
      <c r="L1535" s="53">
        <v>208534853.43038082</v>
      </c>
      <c r="M1535" s="52">
        <v>262925323.47385919</v>
      </c>
      <c r="N1535" s="52">
        <v>1426253723.2270372</v>
      </c>
      <c r="O1535" s="52">
        <v>374762767.80003572</v>
      </c>
      <c r="P1535" s="20">
        <v>447618368.07833064</v>
      </c>
      <c r="R1535"/>
    </row>
    <row r="1536" spans="1:18" x14ac:dyDescent="0.35">
      <c r="A1536" s="54">
        <f xml:space="preserve"> ROW( data_scaledImpacts[[#This Row],[row_id]] ) - ROW( data_scaledImpacts[[#Headers],[row_id]] )</f>
        <v>1535</v>
      </c>
      <c r="B1536" s="61" t="str">
        <f xml:space="preserve"> _xlfn.TEXTJOIN( "", , data_scaledImpacts[[#This Row],[sector]:[impactType]] )</f>
        <v>ElecTDCCSM42NoAdapt</v>
      </c>
      <c r="C1536" s="49" t="s">
        <v>1061</v>
      </c>
      <c r="D1536" s="49" t="s">
        <v>1</v>
      </c>
      <c r="E1536" s="50">
        <v>2</v>
      </c>
      <c r="F1536" s="50"/>
      <c r="G1536" s="50" t="s">
        <v>87</v>
      </c>
      <c r="H1536" s="51"/>
      <c r="I1536" s="64" t="s">
        <v>43</v>
      </c>
      <c r="J1536" s="52">
        <v>721604117.06166697</v>
      </c>
      <c r="K1536" s="52">
        <v>562772093.81025887</v>
      </c>
      <c r="L1536" s="53">
        <v>163219716.920311</v>
      </c>
      <c r="M1536" s="52">
        <v>238891360.37001714</v>
      </c>
      <c r="N1536" s="52">
        <v>1865454258.1948013</v>
      </c>
      <c r="O1536" s="52">
        <v>496286877.09625417</v>
      </c>
      <c r="P1536" s="20">
        <v>447065558.12538898</v>
      </c>
      <c r="R1536"/>
    </row>
    <row r="1537" spans="1:18" x14ac:dyDescent="0.35">
      <c r="A1537" s="54">
        <f xml:space="preserve"> ROW( data_scaledImpacts[[#This Row],[row_id]] ) - ROW( data_scaledImpacts[[#Headers],[row_id]] )</f>
        <v>1536</v>
      </c>
      <c r="B1537" s="61" t="str">
        <f xml:space="preserve"> _xlfn.TEXTJOIN( "", , data_scaledImpacts[[#This Row],[sector]:[impactType]] )</f>
        <v>ElecTDGISS-E2-R2NoAdapt</v>
      </c>
      <c r="C1537" s="49" t="s">
        <v>1061</v>
      </c>
      <c r="D1537" s="49" t="s">
        <v>2</v>
      </c>
      <c r="E1537" s="50">
        <v>2</v>
      </c>
      <c r="F1537" s="50"/>
      <c r="G1537" s="50" t="s">
        <v>87</v>
      </c>
      <c r="H1537" s="51"/>
      <c r="I1537" s="64" t="s">
        <v>44</v>
      </c>
      <c r="J1537" s="52">
        <v>1190910049.1873531</v>
      </c>
      <c r="K1537" s="52">
        <v>802639967.71661091</v>
      </c>
      <c r="L1537" s="53">
        <v>174317715.96740717</v>
      </c>
      <c r="M1537" s="52">
        <v>249368379.71132153</v>
      </c>
      <c r="N1537" s="52">
        <v>2303396957.6795664</v>
      </c>
      <c r="O1537" s="52">
        <v>645337617.95836329</v>
      </c>
      <c r="P1537" s="20">
        <v>442454474.39970809</v>
      </c>
      <c r="R1537"/>
    </row>
    <row r="1538" spans="1:18" x14ac:dyDescent="0.35">
      <c r="A1538" s="54">
        <f xml:space="preserve"> ROW( data_scaledImpacts[[#This Row],[row_id]] ) - ROW( data_scaledImpacts[[#Headers],[row_id]] )</f>
        <v>1537</v>
      </c>
      <c r="B1538" s="61" t="str">
        <f xml:space="preserve"> _xlfn.TEXTJOIN( "", , data_scaledImpacts[[#This Row],[sector]:[impactType]] )</f>
        <v>ElecTDHadGEM2-ES2NoAdapt</v>
      </c>
      <c r="C1538" s="49" t="s">
        <v>1061</v>
      </c>
      <c r="D1538" s="49" t="s">
        <v>3</v>
      </c>
      <c r="E1538" s="50">
        <v>2</v>
      </c>
      <c r="F1538" s="50"/>
      <c r="G1538" s="50" t="s">
        <v>87</v>
      </c>
      <c r="H1538" s="51"/>
      <c r="I1538" s="64" t="s">
        <v>45</v>
      </c>
      <c r="J1538" s="52">
        <v>1305814510.0558553</v>
      </c>
      <c r="K1538" s="52">
        <v>491448804.53191894</v>
      </c>
      <c r="L1538" s="53">
        <v>256408332.95800149</v>
      </c>
      <c r="M1538" s="52">
        <v>270784131.92044562</v>
      </c>
      <c r="N1538" s="52">
        <v>1630158300.4163051</v>
      </c>
      <c r="O1538" s="52">
        <v>1056811559.17518</v>
      </c>
      <c r="P1538" s="20">
        <v>363544320.07532334</v>
      </c>
      <c r="R1538"/>
    </row>
    <row r="1539" spans="1:18" x14ac:dyDescent="0.35">
      <c r="A1539" s="54">
        <f xml:space="preserve"> ROW( data_scaledImpacts[[#This Row],[row_id]] ) - ROW( data_scaledImpacts[[#Headers],[row_id]] )</f>
        <v>1538</v>
      </c>
      <c r="B1539" s="61" t="str">
        <f xml:space="preserve"> _xlfn.TEXTJOIN( "", , data_scaledImpacts[[#This Row],[sector]:[impactType]] )</f>
        <v>ElecTDMIROC52NoAdapt</v>
      </c>
      <c r="C1539" s="49" t="s">
        <v>1061</v>
      </c>
      <c r="D1539" s="49" t="s">
        <v>4</v>
      </c>
      <c r="E1539" s="50">
        <v>2</v>
      </c>
      <c r="F1539" s="50"/>
      <c r="G1539" s="50" t="s">
        <v>87</v>
      </c>
      <c r="H1539" s="51"/>
      <c r="I1539" s="64" t="s">
        <v>46</v>
      </c>
      <c r="J1539" s="52">
        <v>1323290350.1397543</v>
      </c>
      <c r="K1539" s="52">
        <v>1254850477.7882168</v>
      </c>
      <c r="L1539" s="53">
        <v>315488463.89699215</v>
      </c>
      <c r="M1539" s="52">
        <v>196925023.42779797</v>
      </c>
      <c r="N1539" s="52">
        <v>1874540577.1151643</v>
      </c>
      <c r="O1539" s="52">
        <v>530964930.79636717</v>
      </c>
      <c r="P1539" s="20">
        <v>486680197.45872867</v>
      </c>
      <c r="R1539"/>
    </row>
    <row r="1540" spans="1:18" x14ac:dyDescent="0.35">
      <c r="A1540" s="54">
        <f xml:space="preserve"> ROW( data_scaledImpacts[[#This Row],[row_id]] ) - ROW( data_scaledImpacts[[#Headers],[row_id]] )</f>
        <v>1539</v>
      </c>
      <c r="B1540" s="61" t="str">
        <f xml:space="preserve"> _xlfn.TEXTJOIN( "", , data_scaledImpacts[[#This Row],[sector]:[impactType]] )</f>
        <v>ElecTDGFDL-CM32NoAdapt</v>
      </c>
      <c r="C1540" s="49" t="s">
        <v>1061</v>
      </c>
      <c r="D1540" s="49" t="s">
        <v>5</v>
      </c>
      <c r="E1540" s="50">
        <v>2</v>
      </c>
      <c r="F1540" s="50"/>
      <c r="G1540" s="50" t="s">
        <v>87</v>
      </c>
      <c r="H1540" s="51"/>
      <c r="I1540" s="64" t="s">
        <v>47</v>
      </c>
      <c r="J1540" s="52">
        <v>1066478464.2660148</v>
      </c>
      <c r="K1540" s="52">
        <v>806635551.89757121</v>
      </c>
      <c r="L1540" s="53">
        <v>165648556.04172087</v>
      </c>
      <c r="M1540" s="52">
        <v>212047053.06134871</v>
      </c>
      <c r="N1540" s="52">
        <v>1812414402.0799408</v>
      </c>
      <c r="O1540" s="52">
        <v>729331198.58432496</v>
      </c>
      <c r="P1540" s="20">
        <v>482422923.54301965</v>
      </c>
      <c r="R1540"/>
    </row>
    <row r="1541" spans="1:18" x14ac:dyDescent="0.35">
      <c r="A1541" s="54">
        <f xml:space="preserve"> ROW( data_scaledImpacts[[#This Row],[row_id]] ) - ROW( data_scaledImpacts[[#Headers],[row_id]] )</f>
        <v>1540</v>
      </c>
      <c r="B1541" s="61" t="str">
        <f xml:space="preserve"> _xlfn.TEXTJOIN( "", , data_scaledImpacts[[#This Row],[sector]:[impactType]] )</f>
        <v>ElecTDGCM Average2NoAdapt</v>
      </c>
      <c r="C1541" s="49" t="s">
        <v>1061</v>
      </c>
      <c r="D1541" s="49" t="s">
        <v>15</v>
      </c>
      <c r="E1541" s="50">
        <v>2</v>
      </c>
      <c r="F1541" s="50"/>
      <c r="G1541" s="50" t="s">
        <v>87</v>
      </c>
      <c r="H1541" s="51"/>
      <c r="I1541" s="64" t="s">
        <v>48</v>
      </c>
      <c r="J1541" s="52">
        <v>1064439183.1537725</v>
      </c>
      <c r="K1541" s="52">
        <v>739139654.01528788</v>
      </c>
      <c r="L1541" s="53">
        <v>213936273.2024689</v>
      </c>
      <c r="M1541" s="52">
        <v>238490211.99413171</v>
      </c>
      <c r="N1541" s="52">
        <v>1818703036.4521358</v>
      </c>
      <c r="O1541" s="52">
        <v>638915825.23508751</v>
      </c>
      <c r="P1541" s="20">
        <v>444964306.94674993</v>
      </c>
      <c r="R1541"/>
    </row>
    <row r="1542" spans="1:18" x14ac:dyDescent="0.35">
      <c r="A1542" s="54">
        <f xml:space="preserve"> ROW( data_scaledImpacts[[#This Row],[row_id]] ) - ROW( data_scaledImpacts[[#Headers],[row_id]] )</f>
        <v>1541</v>
      </c>
      <c r="B1542" s="61" t="str">
        <f xml:space="preserve"> _xlfn.TEXTJOIN( "", , data_scaledImpacts[[#This Row],[sector]:[impactType]] )</f>
        <v>ElecTDCanESM23NoAdapt</v>
      </c>
      <c r="C1542" s="49" t="s">
        <v>1061</v>
      </c>
      <c r="D1542" s="49" t="s">
        <v>0</v>
      </c>
      <c r="E1542" s="50">
        <v>3</v>
      </c>
      <c r="F1542" s="50"/>
      <c r="G1542" s="50" t="s">
        <v>87</v>
      </c>
      <c r="H1542" s="51"/>
      <c r="I1542" s="64" t="s">
        <v>49</v>
      </c>
      <c r="J1542" s="52">
        <v>1099378614.7673235</v>
      </c>
      <c r="K1542" s="52">
        <v>619368427.05660546</v>
      </c>
      <c r="L1542" s="53">
        <v>334542557.29810989</v>
      </c>
      <c r="M1542" s="52">
        <v>426230982.00346512</v>
      </c>
      <c r="N1542" s="52">
        <v>2128705753.7478681</v>
      </c>
      <c r="O1542" s="52">
        <v>865810248.25236726</v>
      </c>
      <c r="P1542" s="20">
        <v>887844609.98130262</v>
      </c>
      <c r="R1542"/>
    </row>
    <row r="1543" spans="1:18" x14ac:dyDescent="0.35">
      <c r="A1543" s="54">
        <f xml:space="preserve"> ROW( data_scaledImpacts[[#This Row],[row_id]] ) - ROW( data_scaledImpacts[[#Headers],[row_id]] )</f>
        <v>1542</v>
      </c>
      <c r="B1543" s="61" t="str">
        <f xml:space="preserve"> _xlfn.TEXTJOIN( "", , data_scaledImpacts[[#This Row],[sector]:[impactType]] )</f>
        <v>ElecTDCCSM43NoAdapt</v>
      </c>
      <c r="C1543" s="49" t="s">
        <v>1061</v>
      </c>
      <c r="D1543" s="49" t="s">
        <v>1</v>
      </c>
      <c r="E1543" s="50">
        <v>3</v>
      </c>
      <c r="F1543" s="50"/>
      <c r="G1543" s="50" t="s">
        <v>87</v>
      </c>
      <c r="H1543" s="51"/>
      <c r="I1543" s="64" t="s">
        <v>50</v>
      </c>
      <c r="J1543" s="52">
        <v>1390915891.0395083</v>
      </c>
      <c r="K1543" s="52">
        <v>821725851.84119189</v>
      </c>
      <c r="L1543" s="53">
        <v>331675358.58756983</v>
      </c>
      <c r="M1543" s="52">
        <v>401656622.66311377</v>
      </c>
      <c r="N1543" s="52">
        <v>3115739444.1086097</v>
      </c>
      <c r="O1543" s="52">
        <v>657273074.34352124</v>
      </c>
      <c r="P1543" s="20">
        <v>550953135.98567593</v>
      </c>
      <c r="R1543"/>
    </row>
    <row r="1544" spans="1:18" x14ac:dyDescent="0.35">
      <c r="A1544" s="54">
        <f xml:space="preserve"> ROW( data_scaledImpacts[[#This Row],[row_id]] ) - ROW( data_scaledImpacts[[#Headers],[row_id]] )</f>
        <v>1543</v>
      </c>
      <c r="B1544" s="61" t="str">
        <f xml:space="preserve"> _xlfn.TEXTJOIN( "", , data_scaledImpacts[[#This Row],[sector]:[impactType]] )</f>
        <v>ElecTDGISS-E2-R3NoAdapt</v>
      </c>
      <c r="C1544" s="49" t="s">
        <v>1061</v>
      </c>
      <c r="D1544" s="49" t="s">
        <v>2</v>
      </c>
      <c r="E1544" s="50">
        <v>3</v>
      </c>
      <c r="F1544" s="50"/>
      <c r="G1544" s="50" t="s">
        <v>87</v>
      </c>
      <c r="H1544" s="51"/>
      <c r="I1544" s="64" t="s">
        <v>51</v>
      </c>
      <c r="J1544" s="52">
        <v>1374398577.7567556</v>
      </c>
      <c r="K1544" s="52">
        <v>978959853.5536238</v>
      </c>
      <c r="L1544" s="53">
        <v>271995370.62285376</v>
      </c>
      <c r="M1544" s="52">
        <v>442729083.02644545</v>
      </c>
      <c r="N1544" s="52">
        <v>3746053616.9584546</v>
      </c>
      <c r="O1544" s="52">
        <v>1102617217.5635297</v>
      </c>
      <c r="P1544" s="20">
        <v>615077267.76043475</v>
      </c>
      <c r="R1544"/>
    </row>
    <row r="1545" spans="1:18" x14ac:dyDescent="0.35">
      <c r="A1545" s="54">
        <f xml:space="preserve"> ROW( data_scaledImpacts[[#This Row],[row_id]] ) - ROW( data_scaledImpacts[[#Headers],[row_id]] )</f>
        <v>1544</v>
      </c>
      <c r="B1545" s="61" t="str">
        <f xml:space="preserve"> _xlfn.TEXTJOIN( "", , data_scaledImpacts[[#This Row],[sector]:[impactType]] )</f>
        <v>ElecTDHadGEM2-ES3NoAdapt</v>
      </c>
      <c r="C1545" s="49" t="s">
        <v>1061</v>
      </c>
      <c r="D1545" s="49" t="s">
        <v>3</v>
      </c>
      <c r="E1545" s="50">
        <v>3</v>
      </c>
      <c r="F1545" s="50"/>
      <c r="G1545" s="50" t="s">
        <v>87</v>
      </c>
      <c r="H1545" s="51"/>
      <c r="I1545" s="64" t="s">
        <v>52</v>
      </c>
      <c r="J1545" s="52">
        <v>1382795709.9774292</v>
      </c>
      <c r="K1545" s="52">
        <v>923085662.08155394</v>
      </c>
      <c r="L1545" s="53">
        <v>348271498.09338593</v>
      </c>
      <c r="M1545" s="52">
        <v>375360709.43064326</v>
      </c>
      <c r="N1545" s="52">
        <v>2449438445.3845067</v>
      </c>
      <c r="O1545" s="52">
        <v>1029749576.1626581</v>
      </c>
      <c r="P1545" s="20">
        <v>581913252.58730018</v>
      </c>
      <c r="R1545"/>
    </row>
    <row r="1546" spans="1:18" x14ac:dyDescent="0.35">
      <c r="A1546" s="54">
        <f xml:space="preserve"> ROW( data_scaledImpacts[[#This Row],[row_id]] ) - ROW( data_scaledImpacts[[#Headers],[row_id]] )</f>
        <v>1545</v>
      </c>
      <c r="B1546" s="61" t="str">
        <f xml:space="preserve"> _xlfn.TEXTJOIN( "", , data_scaledImpacts[[#This Row],[sector]:[impactType]] )</f>
        <v>ElecTDMIROC53NoAdapt</v>
      </c>
      <c r="C1546" s="49" t="s">
        <v>1061</v>
      </c>
      <c r="D1546" s="49" t="s">
        <v>4</v>
      </c>
      <c r="E1546" s="50">
        <v>3</v>
      </c>
      <c r="F1546" s="50"/>
      <c r="G1546" s="50" t="s">
        <v>87</v>
      </c>
      <c r="H1546" s="51"/>
      <c r="I1546" s="64" t="s">
        <v>53</v>
      </c>
      <c r="J1546" s="52">
        <v>1141187228.6440396</v>
      </c>
      <c r="K1546" s="52">
        <v>928820596.63973808</v>
      </c>
      <c r="L1546" s="53">
        <v>257512316.41446254</v>
      </c>
      <c r="M1546" s="52">
        <v>315962156.53319377</v>
      </c>
      <c r="N1546" s="52">
        <v>2531631453.9517446</v>
      </c>
      <c r="O1546" s="52">
        <v>632682428.77955532</v>
      </c>
      <c r="P1546" s="20">
        <v>603610905.77355921</v>
      </c>
      <c r="R1546"/>
    </row>
    <row r="1547" spans="1:18" x14ac:dyDescent="0.35">
      <c r="A1547" s="54">
        <f xml:space="preserve"> ROW( data_scaledImpacts[[#This Row],[row_id]] ) - ROW( data_scaledImpacts[[#Headers],[row_id]] )</f>
        <v>1546</v>
      </c>
      <c r="B1547" s="61" t="str">
        <f xml:space="preserve"> _xlfn.TEXTJOIN( "", , data_scaledImpacts[[#This Row],[sector]:[impactType]] )</f>
        <v>ElecTDGFDL-CM33NoAdapt</v>
      </c>
      <c r="C1547" s="49" t="s">
        <v>1061</v>
      </c>
      <c r="D1547" s="49" t="s">
        <v>5</v>
      </c>
      <c r="E1547" s="50">
        <v>3</v>
      </c>
      <c r="F1547" s="50"/>
      <c r="G1547" s="50" t="s">
        <v>87</v>
      </c>
      <c r="H1547" s="51"/>
      <c r="I1547" s="64" t="s">
        <v>54</v>
      </c>
      <c r="J1547" s="52">
        <v>1093929891.0587606</v>
      </c>
      <c r="K1547" s="52">
        <v>840173530.82495809</v>
      </c>
      <c r="L1547" s="53">
        <v>253590800.973975</v>
      </c>
      <c r="M1547" s="52">
        <v>363501281.54696786</v>
      </c>
      <c r="N1547" s="52">
        <v>2399298628.609448</v>
      </c>
      <c r="O1547" s="52">
        <v>585995260.04189754</v>
      </c>
      <c r="P1547" s="20">
        <v>610498884.29801202</v>
      </c>
      <c r="R1547"/>
    </row>
    <row r="1548" spans="1:18" x14ac:dyDescent="0.35">
      <c r="A1548" s="54">
        <f xml:space="preserve"> ROW( data_scaledImpacts[[#This Row],[row_id]] ) - ROW( data_scaledImpacts[[#Headers],[row_id]] )</f>
        <v>1547</v>
      </c>
      <c r="B1548" s="61" t="str">
        <f xml:space="preserve"> _xlfn.TEXTJOIN( "", , data_scaledImpacts[[#This Row],[sector]:[impactType]] )</f>
        <v>ElecTDGCM Average3NoAdapt</v>
      </c>
      <c r="C1548" s="49" t="s">
        <v>1061</v>
      </c>
      <c r="D1548" s="49" t="s">
        <v>15</v>
      </c>
      <c r="E1548" s="50">
        <v>3</v>
      </c>
      <c r="F1548" s="50"/>
      <c r="G1548" s="50" t="s">
        <v>87</v>
      </c>
      <c r="H1548" s="51"/>
      <c r="I1548" s="64" t="s">
        <v>55</v>
      </c>
      <c r="J1548" s="52">
        <v>1247100985.5406363</v>
      </c>
      <c r="K1548" s="52">
        <v>852022320.33294523</v>
      </c>
      <c r="L1548" s="53">
        <v>299597983.66505951</v>
      </c>
      <c r="M1548" s="52">
        <v>387573472.53397155</v>
      </c>
      <c r="N1548" s="52">
        <v>2728477890.4601049</v>
      </c>
      <c r="O1548" s="52">
        <v>812354634.19058812</v>
      </c>
      <c r="P1548" s="20">
        <v>641649676.06438076</v>
      </c>
      <c r="R1548"/>
    </row>
    <row r="1549" spans="1:18" x14ac:dyDescent="0.35">
      <c r="A1549" s="54">
        <f xml:space="preserve"> ROW( data_scaledImpacts[[#This Row],[row_id]] ) - ROW( data_scaledImpacts[[#Headers],[row_id]] )</f>
        <v>1548</v>
      </c>
      <c r="B1549" s="61" t="str">
        <f xml:space="preserve"> _xlfn.TEXTJOIN( "", , data_scaledImpacts[[#This Row],[sector]:[impactType]] )</f>
        <v>ElecTDCanESM24NoAdapt</v>
      </c>
      <c r="C1549" s="49" t="s">
        <v>1061</v>
      </c>
      <c r="D1549" s="49" t="s">
        <v>0</v>
      </c>
      <c r="E1549" s="50">
        <v>4</v>
      </c>
      <c r="F1549" s="50"/>
      <c r="G1549" s="50" t="s">
        <v>87</v>
      </c>
      <c r="H1549" s="51"/>
      <c r="I1549" s="64" t="s">
        <v>56</v>
      </c>
      <c r="J1549" s="52">
        <v>1083351055.4118507</v>
      </c>
      <c r="K1549" s="52">
        <v>689796403.77526474</v>
      </c>
      <c r="L1549" s="53">
        <v>313436943.50782984</v>
      </c>
      <c r="M1549" s="52">
        <v>491611095.40432113</v>
      </c>
      <c r="N1549" s="52">
        <v>2543180610.9954562</v>
      </c>
      <c r="O1549" s="52">
        <v>717353627.30174601</v>
      </c>
      <c r="P1549" s="20">
        <v>840864158.19382346</v>
      </c>
      <c r="R1549"/>
    </row>
    <row r="1550" spans="1:18" x14ac:dyDescent="0.35">
      <c r="A1550" s="54">
        <f xml:space="preserve"> ROW( data_scaledImpacts[[#This Row],[row_id]] ) - ROW( data_scaledImpacts[[#Headers],[row_id]] )</f>
        <v>1549</v>
      </c>
      <c r="B1550" s="61" t="str">
        <f xml:space="preserve"> _xlfn.TEXTJOIN( "", , data_scaledImpacts[[#This Row],[sector]:[impactType]] )</f>
        <v>ElecTDCCSM44NoAdapt</v>
      </c>
      <c r="C1550" s="49" t="s">
        <v>1061</v>
      </c>
      <c r="D1550" s="49" t="s">
        <v>1</v>
      </c>
      <c r="E1550" s="50">
        <v>4</v>
      </c>
      <c r="F1550" s="50"/>
      <c r="G1550" s="50" t="s">
        <v>87</v>
      </c>
      <c r="H1550" s="51"/>
      <c r="I1550" s="64" t="s">
        <v>57</v>
      </c>
      <c r="J1550" s="52">
        <v>1388712707.984951</v>
      </c>
      <c r="K1550" s="52">
        <v>1046265244.9540758</v>
      </c>
      <c r="L1550" s="53">
        <v>330378687.03449249</v>
      </c>
      <c r="M1550" s="52">
        <v>584690627.99620414</v>
      </c>
      <c r="N1550" s="52">
        <v>4264263917.3737249</v>
      </c>
      <c r="O1550" s="52">
        <v>953542555.42538464</v>
      </c>
      <c r="P1550" s="20">
        <v>887120895.54645681</v>
      </c>
      <c r="R1550"/>
    </row>
    <row r="1551" spans="1:18" x14ac:dyDescent="0.35">
      <c r="A1551" s="54">
        <f xml:space="preserve"> ROW( data_scaledImpacts[[#This Row],[row_id]] ) - ROW( data_scaledImpacts[[#Headers],[row_id]] )</f>
        <v>1550</v>
      </c>
      <c r="B1551" s="61" t="str">
        <f xml:space="preserve"> _xlfn.TEXTJOIN( "", , data_scaledImpacts[[#This Row],[sector]:[impactType]] )</f>
        <v>ElecTDGISS-E2-R4NoAdapt</v>
      </c>
      <c r="C1551" s="49" t="s">
        <v>1061</v>
      </c>
      <c r="D1551" s="49" t="s">
        <v>2</v>
      </c>
      <c r="E1551" s="50">
        <v>4</v>
      </c>
      <c r="F1551" s="50"/>
      <c r="G1551" s="50" t="s">
        <v>87</v>
      </c>
      <c r="H1551" s="51"/>
      <c r="I1551" s="64" t="s">
        <v>58</v>
      </c>
      <c r="J1551" s="52"/>
      <c r="K1551" s="52"/>
      <c r="L1551" s="53"/>
      <c r="M1551" s="52"/>
      <c r="N1551" s="52"/>
      <c r="O1551" s="52"/>
      <c r="P1551" s="20"/>
      <c r="R1551"/>
    </row>
    <row r="1552" spans="1:18" x14ac:dyDescent="0.35">
      <c r="A1552" s="54">
        <f xml:space="preserve"> ROW( data_scaledImpacts[[#This Row],[row_id]] ) - ROW( data_scaledImpacts[[#Headers],[row_id]] )</f>
        <v>1551</v>
      </c>
      <c r="B1552" s="61" t="str">
        <f xml:space="preserve"> _xlfn.TEXTJOIN( "", , data_scaledImpacts[[#This Row],[sector]:[impactType]] )</f>
        <v>ElecTDHadGEM2-ES4NoAdapt</v>
      </c>
      <c r="C1552" s="49" t="s">
        <v>1061</v>
      </c>
      <c r="D1552" s="49" t="s">
        <v>3</v>
      </c>
      <c r="E1552" s="50">
        <v>4</v>
      </c>
      <c r="F1552" s="50"/>
      <c r="G1552" s="50" t="s">
        <v>87</v>
      </c>
      <c r="H1552" s="51"/>
      <c r="I1552" s="64" t="s">
        <v>59</v>
      </c>
      <c r="J1552" s="52">
        <v>2085656633.1261749</v>
      </c>
      <c r="K1552" s="52">
        <v>977694238.02927506</v>
      </c>
      <c r="L1552" s="53">
        <v>379958746.54134929</v>
      </c>
      <c r="M1552" s="52">
        <v>489080746.68538201</v>
      </c>
      <c r="N1552" s="52">
        <v>2979866115.6601772</v>
      </c>
      <c r="O1552" s="52">
        <v>860877006.62252522</v>
      </c>
      <c r="P1552" s="20">
        <v>677973741.73474765</v>
      </c>
      <c r="R1552"/>
    </row>
    <row r="1553" spans="1:18" x14ac:dyDescent="0.35">
      <c r="A1553" s="54">
        <f xml:space="preserve"> ROW( data_scaledImpacts[[#This Row],[row_id]] ) - ROW( data_scaledImpacts[[#Headers],[row_id]] )</f>
        <v>1552</v>
      </c>
      <c r="B1553" s="61" t="str">
        <f xml:space="preserve"> _xlfn.TEXTJOIN( "", , data_scaledImpacts[[#This Row],[sector]:[impactType]] )</f>
        <v>ElecTDMIROC54NoAdapt</v>
      </c>
      <c r="C1553" s="49" t="s">
        <v>1061</v>
      </c>
      <c r="D1553" s="49" t="s">
        <v>4</v>
      </c>
      <c r="E1553" s="50">
        <v>4</v>
      </c>
      <c r="F1553" s="50"/>
      <c r="G1553" s="50" t="s">
        <v>87</v>
      </c>
      <c r="H1553" s="51"/>
      <c r="I1553" s="64" t="s">
        <v>60</v>
      </c>
      <c r="J1553" s="52">
        <v>1490221147.2713537</v>
      </c>
      <c r="K1553" s="52">
        <v>1242944718.3312416</v>
      </c>
      <c r="L1553" s="53">
        <v>307812013.35646302</v>
      </c>
      <c r="M1553" s="52">
        <v>447981409.45440537</v>
      </c>
      <c r="N1553" s="52">
        <v>3775358490.8450384</v>
      </c>
      <c r="O1553" s="52">
        <v>1208783237.1889656</v>
      </c>
      <c r="P1553" s="20">
        <v>610639470.22119975</v>
      </c>
      <c r="R1553"/>
    </row>
    <row r="1554" spans="1:18" x14ac:dyDescent="0.35">
      <c r="A1554" s="54">
        <f xml:space="preserve"> ROW( data_scaledImpacts[[#This Row],[row_id]] ) - ROW( data_scaledImpacts[[#Headers],[row_id]] )</f>
        <v>1553</v>
      </c>
      <c r="B1554" s="61" t="str">
        <f xml:space="preserve"> _xlfn.TEXTJOIN( "", , data_scaledImpacts[[#This Row],[sector]:[impactType]] )</f>
        <v>ElecTDGFDL-CM34NoAdapt</v>
      </c>
      <c r="C1554" s="49" t="s">
        <v>1061</v>
      </c>
      <c r="D1554" s="49" t="s">
        <v>5</v>
      </c>
      <c r="E1554" s="50">
        <v>4</v>
      </c>
      <c r="F1554" s="50"/>
      <c r="G1554" s="50" t="s">
        <v>87</v>
      </c>
      <c r="H1554" s="51"/>
      <c r="I1554" s="64" t="s">
        <v>61</v>
      </c>
      <c r="J1554" s="52">
        <v>1901137074.3167105</v>
      </c>
      <c r="K1554" s="52">
        <v>1320406991.007442</v>
      </c>
      <c r="L1554" s="53">
        <v>395026114.0785712</v>
      </c>
      <c r="M1554" s="52">
        <v>629907454.20963573</v>
      </c>
      <c r="N1554" s="52">
        <v>4337075770.5546436</v>
      </c>
      <c r="O1554" s="52">
        <v>1249936389.0593634</v>
      </c>
      <c r="P1554" s="20">
        <v>970334382.99731243</v>
      </c>
      <c r="R1554"/>
    </row>
    <row r="1555" spans="1:18" x14ac:dyDescent="0.35">
      <c r="A1555" s="54">
        <f xml:space="preserve"> ROW( data_scaledImpacts[[#This Row],[row_id]] ) - ROW( data_scaledImpacts[[#Headers],[row_id]] )</f>
        <v>1554</v>
      </c>
      <c r="B1555" s="61" t="str">
        <f xml:space="preserve"> _xlfn.TEXTJOIN( "", , data_scaledImpacts[[#This Row],[sector]:[impactType]] )</f>
        <v>ElecTDGCM Average4NoAdapt</v>
      </c>
      <c r="C1555" s="49" t="s">
        <v>1061</v>
      </c>
      <c r="D1555" s="49" t="s">
        <v>15</v>
      </c>
      <c r="E1555" s="50">
        <v>4</v>
      </c>
      <c r="F1555" s="50"/>
      <c r="G1555" s="50" t="s">
        <v>87</v>
      </c>
      <c r="H1555" s="51"/>
      <c r="I1555" s="64" t="s">
        <v>62</v>
      </c>
      <c r="J1555" s="52">
        <v>1589815723.6222081</v>
      </c>
      <c r="K1555" s="52">
        <v>1055421519.2194599</v>
      </c>
      <c r="L1555" s="53">
        <v>345322500.90374118</v>
      </c>
      <c r="M1555" s="52">
        <v>528654266.74998969</v>
      </c>
      <c r="N1555" s="52">
        <v>3579948981.0858078</v>
      </c>
      <c r="O1555" s="52">
        <v>998098563.11959708</v>
      </c>
      <c r="P1555" s="20">
        <v>797386529.73870814</v>
      </c>
      <c r="R1555"/>
    </row>
    <row r="1556" spans="1:18" x14ac:dyDescent="0.35">
      <c r="A1556" s="54">
        <f xml:space="preserve"> ROW( data_scaledImpacts[[#This Row],[row_id]] ) - ROW( data_scaledImpacts[[#Headers],[row_id]] )</f>
        <v>1555</v>
      </c>
      <c r="B1556" s="61" t="str">
        <f xml:space="preserve"> _xlfn.TEXTJOIN( "", , data_scaledImpacts[[#This Row],[sector]:[impactType]] )</f>
        <v>ElecTDCanESM25NoAdapt</v>
      </c>
      <c r="C1556" s="49" t="s">
        <v>1061</v>
      </c>
      <c r="D1556" s="49" t="s">
        <v>0</v>
      </c>
      <c r="E1556" s="50">
        <v>5</v>
      </c>
      <c r="F1556" s="50"/>
      <c r="G1556" s="50" t="s">
        <v>87</v>
      </c>
      <c r="H1556" s="51"/>
      <c r="I1556" s="64" t="s">
        <v>63</v>
      </c>
      <c r="J1556" s="52">
        <v>1914942406.4864359</v>
      </c>
      <c r="K1556" s="52">
        <v>1259157519.177182</v>
      </c>
      <c r="L1556" s="53">
        <v>582139713.42340922</v>
      </c>
      <c r="M1556" s="52">
        <v>571981943.85931396</v>
      </c>
      <c r="N1556" s="52">
        <v>3561314349.3728385</v>
      </c>
      <c r="O1556" s="52">
        <v>1076298113.1086006</v>
      </c>
      <c r="P1556" s="20">
        <v>946133206.5616436</v>
      </c>
      <c r="R1556"/>
    </row>
    <row r="1557" spans="1:18" x14ac:dyDescent="0.35">
      <c r="A1557" s="54">
        <f xml:space="preserve"> ROW( data_scaledImpacts[[#This Row],[row_id]] ) - ROW( data_scaledImpacts[[#Headers],[row_id]] )</f>
        <v>1556</v>
      </c>
      <c r="B1557" s="61" t="str">
        <f xml:space="preserve"> _xlfn.TEXTJOIN( "", , data_scaledImpacts[[#This Row],[sector]:[impactType]] )</f>
        <v>ElecTDCCSM45NoAdapt</v>
      </c>
      <c r="C1557" s="49" t="s">
        <v>1061</v>
      </c>
      <c r="D1557" s="49" t="s">
        <v>1</v>
      </c>
      <c r="E1557" s="50">
        <v>5</v>
      </c>
      <c r="F1557" s="50"/>
      <c r="G1557" s="50" t="s">
        <v>87</v>
      </c>
      <c r="H1557" s="51"/>
      <c r="I1557" s="64" t="s">
        <v>64</v>
      </c>
      <c r="J1557" s="52">
        <v>1871563212.5943284</v>
      </c>
      <c r="K1557" s="52">
        <v>1397826419.6183684</v>
      </c>
      <c r="L1557" s="53">
        <v>508393599.49927759</v>
      </c>
      <c r="M1557" s="52">
        <v>638252359.95406997</v>
      </c>
      <c r="N1557" s="52">
        <v>5528957112.442194</v>
      </c>
      <c r="O1557" s="52">
        <v>1489291873.7218037</v>
      </c>
      <c r="P1557" s="20">
        <v>948825783.79212093</v>
      </c>
      <c r="R1557"/>
    </row>
    <row r="1558" spans="1:18" x14ac:dyDescent="0.35">
      <c r="A1558" s="54">
        <f xml:space="preserve"> ROW( data_scaledImpacts[[#This Row],[row_id]] ) - ROW( data_scaledImpacts[[#Headers],[row_id]] )</f>
        <v>1557</v>
      </c>
      <c r="B1558" s="61" t="str">
        <f xml:space="preserve"> _xlfn.TEXTJOIN( "", , data_scaledImpacts[[#This Row],[sector]:[impactType]] )</f>
        <v>ElecTDGISS-E2-R5NoAdapt</v>
      </c>
      <c r="C1558" s="49" t="s">
        <v>1061</v>
      </c>
      <c r="D1558" s="49" t="s">
        <v>2</v>
      </c>
      <c r="E1558" s="50">
        <v>5</v>
      </c>
      <c r="F1558" s="50"/>
      <c r="G1558" s="50" t="s">
        <v>87</v>
      </c>
      <c r="H1558" s="51"/>
      <c r="I1558" s="64" t="s">
        <v>65</v>
      </c>
      <c r="J1558" s="52"/>
      <c r="K1558" s="52"/>
      <c r="L1558" s="53"/>
      <c r="M1558" s="52"/>
      <c r="N1558" s="52"/>
      <c r="O1558" s="52"/>
      <c r="P1558" s="20"/>
      <c r="R1558"/>
    </row>
    <row r="1559" spans="1:18" x14ac:dyDescent="0.35">
      <c r="A1559" s="54">
        <f xml:space="preserve"> ROW( data_scaledImpacts[[#This Row],[row_id]] ) - ROW( data_scaledImpacts[[#Headers],[row_id]] )</f>
        <v>1558</v>
      </c>
      <c r="B1559" s="61" t="str">
        <f xml:space="preserve"> _xlfn.TEXTJOIN( "", , data_scaledImpacts[[#This Row],[sector]:[impactType]] )</f>
        <v>ElecTDHadGEM2-ES5NoAdapt</v>
      </c>
      <c r="C1559" s="49" t="s">
        <v>1061</v>
      </c>
      <c r="D1559" s="49" t="s">
        <v>3</v>
      </c>
      <c r="E1559" s="50">
        <v>5</v>
      </c>
      <c r="F1559" s="50"/>
      <c r="G1559" s="50" t="s">
        <v>87</v>
      </c>
      <c r="H1559" s="51"/>
      <c r="I1559" s="64" t="s">
        <v>66</v>
      </c>
      <c r="J1559" s="52">
        <v>2679172655.2005634</v>
      </c>
      <c r="K1559" s="52">
        <v>1181878191.9189589</v>
      </c>
      <c r="L1559" s="53">
        <v>647160681.87725568</v>
      </c>
      <c r="M1559" s="52">
        <v>646218436.37156832</v>
      </c>
      <c r="N1559" s="52">
        <v>3728423057.7107272</v>
      </c>
      <c r="O1559" s="52">
        <v>983889317.9014982</v>
      </c>
      <c r="P1559" s="20">
        <v>805385318.68428719</v>
      </c>
      <c r="R1559"/>
    </row>
    <row r="1560" spans="1:18" x14ac:dyDescent="0.35">
      <c r="A1560" s="54">
        <f xml:space="preserve"> ROW( data_scaledImpacts[[#This Row],[row_id]] ) - ROW( data_scaledImpacts[[#Headers],[row_id]] )</f>
        <v>1559</v>
      </c>
      <c r="B1560" s="61" t="str">
        <f xml:space="preserve"> _xlfn.TEXTJOIN( "", , data_scaledImpacts[[#This Row],[sector]:[impactType]] )</f>
        <v>ElecTDMIROC55NoAdapt</v>
      </c>
      <c r="C1560" s="49" t="s">
        <v>1061</v>
      </c>
      <c r="D1560" s="49" t="s">
        <v>4</v>
      </c>
      <c r="E1560" s="50">
        <v>5</v>
      </c>
      <c r="F1560" s="50"/>
      <c r="G1560" s="50" t="s">
        <v>87</v>
      </c>
      <c r="H1560" s="51"/>
      <c r="I1560" s="64" t="s">
        <v>67</v>
      </c>
      <c r="J1560" s="52">
        <v>2043813323.7523472</v>
      </c>
      <c r="K1560" s="52">
        <v>1541802915.4724226</v>
      </c>
      <c r="L1560" s="53">
        <v>407567554.51334578</v>
      </c>
      <c r="M1560" s="52">
        <v>546970705.3386724</v>
      </c>
      <c r="N1560" s="52">
        <v>3902356098.1503897</v>
      </c>
      <c r="O1560" s="52">
        <v>450645575.95009887</v>
      </c>
      <c r="P1560" s="20">
        <v>703474444.83917642</v>
      </c>
      <c r="R1560"/>
    </row>
    <row r="1561" spans="1:18" x14ac:dyDescent="0.35">
      <c r="A1561" s="54">
        <f xml:space="preserve"> ROW( data_scaledImpacts[[#This Row],[row_id]] ) - ROW( data_scaledImpacts[[#Headers],[row_id]] )</f>
        <v>1560</v>
      </c>
      <c r="B1561" s="61" t="str">
        <f xml:space="preserve"> _xlfn.TEXTJOIN( "", , data_scaledImpacts[[#This Row],[sector]:[impactType]] )</f>
        <v>ElecTDGFDL-CM35NoAdapt</v>
      </c>
      <c r="C1561" s="49" t="s">
        <v>1061</v>
      </c>
      <c r="D1561" s="49" t="s">
        <v>5</v>
      </c>
      <c r="E1561" s="50">
        <v>5</v>
      </c>
      <c r="F1561" s="50"/>
      <c r="G1561" s="50" t="s">
        <v>87</v>
      </c>
      <c r="H1561" s="51"/>
      <c r="I1561" s="64" t="s">
        <v>68</v>
      </c>
      <c r="J1561" s="52">
        <v>1916200425.1998768</v>
      </c>
      <c r="K1561" s="52">
        <v>1312329721.4877913</v>
      </c>
      <c r="L1561" s="53">
        <v>369818312.67321998</v>
      </c>
      <c r="M1561" s="52">
        <v>529956823.17596096</v>
      </c>
      <c r="N1561" s="52">
        <v>4169566570.7051659</v>
      </c>
      <c r="O1561" s="52">
        <v>1192876870.9369609</v>
      </c>
      <c r="P1561" s="20">
        <v>910646526.25390458</v>
      </c>
      <c r="R1561"/>
    </row>
    <row r="1562" spans="1:18" x14ac:dyDescent="0.35">
      <c r="A1562" s="54">
        <f xml:space="preserve"> ROW( data_scaledImpacts[[#This Row],[row_id]] ) - ROW( data_scaledImpacts[[#Headers],[row_id]] )</f>
        <v>1561</v>
      </c>
      <c r="B1562" s="61" t="str">
        <f xml:space="preserve"> _xlfn.TEXTJOIN( "", , data_scaledImpacts[[#This Row],[sector]:[impactType]] )</f>
        <v>ElecTDGCM Average5NoAdapt</v>
      </c>
      <c r="C1562" s="49" t="s">
        <v>1061</v>
      </c>
      <c r="D1562" s="49" t="s">
        <v>15</v>
      </c>
      <c r="E1562" s="50">
        <v>5</v>
      </c>
      <c r="F1562" s="50"/>
      <c r="G1562" s="50" t="s">
        <v>87</v>
      </c>
      <c r="H1562" s="51"/>
      <c r="I1562" s="64" t="s">
        <v>69</v>
      </c>
      <c r="J1562" s="52">
        <v>2085138404.6467102</v>
      </c>
      <c r="K1562" s="52">
        <v>1338598953.5349445</v>
      </c>
      <c r="L1562" s="53">
        <v>503015972.39730167</v>
      </c>
      <c r="M1562" s="52">
        <v>586676053.73991704</v>
      </c>
      <c r="N1562" s="52">
        <v>4178123437.6762633</v>
      </c>
      <c r="O1562" s="52">
        <v>1038600350.3237925</v>
      </c>
      <c r="P1562" s="20">
        <v>862893056.0262264</v>
      </c>
      <c r="R1562"/>
    </row>
    <row r="1563" spans="1:18" x14ac:dyDescent="0.35">
      <c r="A1563" s="54">
        <f xml:space="preserve"> ROW( data_scaledImpacts[[#This Row],[row_id]] ) - ROW( data_scaledImpacts[[#Headers],[row_id]] )</f>
        <v>1562</v>
      </c>
      <c r="B1563" s="61" t="str">
        <f xml:space="preserve"> _xlfn.TEXTJOIN( "", , data_scaledImpacts[[#This Row],[sector]:[impactType]] )</f>
        <v>ElecTDCanESM26NoAdapt</v>
      </c>
      <c r="C1563" s="49" t="s">
        <v>1061</v>
      </c>
      <c r="D1563" s="49" t="s">
        <v>0</v>
      </c>
      <c r="E1563" s="50">
        <v>6</v>
      </c>
      <c r="F1563" s="50"/>
      <c r="G1563" s="50" t="s">
        <v>87</v>
      </c>
      <c r="H1563" s="51"/>
      <c r="I1563" s="64" t="s">
        <v>70</v>
      </c>
      <c r="J1563" s="52">
        <v>1966661392.9882507</v>
      </c>
      <c r="K1563" s="52">
        <v>1407546293.8515394</v>
      </c>
      <c r="L1563" s="53">
        <v>543587081.08343816</v>
      </c>
      <c r="M1563" s="52">
        <v>654726360.06786966</v>
      </c>
      <c r="N1563" s="52">
        <v>4508896858.8313494</v>
      </c>
      <c r="O1563" s="52">
        <v>1371951558.6259167</v>
      </c>
      <c r="P1563" s="20">
        <v>1180694399.7984223</v>
      </c>
      <c r="R1563"/>
    </row>
    <row r="1564" spans="1:18" x14ac:dyDescent="0.35">
      <c r="A1564" s="54">
        <f xml:space="preserve"> ROW( data_scaledImpacts[[#This Row],[row_id]] ) - ROW( data_scaledImpacts[[#Headers],[row_id]] )</f>
        <v>1563</v>
      </c>
      <c r="B1564" s="61" t="str">
        <f xml:space="preserve"> _xlfn.TEXTJOIN( "", , data_scaledImpacts[[#This Row],[sector]:[impactType]] )</f>
        <v>ElecTDCCSM46NoAdapt</v>
      </c>
      <c r="C1564" s="49" t="s">
        <v>1061</v>
      </c>
      <c r="D1564" s="49" t="s">
        <v>1</v>
      </c>
      <c r="E1564" s="50">
        <v>6</v>
      </c>
      <c r="F1564" s="50"/>
      <c r="G1564" s="50" t="s">
        <v>87</v>
      </c>
      <c r="H1564" s="51"/>
      <c r="I1564" s="64" t="s">
        <v>71</v>
      </c>
      <c r="J1564" s="52"/>
      <c r="K1564" s="52"/>
      <c r="L1564" s="53"/>
      <c r="M1564" s="52"/>
      <c r="N1564" s="52"/>
      <c r="O1564" s="52"/>
      <c r="P1564" s="20"/>
      <c r="R1564"/>
    </row>
    <row r="1565" spans="1:18" x14ac:dyDescent="0.35">
      <c r="A1565" s="54">
        <f xml:space="preserve"> ROW( data_scaledImpacts[[#This Row],[row_id]] ) - ROW( data_scaledImpacts[[#Headers],[row_id]] )</f>
        <v>1564</v>
      </c>
      <c r="B1565" s="61" t="str">
        <f xml:space="preserve"> _xlfn.TEXTJOIN( "", , data_scaledImpacts[[#This Row],[sector]:[impactType]] )</f>
        <v>ElecTDGISS-E2-R6NoAdapt</v>
      </c>
      <c r="C1565" s="49" t="s">
        <v>1061</v>
      </c>
      <c r="D1565" s="49" t="s">
        <v>2</v>
      </c>
      <c r="E1565" s="50">
        <v>6</v>
      </c>
      <c r="F1565" s="50"/>
      <c r="G1565" s="50" t="s">
        <v>87</v>
      </c>
      <c r="H1565" s="51"/>
      <c r="I1565" s="64" t="s">
        <v>72</v>
      </c>
      <c r="J1565" s="52"/>
      <c r="K1565" s="52"/>
      <c r="L1565" s="53"/>
      <c r="M1565" s="52"/>
      <c r="N1565" s="52"/>
      <c r="O1565" s="52"/>
      <c r="P1565" s="20"/>
      <c r="R1565"/>
    </row>
    <row r="1566" spans="1:18" x14ac:dyDescent="0.35">
      <c r="A1566" s="54">
        <f xml:space="preserve"> ROW( data_scaledImpacts[[#This Row],[row_id]] ) - ROW( data_scaledImpacts[[#Headers],[row_id]] )</f>
        <v>1565</v>
      </c>
      <c r="B1566" s="61" t="str">
        <f xml:space="preserve"> _xlfn.TEXTJOIN( "", , data_scaledImpacts[[#This Row],[sector]:[impactType]] )</f>
        <v>ElecTDHadGEM2-ES6NoAdapt</v>
      </c>
      <c r="C1566" s="49" t="s">
        <v>1061</v>
      </c>
      <c r="D1566" s="49" t="s">
        <v>3</v>
      </c>
      <c r="E1566" s="50">
        <v>6</v>
      </c>
      <c r="F1566" s="50"/>
      <c r="G1566" s="50" t="s">
        <v>87</v>
      </c>
      <c r="H1566" s="51"/>
      <c r="I1566" s="64" t="s">
        <v>73</v>
      </c>
      <c r="J1566" s="52">
        <v>3070040230.8392482</v>
      </c>
      <c r="K1566" s="52">
        <v>1534364634.1481173</v>
      </c>
      <c r="L1566" s="53">
        <v>504131654.00110114</v>
      </c>
      <c r="M1566" s="52">
        <v>658073592.10368001</v>
      </c>
      <c r="N1566" s="52">
        <v>4792833527.2655478</v>
      </c>
      <c r="O1566" s="52">
        <v>1720171618.2941976</v>
      </c>
      <c r="P1566" s="20">
        <v>1008479206.0365227</v>
      </c>
      <c r="R1566"/>
    </row>
    <row r="1567" spans="1:18" x14ac:dyDescent="0.35">
      <c r="A1567" s="54">
        <f xml:space="preserve"> ROW( data_scaledImpacts[[#This Row],[row_id]] ) - ROW( data_scaledImpacts[[#Headers],[row_id]] )</f>
        <v>1566</v>
      </c>
      <c r="B1567" s="61" t="str">
        <f xml:space="preserve"> _xlfn.TEXTJOIN( "", , data_scaledImpacts[[#This Row],[sector]:[impactType]] )</f>
        <v>ElecTDMIROC56NoAdapt</v>
      </c>
      <c r="C1567" s="49" t="s">
        <v>1061</v>
      </c>
      <c r="D1567" s="49" t="s">
        <v>4</v>
      </c>
      <c r="E1567" s="50">
        <v>6</v>
      </c>
      <c r="F1567" s="50"/>
      <c r="G1567" s="50" t="s">
        <v>87</v>
      </c>
      <c r="H1567" s="51"/>
      <c r="I1567" s="64" t="s">
        <v>74</v>
      </c>
      <c r="J1567" s="52"/>
      <c r="K1567" s="52"/>
      <c r="L1567" s="53"/>
      <c r="M1567" s="52"/>
      <c r="N1567" s="52"/>
      <c r="O1567" s="52"/>
      <c r="P1567" s="20"/>
      <c r="R1567"/>
    </row>
    <row r="1568" spans="1:18" x14ac:dyDescent="0.35">
      <c r="A1568" s="54">
        <f xml:space="preserve"> ROW( data_scaledImpacts[[#This Row],[row_id]] ) - ROW( data_scaledImpacts[[#Headers],[row_id]] )</f>
        <v>1567</v>
      </c>
      <c r="B1568" s="61" t="str">
        <f xml:space="preserve"> _xlfn.TEXTJOIN( "", , data_scaledImpacts[[#This Row],[sector]:[impactType]] )</f>
        <v>ElecTDGFDL-CM36NoAdapt</v>
      </c>
      <c r="C1568" s="49" t="s">
        <v>1061</v>
      </c>
      <c r="D1568" s="49" t="s">
        <v>5</v>
      </c>
      <c r="E1568" s="50">
        <v>6</v>
      </c>
      <c r="F1568" s="50"/>
      <c r="G1568" s="50" t="s">
        <v>87</v>
      </c>
      <c r="H1568" s="51"/>
      <c r="I1568" s="64" t="s">
        <v>75</v>
      </c>
      <c r="J1568" s="52">
        <v>2347527817.0973415</v>
      </c>
      <c r="K1568" s="52">
        <v>1557366602.5343814</v>
      </c>
      <c r="L1568" s="53">
        <v>476003179.28962964</v>
      </c>
      <c r="M1568" s="52">
        <v>682007373.52941</v>
      </c>
      <c r="N1568" s="52">
        <v>4949016989.6301966</v>
      </c>
      <c r="O1568" s="52">
        <v>1358028007.3263743</v>
      </c>
      <c r="P1568" s="20">
        <v>1228834167.5347118</v>
      </c>
      <c r="R1568"/>
    </row>
    <row r="1569" spans="1:18" x14ac:dyDescent="0.35">
      <c r="A1569" s="54">
        <f xml:space="preserve"> ROW( data_scaledImpacts[[#This Row],[row_id]] ) - ROW( data_scaledImpacts[[#Headers],[row_id]] )</f>
        <v>1568</v>
      </c>
      <c r="B1569" s="61" t="str">
        <f xml:space="preserve"> _xlfn.TEXTJOIN( "", , data_scaledImpacts[[#This Row],[sector]:[impactType]] )</f>
        <v>ElecTDGCM Average6NoAdapt</v>
      </c>
      <c r="C1569" s="49" t="s">
        <v>1061</v>
      </c>
      <c r="D1569" s="49" t="s">
        <v>15</v>
      </c>
      <c r="E1569" s="50">
        <v>6</v>
      </c>
      <c r="F1569" s="50"/>
      <c r="G1569" s="50" t="s">
        <v>87</v>
      </c>
      <c r="H1569" s="51"/>
      <c r="I1569" s="64" t="s">
        <v>76</v>
      </c>
      <c r="J1569" s="52">
        <v>2461409813.6416135</v>
      </c>
      <c r="K1569" s="52">
        <v>1499759176.8446796</v>
      </c>
      <c r="L1569" s="53">
        <v>507907304.79138964</v>
      </c>
      <c r="M1569" s="52">
        <v>664935775.23365319</v>
      </c>
      <c r="N1569" s="52">
        <v>4750249125.2423639</v>
      </c>
      <c r="O1569" s="52">
        <v>1483383728.0821629</v>
      </c>
      <c r="P1569" s="20">
        <v>1139335924.4565523</v>
      </c>
      <c r="R1569"/>
    </row>
    <row r="1570" spans="1:18" x14ac:dyDescent="0.35">
      <c r="A1570" s="54">
        <f xml:space="preserve"> ROW( data_scaledImpacts[[#This Row],[row_id]] ) - ROW( data_scaledImpacts[[#Headers],[row_id]] )</f>
        <v>1569</v>
      </c>
      <c r="B1570" s="61" t="str">
        <f xml:space="preserve"> _xlfn.TEXTJOIN( "", , data_scaledImpacts[[#This Row],[sector]:[impactType]] )</f>
        <v>ElecTDCanESM27NoAdapt</v>
      </c>
      <c r="C1570" s="49" t="s">
        <v>1061</v>
      </c>
      <c r="D1570" s="49" t="s">
        <v>0</v>
      </c>
      <c r="E1570" s="50">
        <v>7</v>
      </c>
      <c r="F1570" s="50"/>
      <c r="G1570" s="50" t="s">
        <v>87</v>
      </c>
      <c r="H1570" s="51"/>
      <c r="I1570" s="64" t="s">
        <v>77</v>
      </c>
      <c r="J1570" s="52"/>
      <c r="K1570" s="52"/>
      <c r="L1570" s="53"/>
      <c r="M1570" s="52"/>
      <c r="N1570" s="52"/>
      <c r="O1570" s="52"/>
      <c r="P1570" s="20"/>
      <c r="R1570"/>
    </row>
    <row r="1571" spans="1:18" x14ac:dyDescent="0.35">
      <c r="A1571" s="54">
        <f xml:space="preserve"> ROW( data_scaledImpacts[[#This Row],[row_id]] ) - ROW( data_scaledImpacts[[#Headers],[row_id]] )</f>
        <v>1570</v>
      </c>
      <c r="B1571" s="61" t="str">
        <f xml:space="preserve"> _xlfn.TEXTJOIN( "", , data_scaledImpacts[[#This Row],[sector]:[impactType]] )</f>
        <v>ElecTDCCSM47NoAdapt</v>
      </c>
      <c r="C1571" s="49" t="s">
        <v>1061</v>
      </c>
      <c r="D1571" s="49" t="s">
        <v>1</v>
      </c>
      <c r="E1571" s="50">
        <v>7</v>
      </c>
      <c r="F1571" s="50"/>
      <c r="G1571" s="50" t="s">
        <v>87</v>
      </c>
      <c r="H1571" s="51"/>
      <c r="I1571" s="64" t="s">
        <v>78</v>
      </c>
      <c r="J1571" s="52"/>
      <c r="K1571" s="52"/>
      <c r="L1571" s="53"/>
      <c r="M1571" s="52"/>
      <c r="N1571" s="52"/>
      <c r="O1571" s="52"/>
      <c r="P1571" s="20"/>
      <c r="R1571"/>
    </row>
    <row r="1572" spans="1:18" x14ac:dyDescent="0.35">
      <c r="A1572" s="54">
        <f xml:space="preserve"> ROW( data_scaledImpacts[[#This Row],[row_id]] ) - ROW( data_scaledImpacts[[#Headers],[row_id]] )</f>
        <v>1571</v>
      </c>
      <c r="B1572" s="61" t="str">
        <f xml:space="preserve"> _xlfn.TEXTJOIN( "", , data_scaledImpacts[[#This Row],[sector]:[impactType]] )</f>
        <v>ElecTDGISS-E2-R7NoAdapt</v>
      </c>
      <c r="C1572" s="49" t="s">
        <v>1061</v>
      </c>
      <c r="D1572" s="49" t="s">
        <v>2</v>
      </c>
      <c r="E1572" s="50">
        <v>7</v>
      </c>
      <c r="F1572" s="50"/>
      <c r="G1572" s="50" t="s">
        <v>87</v>
      </c>
      <c r="H1572" s="51"/>
      <c r="I1572" s="64" t="s">
        <v>79</v>
      </c>
      <c r="J1572" s="52"/>
      <c r="K1572" s="52"/>
      <c r="L1572" s="53"/>
      <c r="M1572" s="52"/>
      <c r="N1572" s="52"/>
      <c r="O1572" s="52"/>
      <c r="P1572" s="20"/>
      <c r="R1572"/>
    </row>
    <row r="1573" spans="1:18" x14ac:dyDescent="0.35">
      <c r="A1573" s="54">
        <f xml:space="preserve"> ROW( data_scaledImpacts[[#This Row],[row_id]] ) - ROW( data_scaledImpacts[[#Headers],[row_id]] )</f>
        <v>1572</v>
      </c>
      <c r="B1573" s="61" t="str">
        <f xml:space="preserve"> _xlfn.TEXTJOIN( "", , data_scaledImpacts[[#This Row],[sector]:[impactType]] )</f>
        <v>ElecTDHadGEM2-ES7NoAdapt</v>
      </c>
      <c r="C1573" s="49" t="s">
        <v>1061</v>
      </c>
      <c r="D1573" s="49" t="s">
        <v>3</v>
      </c>
      <c r="E1573" s="50">
        <v>7</v>
      </c>
      <c r="F1573" s="50"/>
      <c r="G1573" s="50" t="s">
        <v>87</v>
      </c>
      <c r="H1573" s="51"/>
      <c r="I1573" s="64" t="s">
        <v>80</v>
      </c>
      <c r="J1573" s="52"/>
      <c r="K1573" s="52"/>
      <c r="L1573" s="53"/>
      <c r="M1573" s="52"/>
      <c r="N1573" s="52"/>
      <c r="O1573" s="52"/>
      <c r="P1573" s="20"/>
      <c r="R1573"/>
    </row>
    <row r="1574" spans="1:18" x14ac:dyDescent="0.35">
      <c r="A1574" s="54">
        <f xml:space="preserve"> ROW( data_scaledImpacts[[#This Row],[row_id]] ) - ROW( data_scaledImpacts[[#Headers],[row_id]] )</f>
        <v>1573</v>
      </c>
      <c r="B1574" s="61" t="str">
        <f xml:space="preserve"> _xlfn.TEXTJOIN( "", , data_scaledImpacts[[#This Row],[sector]:[impactType]] )</f>
        <v>ElecTDMIROC57NoAdapt</v>
      </c>
      <c r="C1574" s="49" t="s">
        <v>1061</v>
      </c>
      <c r="D1574" s="49" t="s">
        <v>4</v>
      </c>
      <c r="E1574" s="50">
        <v>7</v>
      </c>
      <c r="F1574" s="50"/>
      <c r="G1574" s="50" t="s">
        <v>87</v>
      </c>
      <c r="H1574" s="51"/>
      <c r="I1574" s="64" t="s">
        <v>81</v>
      </c>
      <c r="J1574" s="52"/>
      <c r="K1574" s="52"/>
      <c r="L1574" s="53"/>
      <c r="M1574" s="52"/>
      <c r="N1574" s="52"/>
      <c r="O1574" s="52"/>
      <c r="P1574" s="20"/>
      <c r="R1574"/>
    </row>
    <row r="1575" spans="1:18" x14ac:dyDescent="0.35">
      <c r="A1575" s="54">
        <f xml:space="preserve"> ROW( data_scaledImpacts[[#This Row],[row_id]] ) - ROW( data_scaledImpacts[[#Headers],[row_id]] )</f>
        <v>1574</v>
      </c>
      <c r="B1575" s="61" t="str">
        <f xml:space="preserve"> _xlfn.TEXTJOIN( "", , data_scaledImpacts[[#This Row],[sector]:[impactType]] )</f>
        <v>ElecTDGFDL-CM37NoAdapt</v>
      </c>
      <c r="C1575" s="49" t="s">
        <v>1061</v>
      </c>
      <c r="D1575" s="49" t="s">
        <v>5</v>
      </c>
      <c r="E1575" s="50">
        <v>7</v>
      </c>
      <c r="F1575" s="50"/>
      <c r="G1575" s="50" t="s">
        <v>87</v>
      </c>
      <c r="H1575" s="51"/>
      <c r="I1575" s="64" t="s">
        <v>82</v>
      </c>
      <c r="J1575" s="52"/>
      <c r="K1575" s="52"/>
      <c r="L1575" s="53"/>
      <c r="M1575" s="52"/>
      <c r="N1575" s="52"/>
      <c r="O1575" s="52"/>
      <c r="P1575" s="20"/>
      <c r="R1575"/>
    </row>
    <row r="1576" spans="1:18" x14ac:dyDescent="0.35">
      <c r="A1576" s="54">
        <f xml:space="preserve"> ROW( data_scaledImpacts[[#This Row],[row_id]] ) - ROW( data_scaledImpacts[[#Headers],[row_id]] )</f>
        <v>1575</v>
      </c>
      <c r="B1576" s="61" t="str">
        <f xml:space="preserve"> _xlfn.TEXTJOIN( "", , data_scaledImpacts[[#This Row],[sector]:[impactType]] )</f>
        <v>ElecTDGCM Average7NoAdapt</v>
      </c>
      <c r="C1576" s="49" t="s">
        <v>1061</v>
      </c>
      <c r="D1576" s="49" t="s">
        <v>15</v>
      </c>
      <c r="E1576" s="50">
        <v>7</v>
      </c>
      <c r="F1576" s="50"/>
      <c r="G1576" s="50" t="s">
        <v>87</v>
      </c>
      <c r="H1576" s="51"/>
      <c r="I1576" s="64" t="s">
        <v>83</v>
      </c>
      <c r="J1576" s="52" t="s">
        <v>26</v>
      </c>
      <c r="K1576" s="52" t="s">
        <v>26</v>
      </c>
      <c r="L1576" s="53" t="s">
        <v>26</v>
      </c>
      <c r="M1576" s="52" t="s">
        <v>26</v>
      </c>
      <c r="N1576" s="52" t="s">
        <v>26</v>
      </c>
      <c r="O1576" s="52" t="s">
        <v>26</v>
      </c>
      <c r="P1576" s="20" t="s">
        <v>26</v>
      </c>
      <c r="R1576"/>
    </row>
    <row r="1577" spans="1:18" x14ac:dyDescent="0.35">
      <c r="A1577" s="54">
        <f xml:space="preserve"> ROW( data_scaledImpacts[[#This Row],[row_id]] ) - ROW( data_scaledImpacts[[#Headers],[row_id]] )</f>
        <v>1576</v>
      </c>
      <c r="B1577" s="61" t="str">
        <f xml:space="preserve"> _xlfn.TEXTJOIN( "", , data_scaledImpacts[[#This Row],[sector]:[impactType]] )</f>
        <v>ElecTDCanESM21Reactive</v>
      </c>
      <c r="C1577" s="49" t="s">
        <v>1061</v>
      </c>
      <c r="D1577" s="49" t="s">
        <v>0</v>
      </c>
      <c r="E1577" s="50">
        <v>1</v>
      </c>
      <c r="F1577" s="50"/>
      <c r="G1577" s="50" t="s">
        <v>88</v>
      </c>
      <c r="H1577" s="51"/>
      <c r="I1577" s="64" t="s">
        <v>35</v>
      </c>
      <c r="J1577" s="52">
        <v>427335848.82595468</v>
      </c>
      <c r="K1577" s="52">
        <v>342473683.22041965</v>
      </c>
      <c r="L1577" s="53">
        <v>127391789.86268884</v>
      </c>
      <c r="M1577" s="52">
        <v>164103885.47555915</v>
      </c>
      <c r="N1577" s="52">
        <v>750780235.82244134</v>
      </c>
      <c r="O1577" s="52">
        <v>266558733.8226859</v>
      </c>
      <c r="P1577" s="20">
        <v>256983940.88453028</v>
      </c>
      <c r="R1577"/>
    </row>
    <row r="1578" spans="1:18" x14ac:dyDescent="0.35">
      <c r="A1578" s="54">
        <f xml:space="preserve"> ROW( data_scaledImpacts[[#This Row],[row_id]] ) - ROW( data_scaledImpacts[[#Headers],[row_id]] )</f>
        <v>1577</v>
      </c>
      <c r="B1578" s="61" t="str">
        <f xml:space="preserve"> _xlfn.TEXTJOIN( "", , data_scaledImpacts[[#This Row],[sector]:[impactType]] )</f>
        <v>ElecTDCCSM41Reactive</v>
      </c>
      <c r="C1578" s="49" t="s">
        <v>1061</v>
      </c>
      <c r="D1578" s="49" t="s">
        <v>1</v>
      </c>
      <c r="E1578" s="50">
        <v>1</v>
      </c>
      <c r="F1578" s="50"/>
      <c r="G1578" s="50" t="s">
        <v>88</v>
      </c>
      <c r="H1578" s="51"/>
      <c r="I1578" s="64" t="s">
        <v>36</v>
      </c>
      <c r="J1578" s="52">
        <v>544477468.42039955</v>
      </c>
      <c r="K1578" s="52">
        <v>314342230.58210742</v>
      </c>
      <c r="L1578" s="53">
        <v>185891365.32329863</v>
      </c>
      <c r="M1578" s="52">
        <v>184245006.27649042</v>
      </c>
      <c r="N1578" s="52">
        <v>983986200.16115057</v>
      </c>
      <c r="O1578" s="52">
        <v>546904999.56606984</v>
      </c>
      <c r="P1578" s="20">
        <v>290880183.94170934</v>
      </c>
      <c r="R1578"/>
    </row>
    <row r="1579" spans="1:18" x14ac:dyDescent="0.35">
      <c r="A1579" s="54">
        <f xml:space="preserve"> ROW( data_scaledImpacts[[#This Row],[row_id]] ) - ROW( data_scaledImpacts[[#Headers],[row_id]] )</f>
        <v>1578</v>
      </c>
      <c r="B1579" s="61" t="str">
        <f xml:space="preserve"> _xlfn.TEXTJOIN( "", , data_scaledImpacts[[#This Row],[sector]:[impactType]] )</f>
        <v>ElecTDGISS-E2-R1Reactive</v>
      </c>
      <c r="C1579" s="49" t="s">
        <v>1061</v>
      </c>
      <c r="D1579" s="49" t="s">
        <v>2</v>
      </c>
      <c r="E1579" s="50">
        <v>1</v>
      </c>
      <c r="F1579" s="50"/>
      <c r="G1579" s="50" t="s">
        <v>88</v>
      </c>
      <c r="H1579" s="51"/>
      <c r="I1579" s="64" t="s">
        <v>37</v>
      </c>
      <c r="J1579" s="52">
        <v>725474014.56122422</v>
      </c>
      <c r="K1579" s="52">
        <v>334629284.67790139</v>
      </c>
      <c r="L1579" s="53">
        <v>190265638.60188398</v>
      </c>
      <c r="M1579" s="52">
        <v>184900419.23903644</v>
      </c>
      <c r="N1579" s="52">
        <v>1332756456.6304514</v>
      </c>
      <c r="O1579" s="52">
        <v>390135844.78290671</v>
      </c>
      <c r="P1579" s="20">
        <v>231377453.08405885</v>
      </c>
      <c r="R1579"/>
    </row>
    <row r="1580" spans="1:18" x14ac:dyDescent="0.35">
      <c r="A1580" s="54">
        <f xml:space="preserve"> ROW( data_scaledImpacts[[#This Row],[row_id]] ) - ROW( data_scaledImpacts[[#Headers],[row_id]] )</f>
        <v>1579</v>
      </c>
      <c r="B1580" s="61" t="str">
        <f xml:space="preserve"> _xlfn.TEXTJOIN( "", , data_scaledImpacts[[#This Row],[sector]:[impactType]] )</f>
        <v>ElecTDHadGEM2-ES1Reactive</v>
      </c>
      <c r="C1580" s="49" t="s">
        <v>1061</v>
      </c>
      <c r="D1580" s="49" t="s">
        <v>3</v>
      </c>
      <c r="E1580" s="50">
        <v>1</v>
      </c>
      <c r="F1580" s="50"/>
      <c r="G1580" s="50" t="s">
        <v>88</v>
      </c>
      <c r="H1580" s="51"/>
      <c r="I1580" s="64" t="s">
        <v>38</v>
      </c>
      <c r="J1580" s="52">
        <v>991474742.0798291</v>
      </c>
      <c r="K1580" s="52">
        <v>656615935.33421206</v>
      </c>
      <c r="L1580" s="53">
        <v>118160000.02430297</v>
      </c>
      <c r="M1580" s="52">
        <v>163939328.76535547</v>
      </c>
      <c r="N1580" s="52">
        <v>1793835955.0561845</v>
      </c>
      <c r="O1580" s="52">
        <v>539151549.48803067</v>
      </c>
      <c r="P1580" s="20">
        <v>193005183.58327341</v>
      </c>
      <c r="R1580"/>
    </row>
    <row r="1581" spans="1:18" x14ac:dyDescent="0.35">
      <c r="A1581" s="54">
        <f xml:space="preserve"> ROW( data_scaledImpacts[[#This Row],[row_id]] ) - ROW( data_scaledImpacts[[#Headers],[row_id]] )</f>
        <v>1580</v>
      </c>
      <c r="B1581" s="61" t="str">
        <f xml:space="preserve"> _xlfn.TEXTJOIN( "", , data_scaledImpacts[[#This Row],[sector]:[impactType]] )</f>
        <v>ElecTDMIROC51Reactive</v>
      </c>
      <c r="C1581" s="49" t="s">
        <v>1061</v>
      </c>
      <c r="D1581" s="49" t="s">
        <v>4</v>
      </c>
      <c r="E1581" s="50">
        <v>1</v>
      </c>
      <c r="F1581" s="50"/>
      <c r="G1581" s="50" t="s">
        <v>88</v>
      </c>
      <c r="H1581" s="51"/>
      <c r="I1581" s="64" t="s">
        <v>39</v>
      </c>
      <c r="J1581" s="52">
        <v>954945648.38589573</v>
      </c>
      <c r="K1581" s="52">
        <v>439263291.1270296</v>
      </c>
      <c r="L1581" s="53">
        <v>120810183.35100451</v>
      </c>
      <c r="M1581" s="52">
        <v>156620374.39301836</v>
      </c>
      <c r="N1581" s="52">
        <v>1236041418.7985349</v>
      </c>
      <c r="O1581" s="52">
        <v>271158229.52955055</v>
      </c>
      <c r="P1581" s="20">
        <v>230387921.54689264</v>
      </c>
      <c r="R1581"/>
    </row>
    <row r="1582" spans="1:18" x14ac:dyDescent="0.35">
      <c r="A1582" s="54">
        <f xml:space="preserve"> ROW( data_scaledImpacts[[#This Row],[row_id]] ) - ROW( data_scaledImpacts[[#Headers],[row_id]] )</f>
        <v>1581</v>
      </c>
      <c r="B1582" s="61" t="str">
        <f xml:space="preserve"> _xlfn.TEXTJOIN( "", , data_scaledImpacts[[#This Row],[sector]:[impactType]] )</f>
        <v>ElecTDGFDL-CM31Reactive</v>
      </c>
      <c r="C1582" s="49" t="s">
        <v>1061</v>
      </c>
      <c r="D1582" s="49" t="s">
        <v>5</v>
      </c>
      <c r="E1582" s="50">
        <v>1</v>
      </c>
      <c r="F1582" s="50"/>
      <c r="G1582" s="50" t="s">
        <v>88</v>
      </c>
      <c r="H1582" s="51"/>
      <c r="I1582" s="64" t="s">
        <v>40</v>
      </c>
      <c r="J1582" s="52">
        <v>794534265.03725421</v>
      </c>
      <c r="K1582" s="52">
        <v>396880560.16840577</v>
      </c>
      <c r="L1582" s="53">
        <v>113161811.31817871</v>
      </c>
      <c r="M1582" s="52">
        <v>172627850.67130798</v>
      </c>
      <c r="N1582" s="52">
        <v>1420996005.4260218</v>
      </c>
      <c r="O1582" s="52">
        <v>410397726.90040255</v>
      </c>
      <c r="P1582" s="20">
        <v>225117778.23656046</v>
      </c>
      <c r="R1582"/>
    </row>
    <row r="1583" spans="1:18" x14ac:dyDescent="0.35">
      <c r="A1583" s="54">
        <f xml:space="preserve"> ROW( data_scaledImpacts[[#This Row],[row_id]] ) - ROW( data_scaledImpacts[[#Headers],[row_id]] )</f>
        <v>1582</v>
      </c>
      <c r="B1583" s="61" t="str">
        <f xml:space="preserve"> _xlfn.TEXTJOIN( "", , data_scaledImpacts[[#This Row],[sector]:[impactType]] )</f>
        <v>ElecTDGCM Average1Reactive</v>
      </c>
      <c r="C1583" s="49" t="s">
        <v>1061</v>
      </c>
      <c r="D1583" s="49" t="s">
        <v>15</v>
      </c>
      <c r="E1583" s="50">
        <v>1</v>
      </c>
      <c r="F1583" s="50"/>
      <c r="G1583" s="50" t="s">
        <v>88</v>
      </c>
      <c r="H1583" s="51"/>
      <c r="I1583" s="64" t="s">
        <v>41</v>
      </c>
      <c r="J1583" s="52">
        <v>739706997.88509285</v>
      </c>
      <c r="K1583" s="52">
        <v>414034164.18501264</v>
      </c>
      <c r="L1583" s="53">
        <v>142613464.74689293</v>
      </c>
      <c r="M1583" s="52">
        <v>171072810.80346131</v>
      </c>
      <c r="N1583" s="52">
        <v>1253066045.3157976</v>
      </c>
      <c r="O1583" s="52">
        <v>404051180.68160772</v>
      </c>
      <c r="P1583" s="20">
        <v>237958743.5461708</v>
      </c>
      <c r="R1583"/>
    </row>
    <row r="1584" spans="1:18" x14ac:dyDescent="0.35">
      <c r="A1584" s="54">
        <f xml:space="preserve"> ROW( data_scaledImpacts[[#This Row],[row_id]] ) - ROW( data_scaledImpacts[[#Headers],[row_id]] )</f>
        <v>1583</v>
      </c>
      <c r="B1584" s="61" t="str">
        <f xml:space="preserve"> _xlfn.TEXTJOIN( "", , data_scaledImpacts[[#This Row],[sector]:[impactType]] )</f>
        <v>ElecTDCanESM22Reactive</v>
      </c>
      <c r="C1584" s="49" t="s">
        <v>1061</v>
      </c>
      <c r="D1584" s="49" t="s">
        <v>0</v>
      </c>
      <c r="E1584" s="50">
        <v>2</v>
      </c>
      <c r="F1584" s="50"/>
      <c r="G1584" s="50" t="s">
        <v>88</v>
      </c>
      <c r="H1584" s="51"/>
      <c r="I1584" s="64" t="s">
        <v>42</v>
      </c>
      <c r="J1584" s="52">
        <v>707934897.20813537</v>
      </c>
      <c r="K1584" s="52">
        <v>472401864.04978746</v>
      </c>
      <c r="L1584" s="53">
        <v>201473480.35126624</v>
      </c>
      <c r="M1584" s="52">
        <v>257295012.15364245</v>
      </c>
      <c r="N1584" s="52">
        <v>1371399352.167361</v>
      </c>
      <c r="O1584" s="52">
        <v>348005276.71985537</v>
      </c>
      <c r="P1584" s="20">
        <v>384055205.18750083</v>
      </c>
      <c r="R1584"/>
    </row>
    <row r="1585" spans="1:18" x14ac:dyDescent="0.35">
      <c r="A1585" s="54">
        <f xml:space="preserve"> ROW( data_scaledImpacts[[#This Row],[row_id]] ) - ROW( data_scaledImpacts[[#Headers],[row_id]] )</f>
        <v>1584</v>
      </c>
      <c r="B1585" s="61" t="str">
        <f xml:space="preserve"> _xlfn.TEXTJOIN( "", , data_scaledImpacts[[#This Row],[sector]:[impactType]] )</f>
        <v>ElecTDCCSM42Reactive</v>
      </c>
      <c r="C1585" s="49" t="s">
        <v>1061</v>
      </c>
      <c r="D1585" s="49" t="s">
        <v>1</v>
      </c>
      <c r="E1585" s="50">
        <v>2</v>
      </c>
      <c r="F1585" s="50"/>
      <c r="G1585" s="50" t="s">
        <v>88</v>
      </c>
      <c r="H1585" s="51"/>
      <c r="I1585" s="64" t="s">
        <v>43</v>
      </c>
      <c r="J1585" s="52">
        <v>630956415.97185659</v>
      </c>
      <c r="K1585" s="52">
        <v>546732951.20112801</v>
      </c>
      <c r="L1585" s="53">
        <v>186537399.21140036</v>
      </c>
      <c r="M1585" s="52">
        <v>243514770.10765988</v>
      </c>
      <c r="N1585" s="52">
        <v>1839509846.8009903</v>
      </c>
      <c r="O1585" s="52">
        <v>467055055.91516411</v>
      </c>
      <c r="P1585" s="20">
        <v>418770785.53831404</v>
      </c>
      <c r="R1585"/>
    </row>
    <row r="1586" spans="1:18" x14ac:dyDescent="0.35">
      <c r="A1586" s="54">
        <f xml:space="preserve"> ROW( data_scaledImpacts[[#This Row],[row_id]] ) - ROW( data_scaledImpacts[[#Headers],[row_id]] )</f>
        <v>1585</v>
      </c>
      <c r="B1586" s="61" t="str">
        <f xml:space="preserve"> _xlfn.TEXTJOIN( "", , data_scaledImpacts[[#This Row],[sector]:[impactType]] )</f>
        <v>ElecTDGISS-E2-R2Reactive</v>
      </c>
      <c r="C1586" s="49" t="s">
        <v>1061</v>
      </c>
      <c r="D1586" s="49" t="s">
        <v>2</v>
      </c>
      <c r="E1586" s="50">
        <v>2</v>
      </c>
      <c r="F1586" s="50"/>
      <c r="G1586" s="50" t="s">
        <v>88</v>
      </c>
      <c r="H1586" s="51"/>
      <c r="I1586" s="64" t="s">
        <v>44</v>
      </c>
      <c r="J1586" s="52">
        <v>1083748047.4151278</v>
      </c>
      <c r="K1586" s="52">
        <v>715991494.98992991</v>
      </c>
      <c r="L1586" s="53">
        <v>191471364.17300287</v>
      </c>
      <c r="M1586" s="52">
        <v>266270104.89382973</v>
      </c>
      <c r="N1586" s="52">
        <v>2210477343.1235356</v>
      </c>
      <c r="O1586" s="52">
        <v>620717195.56922448</v>
      </c>
      <c r="P1586" s="20">
        <v>450192469.98202747</v>
      </c>
      <c r="R1586"/>
    </row>
    <row r="1587" spans="1:18" x14ac:dyDescent="0.35">
      <c r="A1587" s="54">
        <f xml:space="preserve"> ROW( data_scaledImpacts[[#This Row],[row_id]] ) - ROW( data_scaledImpacts[[#Headers],[row_id]] )</f>
        <v>1586</v>
      </c>
      <c r="B1587" s="61" t="str">
        <f xml:space="preserve"> _xlfn.TEXTJOIN( "", , data_scaledImpacts[[#This Row],[sector]:[impactType]] )</f>
        <v>ElecTDHadGEM2-ES2Reactive</v>
      </c>
      <c r="C1587" s="49" t="s">
        <v>1061</v>
      </c>
      <c r="D1587" s="49" t="s">
        <v>3</v>
      </c>
      <c r="E1587" s="50">
        <v>2</v>
      </c>
      <c r="F1587" s="50"/>
      <c r="G1587" s="50" t="s">
        <v>88</v>
      </c>
      <c r="H1587" s="51"/>
      <c r="I1587" s="64" t="s">
        <v>45</v>
      </c>
      <c r="J1587" s="52">
        <v>1114239251.0524244</v>
      </c>
      <c r="K1587" s="52">
        <v>415281384.60762268</v>
      </c>
      <c r="L1587" s="53">
        <v>254650253.50224522</v>
      </c>
      <c r="M1587" s="52">
        <v>269898768.7840203</v>
      </c>
      <c r="N1587" s="52">
        <v>1562945964.6491375</v>
      </c>
      <c r="O1587" s="52">
        <v>1006477505.644868</v>
      </c>
      <c r="P1587" s="20">
        <v>343690487.45187032</v>
      </c>
      <c r="R1587"/>
    </row>
    <row r="1588" spans="1:18" x14ac:dyDescent="0.35">
      <c r="A1588" s="54">
        <f xml:space="preserve"> ROW( data_scaledImpacts[[#This Row],[row_id]] ) - ROW( data_scaledImpacts[[#Headers],[row_id]] )</f>
        <v>1587</v>
      </c>
      <c r="B1588" s="61" t="str">
        <f xml:space="preserve"> _xlfn.TEXTJOIN( "", , data_scaledImpacts[[#This Row],[sector]:[impactType]] )</f>
        <v>ElecTDMIROC52Reactive</v>
      </c>
      <c r="C1588" s="49" t="s">
        <v>1061</v>
      </c>
      <c r="D1588" s="49" t="s">
        <v>4</v>
      </c>
      <c r="E1588" s="50">
        <v>2</v>
      </c>
      <c r="F1588" s="50"/>
      <c r="G1588" s="50" t="s">
        <v>88</v>
      </c>
      <c r="H1588" s="51"/>
      <c r="I1588" s="64" t="s">
        <v>46</v>
      </c>
      <c r="J1588" s="52">
        <v>1338468517.258796</v>
      </c>
      <c r="K1588" s="52">
        <v>1224897640.4262204</v>
      </c>
      <c r="L1588" s="53">
        <v>330217435.80166721</v>
      </c>
      <c r="M1588" s="52">
        <v>194947084.77408525</v>
      </c>
      <c r="N1588" s="52">
        <v>1852970386.7900572</v>
      </c>
      <c r="O1588" s="52">
        <v>462275041.65217167</v>
      </c>
      <c r="P1588" s="20">
        <v>471186425.9552393</v>
      </c>
      <c r="R1588"/>
    </row>
    <row r="1589" spans="1:18" x14ac:dyDescent="0.35">
      <c r="A1589" s="54">
        <f xml:space="preserve"> ROW( data_scaledImpacts[[#This Row],[row_id]] ) - ROW( data_scaledImpacts[[#Headers],[row_id]] )</f>
        <v>1588</v>
      </c>
      <c r="B1589" s="61" t="str">
        <f xml:space="preserve"> _xlfn.TEXTJOIN( "", , data_scaledImpacts[[#This Row],[sector]:[impactType]] )</f>
        <v>ElecTDGFDL-CM32Reactive</v>
      </c>
      <c r="C1589" s="49" t="s">
        <v>1061</v>
      </c>
      <c r="D1589" s="49" t="s">
        <v>5</v>
      </c>
      <c r="E1589" s="50">
        <v>2</v>
      </c>
      <c r="F1589" s="50"/>
      <c r="G1589" s="50" t="s">
        <v>88</v>
      </c>
      <c r="H1589" s="51"/>
      <c r="I1589" s="64" t="s">
        <v>47</v>
      </c>
      <c r="J1589" s="52">
        <v>937098269.59432673</v>
      </c>
      <c r="K1589" s="52">
        <v>746957599.32772565</v>
      </c>
      <c r="L1589" s="53">
        <v>166525762.81695199</v>
      </c>
      <c r="M1589" s="52">
        <v>181555700.56630057</v>
      </c>
      <c r="N1589" s="52">
        <v>1694092001.67717</v>
      </c>
      <c r="O1589" s="52">
        <v>614220116.14182806</v>
      </c>
      <c r="P1589" s="20">
        <v>425179752.81756699</v>
      </c>
      <c r="R1589"/>
    </row>
    <row r="1590" spans="1:18" x14ac:dyDescent="0.35">
      <c r="A1590" s="54">
        <f xml:space="preserve"> ROW( data_scaledImpacts[[#This Row],[row_id]] ) - ROW( data_scaledImpacts[[#Headers],[row_id]] )</f>
        <v>1589</v>
      </c>
      <c r="B1590" s="61" t="str">
        <f xml:space="preserve"> _xlfn.TEXTJOIN( "", , data_scaledImpacts[[#This Row],[sector]:[impactType]] )</f>
        <v>ElecTDGCM Average2Reactive</v>
      </c>
      <c r="C1590" s="49" t="s">
        <v>1061</v>
      </c>
      <c r="D1590" s="49" t="s">
        <v>15</v>
      </c>
      <c r="E1590" s="50">
        <v>2</v>
      </c>
      <c r="F1590" s="50"/>
      <c r="G1590" s="50" t="s">
        <v>88</v>
      </c>
      <c r="H1590" s="51"/>
      <c r="I1590" s="64" t="s">
        <v>48</v>
      </c>
      <c r="J1590" s="52">
        <v>968740899.7501111</v>
      </c>
      <c r="K1590" s="52">
        <v>687043822.43373573</v>
      </c>
      <c r="L1590" s="53">
        <v>221812615.97608897</v>
      </c>
      <c r="M1590" s="52">
        <v>235580240.21325636</v>
      </c>
      <c r="N1590" s="52">
        <v>1755232482.5347087</v>
      </c>
      <c r="O1590" s="52">
        <v>586458365.27385199</v>
      </c>
      <c r="P1590" s="20">
        <v>415512521.15541983</v>
      </c>
      <c r="R1590"/>
    </row>
    <row r="1591" spans="1:18" x14ac:dyDescent="0.35">
      <c r="A1591" s="54">
        <f xml:space="preserve"> ROW( data_scaledImpacts[[#This Row],[row_id]] ) - ROW( data_scaledImpacts[[#Headers],[row_id]] )</f>
        <v>1590</v>
      </c>
      <c r="B1591" s="61" t="str">
        <f xml:space="preserve"> _xlfn.TEXTJOIN( "", , data_scaledImpacts[[#This Row],[sector]:[impactType]] )</f>
        <v>ElecTDCanESM23Reactive</v>
      </c>
      <c r="C1591" s="49" t="s">
        <v>1061</v>
      </c>
      <c r="D1591" s="49" t="s">
        <v>0</v>
      </c>
      <c r="E1591" s="50">
        <v>3</v>
      </c>
      <c r="F1591" s="50"/>
      <c r="G1591" s="50" t="s">
        <v>88</v>
      </c>
      <c r="H1591" s="51"/>
      <c r="I1591" s="64" t="s">
        <v>49</v>
      </c>
      <c r="J1591" s="52">
        <v>1015244976.0356933</v>
      </c>
      <c r="K1591" s="52">
        <v>558317992.19973934</v>
      </c>
      <c r="L1591" s="53">
        <v>327739402.04496181</v>
      </c>
      <c r="M1591" s="52">
        <v>419640117.7641474</v>
      </c>
      <c r="N1591" s="52">
        <v>1925135771.9150567</v>
      </c>
      <c r="O1591" s="52">
        <v>767827247.24098742</v>
      </c>
      <c r="P1591" s="20">
        <v>855577493.65388691</v>
      </c>
      <c r="R1591"/>
    </row>
    <row r="1592" spans="1:18" x14ac:dyDescent="0.35">
      <c r="A1592" s="54">
        <f xml:space="preserve"> ROW( data_scaledImpacts[[#This Row],[row_id]] ) - ROW( data_scaledImpacts[[#Headers],[row_id]] )</f>
        <v>1591</v>
      </c>
      <c r="B1592" s="61" t="str">
        <f xml:space="preserve"> _xlfn.TEXTJOIN( "", , data_scaledImpacts[[#This Row],[sector]:[impactType]] )</f>
        <v>ElecTDCCSM43Reactive</v>
      </c>
      <c r="C1592" s="49" t="s">
        <v>1061</v>
      </c>
      <c r="D1592" s="49" t="s">
        <v>1</v>
      </c>
      <c r="E1592" s="50">
        <v>3</v>
      </c>
      <c r="F1592" s="50"/>
      <c r="G1592" s="50" t="s">
        <v>88</v>
      </c>
      <c r="H1592" s="51"/>
      <c r="I1592" s="64" t="s">
        <v>50</v>
      </c>
      <c r="J1592" s="52">
        <v>1234632893.2146294</v>
      </c>
      <c r="K1592" s="52">
        <v>678275165.47570872</v>
      </c>
      <c r="L1592" s="53">
        <v>290963073.22367543</v>
      </c>
      <c r="M1592" s="52">
        <v>395451465.98118705</v>
      </c>
      <c r="N1592" s="52">
        <v>2889283472.5700045</v>
      </c>
      <c r="O1592" s="52">
        <v>545664656.53317797</v>
      </c>
      <c r="P1592" s="20">
        <v>459426576.27127802</v>
      </c>
      <c r="R1592"/>
    </row>
    <row r="1593" spans="1:18" x14ac:dyDescent="0.35">
      <c r="A1593" s="54">
        <f xml:space="preserve"> ROW( data_scaledImpacts[[#This Row],[row_id]] ) - ROW( data_scaledImpacts[[#Headers],[row_id]] )</f>
        <v>1592</v>
      </c>
      <c r="B1593" s="61" t="str">
        <f xml:space="preserve"> _xlfn.TEXTJOIN( "", , data_scaledImpacts[[#This Row],[sector]:[impactType]] )</f>
        <v>ElecTDGISS-E2-R3Reactive</v>
      </c>
      <c r="C1593" s="49" t="s">
        <v>1061</v>
      </c>
      <c r="D1593" s="49" t="s">
        <v>2</v>
      </c>
      <c r="E1593" s="50">
        <v>3</v>
      </c>
      <c r="F1593" s="50"/>
      <c r="G1593" s="50" t="s">
        <v>88</v>
      </c>
      <c r="H1593" s="51"/>
      <c r="I1593" s="64" t="s">
        <v>51</v>
      </c>
      <c r="J1593" s="52">
        <v>980211853.64890993</v>
      </c>
      <c r="K1593" s="52">
        <v>713390249.96467566</v>
      </c>
      <c r="L1593" s="53">
        <v>215399445.33022663</v>
      </c>
      <c r="M1593" s="52">
        <v>365330963.19024998</v>
      </c>
      <c r="N1593" s="52">
        <v>3243489344.7394872</v>
      </c>
      <c r="O1593" s="52">
        <v>874441361.32440388</v>
      </c>
      <c r="P1593" s="20">
        <v>456095234.78592539</v>
      </c>
      <c r="R1593"/>
    </row>
    <row r="1594" spans="1:18" x14ac:dyDescent="0.35">
      <c r="A1594" s="54">
        <f xml:space="preserve"> ROW( data_scaledImpacts[[#This Row],[row_id]] ) - ROW( data_scaledImpacts[[#Headers],[row_id]] )</f>
        <v>1593</v>
      </c>
      <c r="B1594" s="61" t="str">
        <f xml:space="preserve"> _xlfn.TEXTJOIN( "", , data_scaledImpacts[[#This Row],[sector]:[impactType]] )</f>
        <v>ElecTDHadGEM2-ES3Reactive</v>
      </c>
      <c r="C1594" s="49" t="s">
        <v>1061</v>
      </c>
      <c r="D1594" s="49" t="s">
        <v>3</v>
      </c>
      <c r="E1594" s="50">
        <v>3</v>
      </c>
      <c r="F1594" s="50"/>
      <c r="G1594" s="50" t="s">
        <v>88</v>
      </c>
      <c r="H1594" s="51"/>
      <c r="I1594" s="64" t="s">
        <v>52</v>
      </c>
      <c r="J1594" s="52">
        <v>1326017996.3505476</v>
      </c>
      <c r="K1594" s="52">
        <v>928710968.68773198</v>
      </c>
      <c r="L1594" s="53">
        <v>335542825.91474611</v>
      </c>
      <c r="M1594" s="52">
        <v>371088197.20197225</v>
      </c>
      <c r="N1594" s="52">
        <v>2386536987.0137234</v>
      </c>
      <c r="O1594" s="52">
        <v>960964438.97912848</v>
      </c>
      <c r="P1594" s="20">
        <v>532925674.19272012</v>
      </c>
      <c r="R1594"/>
    </row>
    <row r="1595" spans="1:18" x14ac:dyDescent="0.35">
      <c r="A1595" s="54">
        <f xml:space="preserve"> ROW( data_scaledImpacts[[#This Row],[row_id]] ) - ROW( data_scaledImpacts[[#Headers],[row_id]] )</f>
        <v>1594</v>
      </c>
      <c r="B1595" s="61" t="str">
        <f xml:space="preserve"> _xlfn.TEXTJOIN( "", , data_scaledImpacts[[#This Row],[sector]:[impactType]] )</f>
        <v>ElecTDMIROC53Reactive</v>
      </c>
      <c r="C1595" s="49" t="s">
        <v>1061</v>
      </c>
      <c r="D1595" s="49" t="s">
        <v>4</v>
      </c>
      <c r="E1595" s="50">
        <v>3</v>
      </c>
      <c r="F1595" s="50"/>
      <c r="G1595" s="50" t="s">
        <v>88</v>
      </c>
      <c r="H1595" s="51"/>
      <c r="I1595" s="64" t="s">
        <v>53</v>
      </c>
      <c r="J1595" s="52">
        <v>1099856140.1532891</v>
      </c>
      <c r="K1595" s="52">
        <v>922744279.65649843</v>
      </c>
      <c r="L1595" s="53">
        <v>231374673.32812172</v>
      </c>
      <c r="M1595" s="52">
        <v>259991818.72665361</v>
      </c>
      <c r="N1595" s="52">
        <v>2436179527.1365347</v>
      </c>
      <c r="O1595" s="52">
        <v>536965025.02355742</v>
      </c>
      <c r="P1595" s="20">
        <v>493425386.03521597</v>
      </c>
      <c r="R1595"/>
    </row>
    <row r="1596" spans="1:18" x14ac:dyDescent="0.35">
      <c r="A1596" s="54">
        <f xml:space="preserve"> ROW( data_scaledImpacts[[#This Row],[row_id]] ) - ROW( data_scaledImpacts[[#Headers],[row_id]] )</f>
        <v>1595</v>
      </c>
      <c r="B1596" s="61" t="str">
        <f xml:space="preserve"> _xlfn.TEXTJOIN( "", , data_scaledImpacts[[#This Row],[sector]:[impactType]] )</f>
        <v>ElecTDGFDL-CM33Reactive</v>
      </c>
      <c r="C1596" s="49" t="s">
        <v>1061</v>
      </c>
      <c r="D1596" s="49" t="s">
        <v>5</v>
      </c>
      <c r="E1596" s="50">
        <v>3</v>
      </c>
      <c r="F1596" s="50"/>
      <c r="G1596" s="50" t="s">
        <v>88</v>
      </c>
      <c r="H1596" s="51"/>
      <c r="I1596" s="64" t="s">
        <v>54</v>
      </c>
      <c r="J1596" s="52">
        <v>1082892844.446295</v>
      </c>
      <c r="K1596" s="52">
        <v>796356764.43787301</v>
      </c>
      <c r="L1596" s="53">
        <v>279912911.2394982</v>
      </c>
      <c r="M1596" s="52">
        <v>366816068.13612115</v>
      </c>
      <c r="N1596" s="52">
        <v>2304198678.6210384</v>
      </c>
      <c r="O1596" s="52">
        <v>528208528.31545234</v>
      </c>
      <c r="P1596" s="20">
        <v>552014944.36861515</v>
      </c>
      <c r="R1596"/>
    </row>
    <row r="1597" spans="1:18" x14ac:dyDescent="0.35">
      <c r="A1597" s="54">
        <f xml:space="preserve"> ROW( data_scaledImpacts[[#This Row],[row_id]] ) - ROW( data_scaledImpacts[[#Headers],[row_id]] )</f>
        <v>1596</v>
      </c>
      <c r="B1597" s="61" t="str">
        <f xml:space="preserve"> _xlfn.TEXTJOIN( "", , data_scaledImpacts[[#This Row],[sector]:[impactType]] )</f>
        <v>ElecTDGCM Average3Reactive</v>
      </c>
      <c r="C1597" s="49" t="s">
        <v>1061</v>
      </c>
      <c r="D1597" s="49" t="s">
        <v>15</v>
      </c>
      <c r="E1597" s="50">
        <v>3</v>
      </c>
      <c r="F1597" s="50"/>
      <c r="G1597" s="50" t="s">
        <v>88</v>
      </c>
      <c r="H1597" s="51"/>
      <c r="I1597" s="64" t="s">
        <v>55</v>
      </c>
      <c r="J1597" s="52">
        <v>1123142783.974894</v>
      </c>
      <c r="K1597" s="52">
        <v>766299236.73703778</v>
      </c>
      <c r="L1597" s="53">
        <v>280155388.5135383</v>
      </c>
      <c r="M1597" s="52">
        <v>363053105.16672188</v>
      </c>
      <c r="N1597" s="52">
        <v>2530803963.6659741</v>
      </c>
      <c r="O1597" s="52">
        <v>702345209.56945133</v>
      </c>
      <c r="P1597" s="20">
        <v>558244218.21794021</v>
      </c>
      <c r="R1597"/>
    </row>
    <row r="1598" spans="1:18" x14ac:dyDescent="0.35">
      <c r="A1598" s="54">
        <f xml:space="preserve"> ROW( data_scaledImpacts[[#This Row],[row_id]] ) - ROW( data_scaledImpacts[[#Headers],[row_id]] )</f>
        <v>1597</v>
      </c>
      <c r="B1598" s="61" t="str">
        <f xml:space="preserve"> _xlfn.TEXTJOIN( "", , data_scaledImpacts[[#This Row],[sector]:[impactType]] )</f>
        <v>ElecTDCanESM24Reactive</v>
      </c>
      <c r="C1598" s="49" t="s">
        <v>1061</v>
      </c>
      <c r="D1598" s="49" t="s">
        <v>0</v>
      </c>
      <c r="E1598" s="50">
        <v>4</v>
      </c>
      <c r="F1598" s="50"/>
      <c r="G1598" s="50" t="s">
        <v>88</v>
      </c>
      <c r="H1598" s="51"/>
      <c r="I1598" s="64" t="s">
        <v>56</v>
      </c>
      <c r="J1598" s="52">
        <v>897889020.83839118</v>
      </c>
      <c r="K1598" s="52">
        <v>529009412.36252391</v>
      </c>
      <c r="L1598" s="53">
        <v>275497536.05921894</v>
      </c>
      <c r="M1598" s="52">
        <v>416230197.32618994</v>
      </c>
      <c r="N1598" s="52">
        <v>2157468122.5992517</v>
      </c>
      <c r="O1598" s="52">
        <v>562480331.07897627</v>
      </c>
      <c r="P1598" s="20">
        <v>642432907.77569818</v>
      </c>
      <c r="R1598"/>
    </row>
    <row r="1599" spans="1:18" x14ac:dyDescent="0.35">
      <c r="A1599" s="54">
        <f xml:space="preserve"> ROW( data_scaledImpacts[[#This Row],[row_id]] ) - ROW( data_scaledImpacts[[#Headers],[row_id]] )</f>
        <v>1598</v>
      </c>
      <c r="B1599" s="61" t="str">
        <f xml:space="preserve"> _xlfn.TEXTJOIN( "", , data_scaledImpacts[[#This Row],[sector]:[impactType]] )</f>
        <v>ElecTDCCSM44Reactive</v>
      </c>
      <c r="C1599" s="49" t="s">
        <v>1061</v>
      </c>
      <c r="D1599" s="49" t="s">
        <v>1</v>
      </c>
      <c r="E1599" s="50">
        <v>4</v>
      </c>
      <c r="F1599" s="50"/>
      <c r="G1599" s="50" t="s">
        <v>88</v>
      </c>
      <c r="H1599" s="51"/>
      <c r="I1599" s="64" t="s">
        <v>57</v>
      </c>
      <c r="J1599" s="52">
        <v>932717909.53986371</v>
      </c>
      <c r="K1599" s="52">
        <v>737312271.81328559</v>
      </c>
      <c r="L1599" s="53">
        <v>165836578.57325387</v>
      </c>
      <c r="M1599" s="52">
        <v>466714065.35625595</v>
      </c>
      <c r="N1599" s="52">
        <v>3687050726.1875076</v>
      </c>
      <c r="O1599" s="52">
        <v>659619269.28760016</v>
      </c>
      <c r="P1599" s="20">
        <v>664578663.09434497</v>
      </c>
      <c r="R1599"/>
    </row>
    <row r="1600" spans="1:18" x14ac:dyDescent="0.35">
      <c r="A1600" s="54">
        <f xml:space="preserve"> ROW( data_scaledImpacts[[#This Row],[row_id]] ) - ROW( data_scaledImpacts[[#Headers],[row_id]] )</f>
        <v>1599</v>
      </c>
      <c r="B1600" s="61" t="str">
        <f xml:space="preserve"> _xlfn.TEXTJOIN( "", , data_scaledImpacts[[#This Row],[sector]:[impactType]] )</f>
        <v>ElecTDGISS-E2-R4Reactive</v>
      </c>
      <c r="C1600" s="49" t="s">
        <v>1061</v>
      </c>
      <c r="D1600" s="49" t="s">
        <v>2</v>
      </c>
      <c r="E1600" s="50">
        <v>4</v>
      </c>
      <c r="F1600" s="50"/>
      <c r="G1600" s="50" t="s">
        <v>88</v>
      </c>
      <c r="H1600" s="51"/>
      <c r="I1600" s="64" t="s">
        <v>58</v>
      </c>
      <c r="J1600" s="52"/>
      <c r="K1600" s="52"/>
      <c r="L1600" s="53"/>
      <c r="M1600" s="52"/>
      <c r="N1600" s="52"/>
      <c r="O1600" s="52"/>
      <c r="P1600" s="20"/>
      <c r="R1600"/>
    </row>
    <row r="1601" spans="1:18" x14ac:dyDescent="0.35">
      <c r="A1601" s="54">
        <f xml:space="preserve"> ROW( data_scaledImpacts[[#This Row],[row_id]] ) - ROW( data_scaledImpacts[[#Headers],[row_id]] )</f>
        <v>1600</v>
      </c>
      <c r="B1601" s="61" t="str">
        <f xml:space="preserve"> _xlfn.TEXTJOIN( "", , data_scaledImpacts[[#This Row],[sector]:[impactType]] )</f>
        <v>ElecTDHadGEM2-ES4Reactive</v>
      </c>
      <c r="C1601" s="49" t="s">
        <v>1061</v>
      </c>
      <c r="D1601" s="49" t="s">
        <v>3</v>
      </c>
      <c r="E1601" s="50">
        <v>4</v>
      </c>
      <c r="F1601" s="50"/>
      <c r="G1601" s="50" t="s">
        <v>88</v>
      </c>
      <c r="H1601" s="51"/>
      <c r="I1601" s="64" t="s">
        <v>59</v>
      </c>
      <c r="J1601" s="52">
        <v>2038632572.0442502</v>
      </c>
      <c r="K1601" s="52">
        <v>921937544.60684419</v>
      </c>
      <c r="L1601" s="53">
        <v>376116389.74269021</v>
      </c>
      <c r="M1601" s="52">
        <v>478086842.46310019</v>
      </c>
      <c r="N1601" s="52">
        <v>2821112831.1086731</v>
      </c>
      <c r="O1601" s="52">
        <v>621998989.19790733</v>
      </c>
      <c r="P1601" s="20">
        <v>612018164.9284476</v>
      </c>
      <c r="R1601"/>
    </row>
    <row r="1602" spans="1:18" x14ac:dyDescent="0.35">
      <c r="A1602" s="54">
        <f xml:space="preserve"> ROW( data_scaledImpacts[[#This Row],[row_id]] ) - ROW( data_scaledImpacts[[#Headers],[row_id]] )</f>
        <v>1601</v>
      </c>
      <c r="B1602" s="61" t="str">
        <f xml:space="preserve"> _xlfn.TEXTJOIN( "", , data_scaledImpacts[[#This Row],[sector]:[impactType]] )</f>
        <v>ElecTDMIROC54Reactive</v>
      </c>
      <c r="C1602" s="49" t="s">
        <v>1061</v>
      </c>
      <c r="D1602" s="49" t="s">
        <v>4</v>
      </c>
      <c r="E1602" s="50">
        <v>4</v>
      </c>
      <c r="F1602" s="50"/>
      <c r="G1602" s="50" t="s">
        <v>88</v>
      </c>
      <c r="H1602" s="51"/>
      <c r="I1602" s="64" t="s">
        <v>60</v>
      </c>
      <c r="J1602" s="52">
        <v>1289450985.6962941</v>
      </c>
      <c r="K1602" s="52">
        <v>1038331298.0156574</v>
      </c>
      <c r="L1602" s="53">
        <v>277223689.28239095</v>
      </c>
      <c r="M1602" s="52">
        <v>387289596.97758889</v>
      </c>
      <c r="N1602" s="52">
        <v>3322973897.8443923</v>
      </c>
      <c r="O1602" s="52">
        <v>1057671313.7510909</v>
      </c>
      <c r="P1602" s="20">
        <v>462883392.80509079</v>
      </c>
      <c r="R1602"/>
    </row>
    <row r="1603" spans="1:18" x14ac:dyDescent="0.35">
      <c r="A1603" s="54">
        <f xml:space="preserve"> ROW( data_scaledImpacts[[#This Row],[row_id]] ) - ROW( data_scaledImpacts[[#Headers],[row_id]] )</f>
        <v>1602</v>
      </c>
      <c r="B1603" s="61" t="str">
        <f xml:space="preserve"> _xlfn.TEXTJOIN( "", , data_scaledImpacts[[#This Row],[sector]:[impactType]] )</f>
        <v>ElecTDGFDL-CM34Reactive</v>
      </c>
      <c r="C1603" s="49" t="s">
        <v>1061</v>
      </c>
      <c r="D1603" s="49" t="s">
        <v>5</v>
      </c>
      <c r="E1603" s="50">
        <v>4</v>
      </c>
      <c r="F1603" s="50"/>
      <c r="G1603" s="50" t="s">
        <v>88</v>
      </c>
      <c r="H1603" s="51"/>
      <c r="I1603" s="64" t="s">
        <v>61</v>
      </c>
      <c r="J1603" s="52">
        <v>1798235967.7583737</v>
      </c>
      <c r="K1603" s="52">
        <v>1131014865.1465669</v>
      </c>
      <c r="L1603" s="53">
        <v>377565318.09672445</v>
      </c>
      <c r="M1603" s="52">
        <v>550717223.08880973</v>
      </c>
      <c r="N1603" s="52">
        <v>4051164096.0008197</v>
      </c>
      <c r="O1603" s="52">
        <v>1156195933.2345488</v>
      </c>
      <c r="P1603" s="20">
        <v>853769179.20438337</v>
      </c>
      <c r="R1603"/>
    </row>
    <row r="1604" spans="1:18" x14ac:dyDescent="0.35">
      <c r="A1604" s="54">
        <f xml:space="preserve"> ROW( data_scaledImpacts[[#This Row],[row_id]] ) - ROW( data_scaledImpacts[[#Headers],[row_id]] )</f>
        <v>1603</v>
      </c>
      <c r="B1604" s="61" t="str">
        <f xml:space="preserve"> _xlfn.TEXTJOIN( "", , data_scaledImpacts[[#This Row],[sector]:[impactType]] )</f>
        <v>ElecTDGCM Average4Reactive</v>
      </c>
      <c r="C1604" s="49" t="s">
        <v>1061</v>
      </c>
      <c r="D1604" s="49" t="s">
        <v>15</v>
      </c>
      <c r="E1604" s="50">
        <v>4</v>
      </c>
      <c r="F1604" s="50"/>
      <c r="G1604" s="50" t="s">
        <v>88</v>
      </c>
      <c r="H1604" s="51"/>
      <c r="I1604" s="64" t="s">
        <v>62</v>
      </c>
      <c r="J1604" s="52">
        <v>1391385291.1754346</v>
      </c>
      <c r="K1604" s="52">
        <v>871521078.3889755</v>
      </c>
      <c r="L1604" s="53">
        <v>294447902.35085571</v>
      </c>
      <c r="M1604" s="52">
        <v>459807585.04238892</v>
      </c>
      <c r="N1604" s="52">
        <v>3207953934.7481289</v>
      </c>
      <c r="O1604" s="52">
        <v>811593167.31002462</v>
      </c>
      <c r="P1604" s="20">
        <v>647136461.56159306</v>
      </c>
      <c r="R1604"/>
    </row>
    <row r="1605" spans="1:18" x14ac:dyDescent="0.35">
      <c r="A1605" s="54">
        <f xml:space="preserve"> ROW( data_scaledImpacts[[#This Row],[row_id]] ) - ROW( data_scaledImpacts[[#Headers],[row_id]] )</f>
        <v>1604</v>
      </c>
      <c r="B1605" s="61" t="str">
        <f xml:space="preserve"> _xlfn.TEXTJOIN( "", , data_scaledImpacts[[#This Row],[sector]:[impactType]] )</f>
        <v>ElecTDCanESM25Reactive</v>
      </c>
      <c r="C1605" s="49" t="s">
        <v>1061</v>
      </c>
      <c r="D1605" s="49" t="s">
        <v>0</v>
      </c>
      <c r="E1605" s="50">
        <v>5</v>
      </c>
      <c r="F1605" s="50"/>
      <c r="G1605" s="50" t="s">
        <v>88</v>
      </c>
      <c r="H1605" s="51"/>
      <c r="I1605" s="64" t="s">
        <v>63</v>
      </c>
      <c r="J1605" s="52">
        <v>1181979460.6592004</v>
      </c>
      <c r="K1605" s="52">
        <v>795190649.15410614</v>
      </c>
      <c r="L1605" s="53">
        <v>424546744.03095323</v>
      </c>
      <c r="M1605" s="52">
        <v>376645355.24794251</v>
      </c>
      <c r="N1605" s="52">
        <v>2782295297.018115</v>
      </c>
      <c r="O1605" s="52">
        <v>763369166.46523213</v>
      </c>
      <c r="P1605" s="20">
        <v>771428922.28647304</v>
      </c>
      <c r="R1605"/>
    </row>
    <row r="1606" spans="1:18" x14ac:dyDescent="0.35">
      <c r="A1606" s="54">
        <f xml:space="preserve"> ROW( data_scaledImpacts[[#This Row],[row_id]] ) - ROW( data_scaledImpacts[[#Headers],[row_id]] )</f>
        <v>1605</v>
      </c>
      <c r="B1606" s="61" t="str">
        <f xml:space="preserve"> _xlfn.TEXTJOIN( "", , data_scaledImpacts[[#This Row],[sector]:[impactType]] )</f>
        <v>ElecTDCCSM45Reactive</v>
      </c>
      <c r="C1606" s="49" t="s">
        <v>1061</v>
      </c>
      <c r="D1606" s="49" t="s">
        <v>1</v>
      </c>
      <c r="E1606" s="50">
        <v>5</v>
      </c>
      <c r="F1606" s="50"/>
      <c r="G1606" s="50" t="s">
        <v>88</v>
      </c>
      <c r="H1606" s="51"/>
      <c r="I1606" s="64" t="s">
        <v>64</v>
      </c>
      <c r="J1606" s="52">
        <v>1092943293.4058692</v>
      </c>
      <c r="K1606" s="52">
        <v>927603039.30752373</v>
      </c>
      <c r="L1606" s="53">
        <v>312342257.8722688</v>
      </c>
      <c r="M1606" s="52">
        <v>444334396.47618544</v>
      </c>
      <c r="N1606" s="52">
        <v>4441272928.4961329</v>
      </c>
      <c r="O1606" s="52">
        <v>1049321316.325305</v>
      </c>
      <c r="P1606" s="20">
        <v>627284839.02523208</v>
      </c>
      <c r="R1606"/>
    </row>
    <row r="1607" spans="1:18" x14ac:dyDescent="0.35">
      <c r="A1607" s="54">
        <f xml:space="preserve"> ROW( data_scaledImpacts[[#This Row],[row_id]] ) - ROW( data_scaledImpacts[[#Headers],[row_id]] )</f>
        <v>1606</v>
      </c>
      <c r="B1607" s="61" t="str">
        <f xml:space="preserve"> _xlfn.TEXTJOIN( "", , data_scaledImpacts[[#This Row],[sector]:[impactType]] )</f>
        <v>ElecTDGISS-E2-R5Reactive</v>
      </c>
      <c r="C1607" s="49" t="s">
        <v>1061</v>
      </c>
      <c r="D1607" s="49" t="s">
        <v>2</v>
      </c>
      <c r="E1607" s="50">
        <v>5</v>
      </c>
      <c r="F1607" s="50"/>
      <c r="G1607" s="50" t="s">
        <v>88</v>
      </c>
      <c r="H1607" s="51"/>
      <c r="I1607" s="64" t="s">
        <v>65</v>
      </c>
      <c r="J1607" s="52"/>
      <c r="K1607" s="52"/>
      <c r="L1607" s="53"/>
      <c r="M1607" s="52"/>
      <c r="N1607" s="52"/>
      <c r="O1607" s="52"/>
      <c r="P1607" s="20"/>
      <c r="R1607"/>
    </row>
    <row r="1608" spans="1:18" x14ac:dyDescent="0.35">
      <c r="A1608" s="54">
        <f xml:space="preserve"> ROW( data_scaledImpacts[[#This Row],[row_id]] ) - ROW( data_scaledImpacts[[#Headers],[row_id]] )</f>
        <v>1607</v>
      </c>
      <c r="B1608" s="61" t="str">
        <f xml:space="preserve"> _xlfn.TEXTJOIN( "", , data_scaledImpacts[[#This Row],[sector]:[impactType]] )</f>
        <v>ElecTDHadGEM2-ES5Reactive</v>
      </c>
      <c r="C1608" s="49" t="s">
        <v>1061</v>
      </c>
      <c r="D1608" s="49" t="s">
        <v>3</v>
      </c>
      <c r="E1608" s="50">
        <v>5</v>
      </c>
      <c r="F1608" s="50"/>
      <c r="G1608" s="50" t="s">
        <v>88</v>
      </c>
      <c r="H1608" s="51"/>
      <c r="I1608" s="64" t="s">
        <v>66</v>
      </c>
      <c r="J1608" s="52">
        <v>2226100321.399066</v>
      </c>
      <c r="K1608" s="52">
        <v>948203062.19976783</v>
      </c>
      <c r="L1608" s="53">
        <v>612026844.1641922</v>
      </c>
      <c r="M1608" s="52">
        <v>600097255.36865938</v>
      </c>
      <c r="N1608" s="52">
        <v>3121029033.1729269</v>
      </c>
      <c r="O1608" s="52">
        <v>838403397.28740692</v>
      </c>
      <c r="P1608" s="20">
        <v>643188561.05186343</v>
      </c>
      <c r="R1608"/>
    </row>
    <row r="1609" spans="1:18" x14ac:dyDescent="0.35">
      <c r="A1609" s="54">
        <f xml:space="preserve"> ROW( data_scaledImpacts[[#This Row],[row_id]] ) - ROW( data_scaledImpacts[[#Headers],[row_id]] )</f>
        <v>1608</v>
      </c>
      <c r="B1609" s="61" t="str">
        <f xml:space="preserve"> _xlfn.TEXTJOIN( "", , data_scaledImpacts[[#This Row],[sector]:[impactType]] )</f>
        <v>ElecTDMIROC55Reactive</v>
      </c>
      <c r="C1609" s="49" t="s">
        <v>1061</v>
      </c>
      <c r="D1609" s="49" t="s">
        <v>4</v>
      </c>
      <c r="E1609" s="50">
        <v>5</v>
      </c>
      <c r="F1609" s="50"/>
      <c r="G1609" s="50" t="s">
        <v>88</v>
      </c>
      <c r="H1609" s="51"/>
      <c r="I1609" s="64" t="s">
        <v>67</v>
      </c>
      <c r="J1609" s="52">
        <v>1587923306.8881948</v>
      </c>
      <c r="K1609" s="52">
        <v>1189780056.3607626</v>
      </c>
      <c r="L1609" s="53">
        <v>295441284.88242608</v>
      </c>
      <c r="M1609" s="52">
        <v>411478105.47347468</v>
      </c>
      <c r="N1609" s="52">
        <v>2872110645.48879</v>
      </c>
      <c r="O1609" s="52">
        <v>-97886842.859520331</v>
      </c>
      <c r="P1609" s="20">
        <v>407671157.29581422</v>
      </c>
      <c r="R1609"/>
    </row>
    <row r="1610" spans="1:18" x14ac:dyDescent="0.35">
      <c r="A1610" s="54">
        <f xml:space="preserve"> ROW( data_scaledImpacts[[#This Row],[row_id]] ) - ROW( data_scaledImpacts[[#Headers],[row_id]] )</f>
        <v>1609</v>
      </c>
      <c r="B1610" s="61" t="str">
        <f xml:space="preserve"> _xlfn.TEXTJOIN( "", , data_scaledImpacts[[#This Row],[sector]:[impactType]] )</f>
        <v>ElecTDGFDL-CM35Reactive</v>
      </c>
      <c r="C1610" s="49" t="s">
        <v>1061</v>
      </c>
      <c r="D1610" s="49" t="s">
        <v>5</v>
      </c>
      <c r="E1610" s="50">
        <v>5</v>
      </c>
      <c r="F1610" s="50"/>
      <c r="G1610" s="50" t="s">
        <v>88</v>
      </c>
      <c r="H1610" s="51"/>
      <c r="I1610" s="64" t="s">
        <v>68</v>
      </c>
      <c r="J1610" s="52">
        <v>1250220283.1876359</v>
      </c>
      <c r="K1610" s="52">
        <v>798501891.36396503</v>
      </c>
      <c r="L1610" s="53">
        <v>247893463.79977465</v>
      </c>
      <c r="M1610" s="52">
        <v>382951972.45706773</v>
      </c>
      <c r="N1610" s="52">
        <v>2766447155.9528556</v>
      </c>
      <c r="O1610" s="52">
        <v>716426085.90977073</v>
      </c>
      <c r="P1610" s="20">
        <v>625032848.92947972</v>
      </c>
      <c r="R1610"/>
    </row>
    <row r="1611" spans="1:18" x14ac:dyDescent="0.35">
      <c r="A1611" s="54">
        <f xml:space="preserve"> ROW( data_scaledImpacts[[#This Row],[row_id]] ) - ROW( data_scaledImpacts[[#Headers],[row_id]] )</f>
        <v>1610</v>
      </c>
      <c r="B1611" s="61" t="str">
        <f xml:space="preserve"> _xlfn.TEXTJOIN( "", , data_scaledImpacts[[#This Row],[sector]:[impactType]] )</f>
        <v>ElecTDGCM Average5Reactive</v>
      </c>
      <c r="C1611" s="49" t="s">
        <v>1061</v>
      </c>
      <c r="D1611" s="49" t="s">
        <v>15</v>
      </c>
      <c r="E1611" s="50">
        <v>5</v>
      </c>
      <c r="F1611" s="50"/>
      <c r="G1611" s="50" t="s">
        <v>88</v>
      </c>
      <c r="H1611" s="51"/>
      <c r="I1611" s="64" t="s">
        <v>69</v>
      </c>
      <c r="J1611" s="52">
        <v>1467833333.1079934</v>
      </c>
      <c r="K1611" s="52">
        <v>931855739.67722511</v>
      </c>
      <c r="L1611" s="53">
        <v>378450118.94992298</v>
      </c>
      <c r="M1611" s="52">
        <v>443101417.00466597</v>
      </c>
      <c r="N1611" s="52">
        <v>3196631012.0257645</v>
      </c>
      <c r="O1611" s="52">
        <v>653926624.62563872</v>
      </c>
      <c r="P1611" s="20">
        <v>614921265.71777248</v>
      </c>
      <c r="R1611"/>
    </row>
    <row r="1612" spans="1:18" x14ac:dyDescent="0.35">
      <c r="A1612" s="54">
        <f xml:space="preserve"> ROW( data_scaledImpacts[[#This Row],[row_id]] ) - ROW( data_scaledImpacts[[#Headers],[row_id]] )</f>
        <v>1611</v>
      </c>
      <c r="B1612" s="61" t="str">
        <f xml:space="preserve"> _xlfn.TEXTJOIN( "", , data_scaledImpacts[[#This Row],[sector]:[impactType]] )</f>
        <v>ElecTDCanESM26Reactive</v>
      </c>
      <c r="C1612" s="49" t="s">
        <v>1061</v>
      </c>
      <c r="D1612" s="49" t="s">
        <v>0</v>
      </c>
      <c r="E1612" s="50">
        <v>6</v>
      </c>
      <c r="F1612" s="50"/>
      <c r="G1612" s="50" t="s">
        <v>88</v>
      </c>
      <c r="H1612" s="51"/>
      <c r="I1612" s="64" t="s">
        <v>70</v>
      </c>
      <c r="J1612" s="52">
        <v>1048629266.6852155</v>
      </c>
      <c r="K1612" s="52">
        <v>834326400.19843066</v>
      </c>
      <c r="L1612" s="53">
        <v>287537777.08601701</v>
      </c>
      <c r="M1612" s="52">
        <v>448415975.79711992</v>
      </c>
      <c r="N1612" s="52">
        <v>3305060906.9485426</v>
      </c>
      <c r="O1612" s="52">
        <v>976241154.68548536</v>
      </c>
      <c r="P1612" s="20">
        <v>848729513.39375639</v>
      </c>
      <c r="R1612"/>
    </row>
    <row r="1613" spans="1:18" x14ac:dyDescent="0.35">
      <c r="A1613" s="54">
        <f xml:space="preserve"> ROW( data_scaledImpacts[[#This Row],[row_id]] ) - ROW( data_scaledImpacts[[#Headers],[row_id]] )</f>
        <v>1612</v>
      </c>
      <c r="B1613" s="61" t="str">
        <f xml:space="preserve"> _xlfn.TEXTJOIN( "", , data_scaledImpacts[[#This Row],[sector]:[impactType]] )</f>
        <v>ElecTDCCSM46Reactive</v>
      </c>
      <c r="C1613" s="49" t="s">
        <v>1061</v>
      </c>
      <c r="D1613" s="49" t="s">
        <v>1</v>
      </c>
      <c r="E1613" s="50">
        <v>6</v>
      </c>
      <c r="F1613" s="50"/>
      <c r="G1613" s="50" t="s">
        <v>88</v>
      </c>
      <c r="H1613" s="51"/>
      <c r="I1613" s="64" t="s">
        <v>71</v>
      </c>
      <c r="J1613" s="52"/>
      <c r="K1613" s="52"/>
      <c r="L1613" s="53"/>
      <c r="M1613" s="52"/>
      <c r="N1613" s="52"/>
      <c r="O1613" s="52"/>
      <c r="P1613" s="20"/>
      <c r="R1613"/>
    </row>
    <row r="1614" spans="1:18" x14ac:dyDescent="0.35">
      <c r="A1614" s="54">
        <f xml:space="preserve"> ROW( data_scaledImpacts[[#This Row],[row_id]] ) - ROW( data_scaledImpacts[[#Headers],[row_id]] )</f>
        <v>1613</v>
      </c>
      <c r="B1614" s="61" t="str">
        <f xml:space="preserve"> _xlfn.TEXTJOIN( "", , data_scaledImpacts[[#This Row],[sector]:[impactType]] )</f>
        <v>ElecTDGISS-E2-R6Reactive</v>
      </c>
      <c r="C1614" s="49" t="s">
        <v>1061</v>
      </c>
      <c r="D1614" s="49" t="s">
        <v>2</v>
      </c>
      <c r="E1614" s="50">
        <v>6</v>
      </c>
      <c r="F1614" s="50"/>
      <c r="G1614" s="50" t="s">
        <v>88</v>
      </c>
      <c r="H1614" s="51"/>
      <c r="I1614" s="64" t="s">
        <v>72</v>
      </c>
      <c r="J1614" s="52"/>
      <c r="K1614" s="52"/>
      <c r="L1614" s="53"/>
      <c r="M1614" s="52"/>
      <c r="N1614" s="52"/>
      <c r="O1614" s="52"/>
      <c r="P1614" s="20"/>
      <c r="R1614"/>
    </row>
    <row r="1615" spans="1:18" x14ac:dyDescent="0.35">
      <c r="A1615" s="54">
        <f xml:space="preserve"> ROW( data_scaledImpacts[[#This Row],[row_id]] ) - ROW( data_scaledImpacts[[#Headers],[row_id]] )</f>
        <v>1614</v>
      </c>
      <c r="B1615" s="61" t="str">
        <f xml:space="preserve"> _xlfn.TEXTJOIN( "", , data_scaledImpacts[[#This Row],[sector]:[impactType]] )</f>
        <v>ElecTDHadGEM2-ES6Reactive</v>
      </c>
      <c r="C1615" s="49" t="s">
        <v>1061</v>
      </c>
      <c r="D1615" s="49" t="s">
        <v>3</v>
      </c>
      <c r="E1615" s="50">
        <v>6</v>
      </c>
      <c r="F1615" s="50"/>
      <c r="G1615" s="50" t="s">
        <v>88</v>
      </c>
      <c r="H1615" s="51"/>
      <c r="I1615" s="64" t="s">
        <v>73</v>
      </c>
      <c r="J1615" s="52">
        <v>2143016263.213243</v>
      </c>
      <c r="K1615" s="52">
        <v>1052509503.6788193</v>
      </c>
      <c r="L1615" s="53">
        <v>317743993.79364812</v>
      </c>
      <c r="M1615" s="52">
        <v>516538150.31103611</v>
      </c>
      <c r="N1615" s="52">
        <v>3339307704.8279095</v>
      </c>
      <c r="O1615" s="52">
        <v>1348112245.1702816</v>
      </c>
      <c r="P1615" s="20">
        <v>638639819.71673977</v>
      </c>
      <c r="R1615"/>
    </row>
    <row r="1616" spans="1:18" x14ac:dyDescent="0.35">
      <c r="A1616" s="54">
        <f xml:space="preserve"> ROW( data_scaledImpacts[[#This Row],[row_id]] ) - ROW( data_scaledImpacts[[#Headers],[row_id]] )</f>
        <v>1615</v>
      </c>
      <c r="B1616" s="61" t="str">
        <f xml:space="preserve"> _xlfn.TEXTJOIN( "", , data_scaledImpacts[[#This Row],[sector]:[impactType]] )</f>
        <v>ElecTDMIROC56Reactive</v>
      </c>
      <c r="C1616" s="49" t="s">
        <v>1061</v>
      </c>
      <c r="D1616" s="49" t="s">
        <v>4</v>
      </c>
      <c r="E1616" s="50">
        <v>6</v>
      </c>
      <c r="F1616" s="50"/>
      <c r="G1616" s="50" t="s">
        <v>88</v>
      </c>
      <c r="H1616" s="51"/>
      <c r="I1616" s="64" t="s">
        <v>74</v>
      </c>
      <c r="J1616" s="52"/>
      <c r="K1616" s="52"/>
      <c r="L1616" s="53"/>
      <c r="M1616" s="52"/>
      <c r="N1616" s="52"/>
      <c r="O1616" s="52"/>
      <c r="P1616" s="20"/>
      <c r="R1616"/>
    </row>
    <row r="1617" spans="1:18" x14ac:dyDescent="0.35">
      <c r="A1617" s="54">
        <f xml:space="preserve"> ROW( data_scaledImpacts[[#This Row],[row_id]] ) - ROW( data_scaledImpacts[[#Headers],[row_id]] )</f>
        <v>1616</v>
      </c>
      <c r="B1617" s="61" t="str">
        <f xml:space="preserve"> _xlfn.TEXTJOIN( "", , data_scaledImpacts[[#This Row],[sector]:[impactType]] )</f>
        <v>ElecTDGFDL-CM36Reactive</v>
      </c>
      <c r="C1617" s="49" t="s">
        <v>1061</v>
      </c>
      <c r="D1617" s="49" t="s">
        <v>5</v>
      </c>
      <c r="E1617" s="50">
        <v>6</v>
      </c>
      <c r="F1617" s="50"/>
      <c r="G1617" s="50" t="s">
        <v>88</v>
      </c>
      <c r="H1617" s="51"/>
      <c r="I1617" s="64" t="s">
        <v>75</v>
      </c>
      <c r="J1617" s="52">
        <v>1712983814.5988724</v>
      </c>
      <c r="K1617" s="52">
        <v>1044863120.702238</v>
      </c>
      <c r="L1617" s="53">
        <v>304686439.76677674</v>
      </c>
      <c r="M1617" s="52">
        <v>507138161.34645021</v>
      </c>
      <c r="N1617" s="52">
        <v>3691973061.5134892</v>
      </c>
      <c r="O1617" s="52">
        <v>928697185.39576936</v>
      </c>
      <c r="P1617" s="20">
        <v>740882908.82297373</v>
      </c>
      <c r="R1617"/>
    </row>
    <row r="1618" spans="1:18" x14ac:dyDescent="0.35">
      <c r="A1618" s="54">
        <f xml:space="preserve"> ROW( data_scaledImpacts[[#This Row],[row_id]] ) - ROW( data_scaledImpacts[[#Headers],[row_id]] )</f>
        <v>1617</v>
      </c>
      <c r="B1618" s="61" t="str">
        <f xml:space="preserve"> _xlfn.TEXTJOIN( "", , data_scaledImpacts[[#This Row],[sector]:[impactType]] )</f>
        <v>ElecTDGCM Average6Reactive</v>
      </c>
      <c r="C1618" s="49" t="s">
        <v>1061</v>
      </c>
      <c r="D1618" s="49" t="s">
        <v>15</v>
      </c>
      <c r="E1618" s="50">
        <v>6</v>
      </c>
      <c r="F1618" s="50"/>
      <c r="G1618" s="50" t="s">
        <v>88</v>
      </c>
      <c r="H1618" s="51"/>
      <c r="I1618" s="64" t="s">
        <v>76</v>
      </c>
      <c r="J1618" s="52">
        <v>1634876448.165777</v>
      </c>
      <c r="K1618" s="52">
        <v>977233008.19316256</v>
      </c>
      <c r="L1618" s="53">
        <v>303322736.88214731</v>
      </c>
      <c r="M1618" s="52">
        <v>490697429.15153533</v>
      </c>
      <c r="N1618" s="52">
        <v>3445447224.4299808</v>
      </c>
      <c r="O1618" s="52">
        <v>1084350195.0838454</v>
      </c>
      <c r="P1618" s="20">
        <v>742750747.31115663</v>
      </c>
      <c r="R1618"/>
    </row>
    <row r="1619" spans="1:18" x14ac:dyDescent="0.35">
      <c r="A1619" s="54">
        <f xml:space="preserve"> ROW( data_scaledImpacts[[#This Row],[row_id]] ) - ROW( data_scaledImpacts[[#Headers],[row_id]] )</f>
        <v>1618</v>
      </c>
      <c r="B1619" s="61" t="str">
        <f xml:space="preserve"> _xlfn.TEXTJOIN( "", , data_scaledImpacts[[#This Row],[sector]:[impactType]] )</f>
        <v>ElecTDCanESM27Reactive</v>
      </c>
      <c r="C1619" s="49" t="s">
        <v>1061</v>
      </c>
      <c r="D1619" s="49" t="s">
        <v>0</v>
      </c>
      <c r="E1619" s="50">
        <v>7</v>
      </c>
      <c r="F1619" s="50"/>
      <c r="G1619" s="50" t="s">
        <v>88</v>
      </c>
      <c r="H1619" s="51"/>
      <c r="I1619" s="64" t="s">
        <v>77</v>
      </c>
      <c r="J1619" s="52"/>
      <c r="K1619" s="52"/>
      <c r="L1619" s="53"/>
      <c r="M1619" s="52"/>
      <c r="N1619" s="52"/>
      <c r="O1619" s="52"/>
      <c r="P1619" s="20"/>
      <c r="R1619"/>
    </row>
    <row r="1620" spans="1:18" x14ac:dyDescent="0.35">
      <c r="A1620" s="54">
        <f xml:space="preserve"> ROW( data_scaledImpacts[[#This Row],[row_id]] ) - ROW( data_scaledImpacts[[#Headers],[row_id]] )</f>
        <v>1619</v>
      </c>
      <c r="B1620" s="61" t="str">
        <f xml:space="preserve"> _xlfn.TEXTJOIN( "", , data_scaledImpacts[[#This Row],[sector]:[impactType]] )</f>
        <v>ElecTDCCSM47Reactive</v>
      </c>
      <c r="C1620" s="49" t="s">
        <v>1061</v>
      </c>
      <c r="D1620" s="49" t="s">
        <v>1</v>
      </c>
      <c r="E1620" s="50">
        <v>7</v>
      </c>
      <c r="F1620" s="50"/>
      <c r="G1620" s="50" t="s">
        <v>88</v>
      </c>
      <c r="H1620" s="51"/>
      <c r="I1620" s="64" t="s">
        <v>78</v>
      </c>
      <c r="J1620" s="52"/>
      <c r="K1620" s="52"/>
      <c r="L1620" s="53"/>
      <c r="M1620" s="52"/>
      <c r="N1620" s="52"/>
      <c r="O1620" s="52"/>
      <c r="P1620" s="20"/>
      <c r="R1620"/>
    </row>
    <row r="1621" spans="1:18" x14ac:dyDescent="0.35">
      <c r="A1621" s="54">
        <f xml:space="preserve"> ROW( data_scaledImpacts[[#This Row],[row_id]] ) - ROW( data_scaledImpacts[[#Headers],[row_id]] )</f>
        <v>1620</v>
      </c>
      <c r="B1621" s="61" t="str">
        <f xml:space="preserve"> _xlfn.TEXTJOIN( "", , data_scaledImpacts[[#This Row],[sector]:[impactType]] )</f>
        <v>ElecTDGISS-E2-R7Reactive</v>
      </c>
      <c r="C1621" s="49" t="s">
        <v>1061</v>
      </c>
      <c r="D1621" s="49" t="s">
        <v>2</v>
      </c>
      <c r="E1621" s="50">
        <v>7</v>
      </c>
      <c r="F1621" s="50"/>
      <c r="G1621" s="50" t="s">
        <v>88</v>
      </c>
      <c r="H1621" s="51"/>
      <c r="I1621" s="64" t="s">
        <v>79</v>
      </c>
      <c r="J1621" s="52"/>
      <c r="K1621" s="52"/>
      <c r="L1621" s="53"/>
      <c r="M1621" s="52"/>
      <c r="N1621" s="52"/>
      <c r="O1621" s="52"/>
      <c r="P1621" s="20"/>
      <c r="R1621"/>
    </row>
    <row r="1622" spans="1:18" x14ac:dyDescent="0.35">
      <c r="A1622" s="54">
        <f xml:space="preserve"> ROW( data_scaledImpacts[[#This Row],[row_id]] ) - ROW( data_scaledImpacts[[#Headers],[row_id]] )</f>
        <v>1621</v>
      </c>
      <c r="B1622" s="61" t="str">
        <f xml:space="preserve"> _xlfn.TEXTJOIN( "", , data_scaledImpacts[[#This Row],[sector]:[impactType]] )</f>
        <v>ElecTDHadGEM2-ES7Reactive</v>
      </c>
      <c r="C1622" s="49" t="s">
        <v>1061</v>
      </c>
      <c r="D1622" s="49" t="s">
        <v>3</v>
      </c>
      <c r="E1622" s="50">
        <v>7</v>
      </c>
      <c r="F1622" s="50"/>
      <c r="G1622" s="50" t="s">
        <v>88</v>
      </c>
      <c r="H1622" s="51"/>
      <c r="I1622" s="64" t="s">
        <v>80</v>
      </c>
      <c r="J1622" s="52"/>
      <c r="K1622" s="52"/>
      <c r="L1622" s="53"/>
      <c r="M1622" s="52"/>
      <c r="N1622" s="52"/>
      <c r="O1622" s="52"/>
      <c r="P1622" s="20"/>
      <c r="R1622"/>
    </row>
    <row r="1623" spans="1:18" x14ac:dyDescent="0.35">
      <c r="A1623" s="54">
        <f xml:space="preserve"> ROW( data_scaledImpacts[[#This Row],[row_id]] ) - ROW( data_scaledImpacts[[#Headers],[row_id]] )</f>
        <v>1622</v>
      </c>
      <c r="B1623" s="61" t="str">
        <f xml:space="preserve"> _xlfn.TEXTJOIN( "", , data_scaledImpacts[[#This Row],[sector]:[impactType]] )</f>
        <v>ElecTDMIROC57Reactive</v>
      </c>
      <c r="C1623" s="49" t="s">
        <v>1061</v>
      </c>
      <c r="D1623" s="49" t="s">
        <v>4</v>
      </c>
      <c r="E1623" s="50">
        <v>7</v>
      </c>
      <c r="F1623" s="50"/>
      <c r="G1623" s="50" t="s">
        <v>88</v>
      </c>
      <c r="H1623" s="51"/>
      <c r="I1623" s="64" t="s">
        <v>81</v>
      </c>
      <c r="J1623" s="52"/>
      <c r="K1623" s="52"/>
      <c r="L1623" s="53"/>
      <c r="M1623" s="52"/>
      <c r="N1623" s="52"/>
      <c r="O1623" s="52"/>
      <c r="P1623" s="20"/>
      <c r="R1623"/>
    </row>
    <row r="1624" spans="1:18" x14ac:dyDescent="0.35">
      <c r="A1624" s="54">
        <f xml:space="preserve"> ROW( data_scaledImpacts[[#This Row],[row_id]] ) - ROW( data_scaledImpacts[[#Headers],[row_id]] )</f>
        <v>1623</v>
      </c>
      <c r="B1624" s="61" t="str">
        <f xml:space="preserve"> _xlfn.TEXTJOIN( "", , data_scaledImpacts[[#This Row],[sector]:[impactType]] )</f>
        <v>ElecTDGFDL-CM37Reactive</v>
      </c>
      <c r="C1624" s="49" t="s">
        <v>1061</v>
      </c>
      <c r="D1624" s="49" t="s">
        <v>5</v>
      </c>
      <c r="E1624" s="50">
        <v>7</v>
      </c>
      <c r="F1624" s="50"/>
      <c r="G1624" s="50" t="s">
        <v>88</v>
      </c>
      <c r="H1624" s="51"/>
      <c r="I1624" s="64" t="s">
        <v>82</v>
      </c>
      <c r="J1624" s="52"/>
      <c r="K1624" s="52"/>
      <c r="L1624" s="53"/>
      <c r="M1624" s="52"/>
      <c r="N1624" s="52"/>
      <c r="O1624" s="52"/>
      <c r="P1624" s="20"/>
      <c r="R1624"/>
    </row>
    <row r="1625" spans="1:18" x14ac:dyDescent="0.35">
      <c r="A1625" s="54">
        <f xml:space="preserve"> ROW( data_scaledImpacts[[#This Row],[row_id]] ) - ROW( data_scaledImpacts[[#Headers],[row_id]] )</f>
        <v>1624</v>
      </c>
      <c r="B1625" s="61" t="str">
        <f xml:space="preserve"> _xlfn.TEXTJOIN( "", , data_scaledImpacts[[#This Row],[sector]:[impactType]] )</f>
        <v>ElecTDGCM Average7Reactive</v>
      </c>
      <c r="C1625" s="49" t="s">
        <v>1061</v>
      </c>
      <c r="D1625" s="49" t="s">
        <v>15</v>
      </c>
      <c r="E1625" s="50">
        <v>7</v>
      </c>
      <c r="F1625" s="50"/>
      <c r="G1625" s="50" t="s">
        <v>88</v>
      </c>
      <c r="H1625" s="51"/>
      <c r="I1625" s="64" t="s">
        <v>83</v>
      </c>
      <c r="J1625" s="52" t="s">
        <v>26</v>
      </c>
      <c r="K1625" s="52" t="s">
        <v>26</v>
      </c>
      <c r="L1625" s="53" t="s">
        <v>26</v>
      </c>
      <c r="M1625" s="52" t="s">
        <v>26</v>
      </c>
      <c r="N1625" s="52" t="s">
        <v>26</v>
      </c>
      <c r="O1625" s="52" t="s">
        <v>26</v>
      </c>
      <c r="P1625" s="20" t="s">
        <v>26</v>
      </c>
      <c r="R1625"/>
    </row>
    <row r="1626" spans="1:18" x14ac:dyDescent="0.35">
      <c r="A1626" s="54">
        <f xml:space="preserve"> ROW( data_scaledImpacts[[#This Row],[row_id]] ) - ROW( data_scaledImpacts[[#Headers],[row_id]] )</f>
        <v>1625</v>
      </c>
      <c r="B1626" s="61" t="str">
        <f xml:space="preserve"> _xlfn.TEXTJOIN( "", , data_scaledImpacts[[#This Row],[sector]:[impactType]] )</f>
        <v>ElecTDCanESM21Proactive</v>
      </c>
      <c r="C1626" s="49" t="s">
        <v>1061</v>
      </c>
      <c r="D1626" s="49" t="s">
        <v>0</v>
      </c>
      <c r="E1626" s="50">
        <v>1</v>
      </c>
      <c r="F1626" s="50"/>
      <c r="G1626" s="50" t="s">
        <v>208</v>
      </c>
      <c r="H1626" s="51"/>
      <c r="I1626" s="64" t="s">
        <v>35</v>
      </c>
      <c r="J1626" s="52">
        <v>279998880.52428991</v>
      </c>
      <c r="K1626" s="52">
        <v>231723195.23019165</v>
      </c>
      <c r="L1626" s="53">
        <v>65933671.217788182</v>
      </c>
      <c r="M1626" s="52">
        <v>127631149.53215331</v>
      </c>
      <c r="N1626" s="52">
        <v>535786147.41080594</v>
      </c>
      <c r="O1626" s="52">
        <v>156603604.26918501</v>
      </c>
      <c r="P1626" s="20">
        <v>215277104.59305891</v>
      </c>
      <c r="R1626"/>
    </row>
    <row r="1627" spans="1:18" x14ac:dyDescent="0.35">
      <c r="A1627" s="54">
        <f xml:space="preserve"> ROW( data_scaledImpacts[[#This Row],[row_id]] ) - ROW( data_scaledImpacts[[#Headers],[row_id]] )</f>
        <v>1626</v>
      </c>
      <c r="B1627" s="61" t="str">
        <f xml:space="preserve"> _xlfn.TEXTJOIN( "", , data_scaledImpacts[[#This Row],[sector]:[impactType]] )</f>
        <v>ElecTDCCSM41Proactive</v>
      </c>
      <c r="C1627" s="49" t="s">
        <v>1061</v>
      </c>
      <c r="D1627" s="49" t="s">
        <v>1</v>
      </c>
      <c r="E1627" s="50">
        <v>1</v>
      </c>
      <c r="F1627" s="50"/>
      <c r="G1627" s="50" t="s">
        <v>208</v>
      </c>
      <c r="H1627" s="51"/>
      <c r="I1627" s="64" t="s">
        <v>36</v>
      </c>
      <c r="J1627" s="52">
        <v>402273918.40309232</v>
      </c>
      <c r="K1627" s="52">
        <v>280156047.14520848</v>
      </c>
      <c r="L1627" s="53">
        <v>150058643.77171987</v>
      </c>
      <c r="M1627" s="52">
        <v>143863970.64822572</v>
      </c>
      <c r="N1627" s="52">
        <v>831982830.22664678</v>
      </c>
      <c r="O1627" s="52">
        <v>424573866.12070292</v>
      </c>
      <c r="P1627" s="20">
        <v>205829751.72427467</v>
      </c>
      <c r="R1627"/>
    </row>
    <row r="1628" spans="1:18" x14ac:dyDescent="0.35">
      <c r="A1628" s="54">
        <f xml:space="preserve"> ROW( data_scaledImpacts[[#This Row],[row_id]] ) - ROW( data_scaledImpacts[[#Headers],[row_id]] )</f>
        <v>1627</v>
      </c>
      <c r="B1628" s="61" t="str">
        <f xml:space="preserve"> _xlfn.TEXTJOIN( "", , data_scaledImpacts[[#This Row],[sector]:[impactType]] )</f>
        <v>ElecTDGISS-E2-R1Proactive</v>
      </c>
      <c r="C1628" s="49" t="s">
        <v>1061</v>
      </c>
      <c r="D1628" s="49" t="s">
        <v>2</v>
      </c>
      <c r="E1628" s="50">
        <v>1</v>
      </c>
      <c r="F1628" s="50"/>
      <c r="G1628" s="50" t="s">
        <v>208</v>
      </c>
      <c r="H1628" s="51"/>
      <c r="I1628" s="64" t="s">
        <v>37</v>
      </c>
      <c r="J1628" s="52">
        <v>454863707.2640835</v>
      </c>
      <c r="K1628" s="52">
        <v>187348108.49338147</v>
      </c>
      <c r="L1628" s="53">
        <v>119589566.81160355</v>
      </c>
      <c r="M1628" s="52">
        <v>133879032.55388774</v>
      </c>
      <c r="N1628" s="52">
        <v>955488152.63479567</v>
      </c>
      <c r="O1628" s="52">
        <v>258654624.63180438</v>
      </c>
      <c r="P1628" s="20">
        <v>150443718.37333399</v>
      </c>
      <c r="R1628"/>
    </row>
    <row r="1629" spans="1:18" x14ac:dyDescent="0.35">
      <c r="A1629" s="54">
        <f xml:space="preserve"> ROW( data_scaledImpacts[[#This Row],[row_id]] ) - ROW( data_scaledImpacts[[#Headers],[row_id]] )</f>
        <v>1628</v>
      </c>
      <c r="B1629" s="61" t="str">
        <f xml:space="preserve"> _xlfn.TEXTJOIN( "", , data_scaledImpacts[[#This Row],[sector]:[impactType]] )</f>
        <v>ElecTDHadGEM2-ES1Proactive</v>
      </c>
      <c r="C1629" s="49" t="s">
        <v>1061</v>
      </c>
      <c r="D1629" s="49" t="s">
        <v>3</v>
      </c>
      <c r="E1629" s="50">
        <v>1</v>
      </c>
      <c r="F1629" s="50"/>
      <c r="G1629" s="50" t="s">
        <v>208</v>
      </c>
      <c r="H1629" s="51"/>
      <c r="I1629" s="64" t="s">
        <v>38</v>
      </c>
      <c r="J1629" s="52">
        <v>794380090.67803979</v>
      </c>
      <c r="K1629" s="52">
        <v>572796153.86352968</v>
      </c>
      <c r="L1629" s="53">
        <v>65670162.199820466</v>
      </c>
      <c r="M1629" s="52">
        <v>111148589.35837325</v>
      </c>
      <c r="N1629" s="52">
        <v>1441227274.7954993</v>
      </c>
      <c r="O1629" s="52">
        <v>386363090.29827315</v>
      </c>
      <c r="P1629" s="20">
        <v>102515117.77176711</v>
      </c>
      <c r="R1629"/>
    </row>
    <row r="1630" spans="1:18" x14ac:dyDescent="0.35">
      <c r="A1630" s="54">
        <f xml:space="preserve"> ROW( data_scaledImpacts[[#This Row],[row_id]] ) - ROW( data_scaledImpacts[[#Headers],[row_id]] )</f>
        <v>1629</v>
      </c>
      <c r="B1630" s="61" t="str">
        <f xml:space="preserve"> _xlfn.TEXTJOIN( "", , data_scaledImpacts[[#This Row],[sector]:[impactType]] )</f>
        <v>ElecTDMIROC51Proactive</v>
      </c>
      <c r="C1630" s="49" t="s">
        <v>1061</v>
      </c>
      <c r="D1630" s="49" t="s">
        <v>4</v>
      </c>
      <c r="E1630" s="50">
        <v>1</v>
      </c>
      <c r="F1630" s="50"/>
      <c r="G1630" s="50" t="s">
        <v>208</v>
      </c>
      <c r="H1630" s="51"/>
      <c r="I1630" s="64" t="s">
        <v>39</v>
      </c>
      <c r="J1630" s="52">
        <v>719146949.46208692</v>
      </c>
      <c r="K1630" s="52">
        <v>309937679.47208154</v>
      </c>
      <c r="L1630" s="53">
        <v>66673354.487575777</v>
      </c>
      <c r="M1630" s="52">
        <v>120226922.32755755</v>
      </c>
      <c r="N1630" s="52">
        <v>956337718.2504462</v>
      </c>
      <c r="O1630" s="52">
        <v>174514869.22767422</v>
      </c>
      <c r="P1630" s="20">
        <v>100929979.11092198</v>
      </c>
      <c r="R1630"/>
    </row>
    <row r="1631" spans="1:18" x14ac:dyDescent="0.35">
      <c r="A1631" s="54">
        <f xml:space="preserve"> ROW( data_scaledImpacts[[#This Row],[row_id]] ) - ROW( data_scaledImpacts[[#Headers],[row_id]] )</f>
        <v>1630</v>
      </c>
      <c r="B1631" s="61" t="str">
        <f xml:space="preserve"> _xlfn.TEXTJOIN( "", , data_scaledImpacts[[#This Row],[sector]:[impactType]] )</f>
        <v>ElecTDGFDL-CM31Proactive</v>
      </c>
      <c r="C1631" s="49" t="s">
        <v>1061</v>
      </c>
      <c r="D1631" s="49" t="s">
        <v>5</v>
      </c>
      <c r="E1631" s="50">
        <v>1</v>
      </c>
      <c r="F1631" s="50"/>
      <c r="G1631" s="50" t="s">
        <v>208</v>
      </c>
      <c r="H1631" s="51"/>
      <c r="I1631" s="64" t="s">
        <v>40</v>
      </c>
      <c r="J1631" s="52">
        <v>597364959.76654649</v>
      </c>
      <c r="K1631" s="52">
        <v>310413321.57839322</v>
      </c>
      <c r="L1631" s="53">
        <v>75826646.91901736</v>
      </c>
      <c r="M1631" s="52">
        <v>138693425.62795421</v>
      </c>
      <c r="N1631" s="52">
        <v>1080508352.6150863</v>
      </c>
      <c r="O1631" s="52">
        <v>259183042.67095777</v>
      </c>
      <c r="P1631" s="20">
        <v>77936141.925695062</v>
      </c>
      <c r="R1631"/>
    </row>
    <row r="1632" spans="1:18" x14ac:dyDescent="0.35">
      <c r="A1632" s="54">
        <f xml:space="preserve"> ROW( data_scaledImpacts[[#This Row],[row_id]] ) - ROW( data_scaledImpacts[[#Headers],[row_id]] )</f>
        <v>1631</v>
      </c>
      <c r="B1632" s="61" t="str">
        <f xml:space="preserve"> _xlfn.TEXTJOIN( "", , data_scaledImpacts[[#This Row],[sector]:[impactType]] )</f>
        <v>ElecTDGCM Average1Proactive</v>
      </c>
      <c r="C1632" s="49" t="s">
        <v>1061</v>
      </c>
      <c r="D1632" s="49" t="s">
        <v>15</v>
      </c>
      <c r="E1632" s="50">
        <v>1</v>
      </c>
      <c r="F1632" s="50"/>
      <c r="G1632" s="50" t="s">
        <v>208</v>
      </c>
      <c r="H1632" s="51"/>
      <c r="I1632" s="64" t="s">
        <v>41</v>
      </c>
      <c r="J1632" s="52">
        <v>541338084.34968984</v>
      </c>
      <c r="K1632" s="52">
        <v>315395750.96379769</v>
      </c>
      <c r="L1632" s="53">
        <v>90625340.901254192</v>
      </c>
      <c r="M1632" s="52">
        <v>129240515.0080253</v>
      </c>
      <c r="N1632" s="52">
        <v>966888412.65554667</v>
      </c>
      <c r="O1632" s="52">
        <v>276648849.53643292</v>
      </c>
      <c r="P1632" s="20">
        <v>142155302.24984196</v>
      </c>
      <c r="R1632"/>
    </row>
    <row r="1633" spans="1:18" x14ac:dyDescent="0.35">
      <c r="A1633" s="54">
        <f xml:space="preserve"> ROW( data_scaledImpacts[[#This Row],[row_id]] ) - ROW( data_scaledImpacts[[#Headers],[row_id]] )</f>
        <v>1632</v>
      </c>
      <c r="B1633" s="61" t="str">
        <f xml:space="preserve"> _xlfn.TEXTJOIN( "", , data_scaledImpacts[[#This Row],[sector]:[impactType]] )</f>
        <v>ElecTDCanESM22Proactive</v>
      </c>
      <c r="C1633" s="49" t="s">
        <v>1061</v>
      </c>
      <c r="D1633" s="49" t="s">
        <v>0</v>
      </c>
      <c r="E1633" s="50">
        <v>2</v>
      </c>
      <c r="F1633" s="50"/>
      <c r="G1633" s="50" t="s">
        <v>208</v>
      </c>
      <c r="H1633" s="51"/>
      <c r="I1633" s="64" t="s">
        <v>42</v>
      </c>
      <c r="J1633" s="52">
        <v>417338678.02638185</v>
      </c>
      <c r="K1633" s="52">
        <v>236341043.52992645</v>
      </c>
      <c r="L1633" s="53">
        <v>179058369.09292603</v>
      </c>
      <c r="M1633" s="52">
        <v>182963702.56484789</v>
      </c>
      <c r="N1633" s="52">
        <v>709097119.44348562</v>
      </c>
      <c r="O1633" s="52">
        <v>152108996.2083618</v>
      </c>
      <c r="P1633" s="20">
        <v>176334913.92393711</v>
      </c>
      <c r="R1633"/>
    </row>
    <row r="1634" spans="1:18" x14ac:dyDescent="0.35">
      <c r="A1634" s="54">
        <f xml:space="preserve"> ROW( data_scaledImpacts[[#This Row],[row_id]] ) - ROW( data_scaledImpacts[[#Headers],[row_id]] )</f>
        <v>1633</v>
      </c>
      <c r="B1634" s="61" t="str">
        <f xml:space="preserve"> _xlfn.TEXTJOIN( "", , data_scaledImpacts[[#This Row],[sector]:[impactType]] )</f>
        <v>ElecTDCCSM42Proactive</v>
      </c>
      <c r="C1634" s="49" t="s">
        <v>1061</v>
      </c>
      <c r="D1634" s="49" t="s">
        <v>1</v>
      </c>
      <c r="E1634" s="50">
        <v>2</v>
      </c>
      <c r="F1634" s="50"/>
      <c r="G1634" s="50" t="s">
        <v>208</v>
      </c>
      <c r="H1634" s="51"/>
      <c r="I1634" s="64" t="s">
        <v>43</v>
      </c>
      <c r="J1634" s="52">
        <v>352942706.23370415</v>
      </c>
      <c r="K1634" s="52">
        <v>388344084.45101082</v>
      </c>
      <c r="L1634" s="53">
        <v>105736438.02562203</v>
      </c>
      <c r="M1634" s="52">
        <v>180128121.24967355</v>
      </c>
      <c r="N1634" s="52">
        <v>1229659192.0394566</v>
      </c>
      <c r="O1634" s="52">
        <v>213172869.50751308</v>
      </c>
      <c r="P1634" s="20">
        <v>208520421.09428859</v>
      </c>
      <c r="R1634"/>
    </row>
    <row r="1635" spans="1:18" x14ac:dyDescent="0.35">
      <c r="A1635" s="54">
        <f xml:space="preserve"> ROW( data_scaledImpacts[[#This Row],[row_id]] ) - ROW( data_scaledImpacts[[#Headers],[row_id]] )</f>
        <v>1634</v>
      </c>
      <c r="B1635" s="61" t="str">
        <f xml:space="preserve"> _xlfn.TEXTJOIN( "", , data_scaledImpacts[[#This Row],[sector]:[impactType]] )</f>
        <v>ElecTDGISS-E2-R2Proactive</v>
      </c>
      <c r="C1635" s="49" t="s">
        <v>1061</v>
      </c>
      <c r="D1635" s="49" t="s">
        <v>2</v>
      </c>
      <c r="E1635" s="50">
        <v>2</v>
      </c>
      <c r="F1635" s="50"/>
      <c r="G1635" s="50" t="s">
        <v>208</v>
      </c>
      <c r="H1635" s="51"/>
      <c r="I1635" s="64" t="s">
        <v>44</v>
      </c>
      <c r="J1635" s="52">
        <v>637986184.08270407</v>
      </c>
      <c r="K1635" s="52">
        <v>464293924.8553617</v>
      </c>
      <c r="L1635" s="53">
        <v>125937050.27127983</v>
      </c>
      <c r="M1635" s="52">
        <v>161168455.50603592</v>
      </c>
      <c r="N1635" s="52">
        <v>1395036991.3793757</v>
      </c>
      <c r="O1635" s="52">
        <v>354422841.71664298</v>
      </c>
      <c r="P1635" s="20">
        <v>204290589.10823601</v>
      </c>
      <c r="R1635"/>
    </row>
    <row r="1636" spans="1:18" x14ac:dyDescent="0.35">
      <c r="A1636" s="54">
        <f xml:space="preserve"> ROW( data_scaledImpacts[[#This Row],[row_id]] ) - ROW( data_scaledImpacts[[#Headers],[row_id]] )</f>
        <v>1635</v>
      </c>
      <c r="B1636" s="61" t="str">
        <f xml:space="preserve"> _xlfn.TEXTJOIN( "", , data_scaledImpacts[[#This Row],[sector]:[impactType]] )</f>
        <v>ElecTDHadGEM2-ES2Proactive</v>
      </c>
      <c r="C1636" s="49" t="s">
        <v>1061</v>
      </c>
      <c r="D1636" s="49" t="s">
        <v>3</v>
      </c>
      <c r="E1636" s="50">
        <v>2</v>
      </c>
      <c r="F1636" s="50"/>
      <c r="G1636" s="50" t="s">
        <v>208</v>
      </c>
      <c r="H1636" s="51"/>
      <c r="I1636" s="64" t="s">
        <v>45</v>
      </c>
      <c r="J1636" s="52">
        <v>841098087.26841843</v>
      </c>
      <c r="K1636" s="52">
        <v>298800533.51790142</v>
      </c>
      <c r="L1636" s="53">
        <v>181134336.83480924</v>
      </c>
      <c r="M1636" s="52">
        <v>182937495.44314292</v>
      </c>
      <c r="N1636" s="52">
        <v>985022227.01056325</v>
      </c>
      <c r="O1636" s="52">
        <v>697300679.91214478</v>
      </c>
      <c r="P1636" s="20">
        <v>173704201.09991437</v>
      </c>
      <c r="R1636"/>
    </row>
    <row r="1637" spans="1:18" x14ac:dyDescent="0.35">
      <c r="A1637" s="54">
        <f xml:space="preserve"> ROW( data_scaledImpacts[[#This Row],[row_id]] ) - ROW( data_scaledImpacts[[#Headers],[row_id]] )</f>
        <v>1636</v>
      </c>
      <c r="B1637" s="61" t="str">
        <f xml:space="preserve"> _xlfn.TEXTJOIN( "", , data_scaledImpacts[[#This Row],[sector]:[impactType]] )</f>
        <v>ElecTDMIROC52Proactive</v>
      </c>
      <c r="C1637" s="49" t="s">
        <v>1061</v>
      </c>
      <c r="D1637" s="49" t="s">
        <v>4</v>
      </c>
      <c r="E1637" s="50">
        <v>2</v>
      </c>
      <c r="F1637" s="50"/>
      <c r="G1637" s="50" t="s">
        <v>208</v>
      </c>
      <c r="H1637" s="51"/>
      <c r="I1637" s="64" t="s">
        <v>46</v>
      </c>
      <c r="J1637" s="52">
        <v>881698916.09651411</v>
      </c>
      <c r="K1637" s="52">
        <v>942521911.20351934</v>
      </c>
      <c r="L1637" s="53">
        <v>228712926.20875642</v>
      </c>
      <c r="M1637" s="52">
        <v>146970572.9761849</v>
      </c>
      <c r="N1637" s="52">
        <v>1131347387.1392171</v>
      </c>
      <c r="O1637" s="52">
        <v>270876186.76869047</v>
      </c>
      <c r="P1637" s="20">
        <v>262600827.64364505</v>
      </c>
      <c r="R1637"/>
    </row>
    <row r="1638" spans="1:18" x14ac:dyDescent="0.35">
      <c r="A1638" s="54">
        <f xml:space="preserve"> ROW( data_scaledImpacts[[#This Row],[row_id]] ) - ROW( data_scaledImpacts[[#Headers],[row_id]] )</f>
        <v>1637</v>
      </c>
      <c r="B1638" s="61" t="str">
        <f xml:space="preserve"> _xlfn.TEXTJOIN( "", , data_scaledImpacts[[#This Row],[sector]:[impactType]] )</f>
        <v>ElecTDGFDL-CM32Proactive</v>
      </c>
      <c r="C1638" s="49" t="s">
        <v>1061</v>
      </c>
      <c r="D1638" s="49" t="s">
        <v>5</v>
      </c>
      <c r="E1638" s="50">
        <v>2</v>
      </c>
      <c r="F1638" s="50"/>
      <c r="G1638" s="50" t="s">
        <v>208</v>
      </c>
      <c r="H1638" s="51"/>
      <c r="I1638" s="64" t="s">
        <v>47</v>
      </c>
      <c r="J1638" s="52">
        <v>701512226.73061538</v>
      </c>
      <c r="K1638" s="52">
        <v>549388818.37730134</v>
      </c>
      <c r="L1638" s="53">
        <v>136766020.24908727</v>
      </c>
      <c r="M1638" s="52">
        <v>146914279.61280748</v>
      </c>
      <c r="N1638" s="52">
        <v>1162182636.3563526</v>
      </c>
      <c r="O1638" s="52">
        <v>400048892.8755284</v>
      </c>
      <c r="P1638" s="20">
        <v>280154848.12978286</v>
      </c>
      <c r="R1638"/>
    </row>
    <row r="1639" spans="1:18" x14ac:dyDescent="0.35">
      <c r="A1639" s="54">
        <f xml:space="preserve"> ROW( data_scaledImpacts[[#This Row],[row_id]] ) - ROW( data_scaledImpacts[[#Headers],[row_id]] )</f>
        <v>1638</v>
      </c>
      <c r="B1639" s="61" t="str">
        <f xml:space="preserve"> _xlfn.TEXTJOIN( "", , data_scaledImpacts[[#This Row],[sector]:[impactType]] )</f>
        <v>ElecTDGCM Average2Proactive</v>
      </c>
      <c r="C1639" s="49" t="s">
        <v>1061</v>
      </c>
      <c r="D1639" s="49" t="s">
        <v>15</v>
      </c>
      <c r="E1639" s="50">
        <v>2</v>
      </c>
      <c r="F1639" s="50"/>
      <c r="G1639" s="50" t="s">
        <v>208</v>
      </c>
      <c r="H1639" s="51"/>
      <c r="I1639" s="64" t="s">
        <v>48</v>
      </c>
      <c r="J1639" s="52">
        <v>638762799.73972309</v>
      </c>
      <c r="K1639" s="52">
        <v>479948385.98917013</v>
      </c>
      <c r="L1639" s="53">
        <v>159557523.44708014</v>
      </c>
      <c r="M1639" s="52">
        <v>166847104.5587821</v>
      </c>
      <c r="N1639" s="52">
        <v>1102057592.2280753</v>
      </c>
      <c r="O1639" s="52">
        <v>347988411.16481358</v>
      </c>
      <c r="P1639" s="20">
        <v>217600966.83330068</v>
      </c>
      <c r="R1639"/>
    </row>
    <row r="1640" spans="1:18" x14ac:dyDescent="0.35">
      <c r="A1640" s="54">
        <f xml:space="preserve"> ROW( data_scaledImpacts[[#This Row],[row_id]] ) - ROW( data_scaledImpacts[[#Headers],[row_id]] )</f>
        <v>1639</v>
      </c>
      <c r="B1640" s="61" t="str">
        <f xml:space="preserve"> _xlfn.TEXTJOIN( "", , data_scaledImpacts[[#This Row],[sector]:[impactType]] )</f>
        <v>ElecTDCanESM23Proactive</v>
      </c>
      <c r="C1640" s="49" t="s">
        <v>1061</v>
      </c>
      <c r="D1640" s="49" t="s">
        <v>0</v>
      </c>
      <c r="E1640" s="50">
        <v>3</v>
      </c>
      <c r="F1640" s="50"/>
      <c r="G1640" s="50" t="s">
        <v>208</v>
      </c>
      <c r="H1640" s="51"/>
      <c r="I1640" s="64" t="s">
        <v>49</v>
      </c>
      <c r="J1640" s="52">
        <v>498115477.4014222</v>
      </c>
      <c r="K1640" s="52">
        <v>204900926.33623323</v>
      </c>
      <c r="L1640" s="53">
        <v>188064429.85992384</v>
      </c>
      <c r="M1640" s="52">
        <v>235464153.9438149</v>
      </c>
      <c r="N1640" s="52">
        <v>948502978.84356272</v>
      </c>
      <c r="O1640" s="52">
        <v>457874595.69905603</v>
      </c>
      <c r="P1640" s="20">
        <v>542119217.22741175</v>
      </c>
      <c r="R1640"/>
    </row>
    <row r="1641" spans="1:18" x14ac:dyDescent="0.35">
      <c r="A1641" s="54">
        <f xml:space="preserve"> ROW( data_scaledImpacts[[#This Row],[row_id]] ) - ROW( data_scaledImpacts[[#Headers],[row_id]] )</f>
        <v>1640</v>
      </c>
      <c r="B1641" s="61" t="str">
        <f xml:space="preserve"> _xlfn.TEXTJOIN( "", , data_scaledImpacts[[#This Row],[sector]:[impactType]] )</f>
        <v>ElecTDCCSM43Proactive</v>
      </c>
      <c r="C1641" s="49" t="s">
        <v>1061</v>
      </c>
      <c r="D1641" s="49" t="s">
        <v>1</v>
      </c>
      <c r="E1641" s="50">
        <v>3</v>
      </c>
      <c r="F1641" s="50"/>
      <c r="G1641" s="50" t="s">
        <v>208</v>
      </c>
      <c r="H1641" s="51"/>
      <c r="I1641" s="64" t="s">
        <v>50</v>
      </c>
      <c r="J1641" s="52">
        <v>638410994.11909711</v>
      </c>
      <c r="K1641" s="52">
        <v>372697676.0636394</v>
      </c>
      <c r="L1641" s="53">
        <v>155582218.57503083</v>
      </c>
      <c r="M1641" s="52">
        <v>195454190.35582951</v>
      </c>
      <c r="N1641" s="52">
        <v>2044943834.2567554</v>
      </c>
      <c r="O1641" s="52">
        <v>244377159.23602077</v>
      </c>
      <c r="P1641" s="20">
        <v>230488477.59172872</v>
      </c>
      <c r="R1641"/>
    </row>
    <row r="1642" spans="1:18" x14ac:dyDescent="0.35">
      <c r="A1642" s="54">
        <f xml:space="preserve"> ROW( data_scaledImpacts[[#This Row],[row_id]] ) - ROW( data_scaledImpacts[[#Headers],[row_id]] )</f>
        <v>1641</v>
      </c>
      <c r="B1642" s="61" t="str">
        <f xml:space="preserve"> _xlfn.TEXTJOIN( "", , data_scaledImpacts[[#This Row],[sector]:[impactType]] )</f>
        <v>ElecTDGISS-E2-R3Proactive</v>
      </c>
      <c r="C1642" s="49" t="s">
        <v>1061</v>
      </c>
      <c r="D1642" s="49" t="s">
        <v>2</v>
      </c>
      <c r="E1642" s="50">
        <v>3</v>
      </c>
      <c r="F1642" s="50"/>
      <c r="G1642" s="50" t="s">
        <v>208</v>
      </c>
      <c r="H1642" s="51"/>
      <c r="I1642" s="64" t="s">
        <v>51</v>
      </c>
      <c r="J1642" s="52">
        <v>466840854.46279061</v>
      </c>
      <c r="K1642" s="52">
        <v>428597668.24159569</v>
      </c>
      <c r="L1642" s="53">
        <v>80437963.604282632</v>
      </c>
      <c r="M1642" s="52">
        <v>276183304.35872346</v>
      </c>
      <c r="N1642" s="52">
        <v>2370401558.6690044</v>
      </c>
      <c r="O1642" s="52">
        <v>635696518.70160735</v>
      </c>
      <c r="P1642" s="20">
        <v>238736357.90308243</v>
      </c>
      <c r="R1642"/>
    </row>
    <row r="1643" spans="1:18" x14ac:dyDescent="0.35">
      <c r="A1643" s="54">
        <f xml:space="preserve"> ROW( data_scaledImpacts[[#This Row],[row_id]] ) - ROW( data_scaledImpacts[[#Headers],[row_id]] )</f>
        <v>1642</v>
      </c>
      <c r="B1643" s="61" t="str">
        <f xml:space="preserve"> _xlfn.TEXTJOIN( "", , data_scaledImpacts[[#This Row],[sector]:[impactType]] )</f>
        <v>ElecTDHadGEM2-ES3Proactive</v>
      </c>
      <c r="C1643" s="49" t="s">
        <v>1061</v>
      </c>
      <c r="D1643" s="49" t="s">
        <v>3</v>
      </c>
      <c r="E1643" s="50">
        <v>3</v>
      </c>
      <c r="F1643" s="50"/>
      <c r="G1643" s="50" t="s">
        <v>208</v>
      </c>
      <c r="H1643" s="51"/>
      <c r="I1643" s="64" t="s">
        <v>52</v>
      </c>
      <c r="J1643" s="52">
        <v>662988158.07301188</v>
      </c>
      <c r="K1643" s="52">
        <v>522717809.95490223</v>
      </c>
      <c r="L1643" s="53">
        <v>197794884.57947472</v>
      </c>
      <c r="M1643" s="52">
        <v>216754700.53603715</v>
      </c>
      <c r="N1643" s="52">
        <v>1143409831.8506117</v>
      </c>
      <c r="O1643" s="52">
        <v>569046554.02013123</v>
      </c>
      <c r="P1643" s="20">
        <v>195963019.34685373</v>
      </c>
      <c r="R1643"/>
    </row>
    <row r="1644" spans="1:18" x14ac:dyDescent="0.35">
      <c r="A1644" s="54">
        <f xml:space="preserve"> ROW( data_scaledImpacts[[#This Row],[row_id]] ) - ROW( data_scaledImpacts[[#Headers],[row_id]] )</f>
        <v>1643</v>
      </c>
      <c r="B1644" s="61" t="str">
        <f xml:space="preserve"> _xlfn.TEXTJOIN( "", , data_scaledImpacts[[#This Row],[sector]:[impactType]] )</f>
        <v>ElecTDMIROC53Proactive</v>
      </c>
      <c r="C1644" s="49" t="s">
        <v>1061</v>
      </c>
      <c r="D1644" s="49" t="s">
        <v>4</v>
      </c>
      <c r="E1644" s="50">
        <v>3</v>
      </c>
      <c r="F1644" s="50"/>
      <c r="G1644" s="50" t="s">
        <v>208</v>
      </c>
      <c r="H1644" s="51"/>
      <c r="I1644" s="64" t="s">
        <v>53</v>
      </c>
      <c r="J1644" s="52">
        <v>531146228.71491069</v>
      </c>
      <c r="K1644" s="52">
        <v>470508822.63225478</v>
      </c>
      <c r="L1644" s="53">
        <v>118173211.21852489</v>
      </c>
      <c r="M1644" s="52">
        <v>134678926.38007852</v>
      </c>
      <c r="N1644" s="52">
        <v>1410357492.1427209</v>
      </c>
      <c r="O1644" s="52">
        <v>256235772.18328533</v>
      </c>
      <c r="P1644" s="20">
        <v>216977426.5702194</v>
      </c>
      <c r="R1644"/>
    </row>
    <row r="1645" spans="1:18" x14ac:dyDescent="0.35">
      <c r="A1645" s="54">
        <f xml:space="preserve"> ROW( data_scaledImpacts[[#This Row],[row_id]] ) - ROW( data_scaledImpacts[[#Headers],[row_id]] )</f>
        <v>1644</v>
      </c>
      <c r="B1645" s="61" t="str">
        <f xml:space="preserve"> _xlfn.TEXTJOIN( "", , data_scaledImpacts[[#This Row],[sector]:[impactType]] )</f>
        <v>ElecTDGFDL-CM33Proactive</v>
      </c>
      <c r="C1645" s="49" t="s">
        <v>1061</v>
      </c>
      <c r="D1645" s="49" t="s">
        <v>5</v>
      </c>
      <c r="E1645" s="50">
        <v>3</v>
      </c>
      <c r="F1645" s="50"/>
      <c r="G1645" s="50" t="s">
        <v>208</v>
      </c>
      <c r="H1645" s="51"/>
      <c r="I1645" s="64" t="s">
        <v>54</v>
      </c>
      <c r="J1645" s="52">
        <v>480765936.23018682</v>
      </c>
      <c r="K1645" s="52">
        <v>315624843.89006388</v>
      </c>
      <c r="L1645" s="53">
        <v>133568690.03709297</v>
      </c>
      <c r="M1645" s="52">
        <v>218364784.86451158</v>
      </c>
      <c r="N1645" s="52">
        <v>1186307661.6647115</v>
      </c>
      <c r="O1645" s="52">
        <v>205204424.15478221</v>
      </c>
      <c r="P1645" s="20">
        <v>259214683.16997638</v>
      </c>
      <c r="R1645"/>
    </row>
    <row r="1646" spans="1:18" x14ac:dyDescent="0.35">
      <c r="A1646" s="54">
        <f xml:space="preserve"> ROW( data_scaledImpacts[[#This Row],[row_id]] ) - ROW( data_scaledImpacts[[#Headers],[row_id]] )</f>
        <v>1645</v>
      </c>
      <c r="B1646" s="61" t="str">
        <f xml:space="preserve"> _xlfn.TEXTJOIN( "", , data_scaledImpacts[[#This Row],[sector]:[impactType]] )</f>
        <v>ElecTDGCM Average3Proactive</v>
      </c>
      <c r="C1646" s="49" t="s">
        <v>1061</v>
      </c>
      <c r="D1646" s="49" t="s">
        <v>15</v>
      </c>
      <c r="E1646" s="50">
        <v>3</v>
      </c>
      <c r="F1646" s="50"/>
      <c r="G1646" s="50" t="s">
        <v>208</v>
      </c>
      <c r="H1646" s="51"/>
      <c r="I1646" s="64" t="s">
        <v>55</v>
      </c>
      <c r="J1646" s="52">
        <v>546377941.50023651</v>
      </c>
      <c r="K1646" s="52">
        <v>385841291.18644816</v>
      </c>
      <c r="L1646" s="53">
        <v>145603566.3123883</v>
      </c>
      <c r="M1646" s="52">
        <v>212816676.73983252</v>
      </c>
      <c r="N1646" s="52">
        <v>1517320559.5712278</v>
      </c>
      <c r="O1646" s="52">
        <v>394739170.66581386</v>
      </c>
      <c r="P1646" s="20">
        <v>280583196.96821207</v>
      </c>
      <c r="R1646"/>
    </row>
    <row r="1647" spans="1:18" x14ac:dyDescent="0.35">
      <c r="A1647" s="54">
        <f xml:space="preserve"> ROW( data_scaledImpacts[[#This Row],[row_id]] ) - ROW( data_scaledImpacts[[#Headers],[row_id]] )</f>
        <v>1646</v>
      </c>
      <c r="B1647" s="61" t="str">
        <f xml:space="preserve"> _xlfn.TEXTJOIN( "", , data_scaledImpacts[[#This Row],[sector]:[impactType]] )</f>
        <v>ElecTDCanESM24Proactive</v>
      </c>
      <c r="C1647" s="49" t="s">
        <v>1061</v>
      </c>
      <c r="D1647" s="49" t="s">
        <v>0</v>
      </c>
      <c r="E1647" s="50">
        <v>4</v>
      </c>
      <c r="F1647" s="50"/>
      <c r="G1647" s="50" t="s">
        <v>208</v>
      </c>
      <c r="H1647" s="51"/>
      <c r="I1647" s="64" t="s">
        <v>56</v>
      </c>
      <c r="J1647" s="52">
        <v>228859423.46332425</v>
      </c>
      <c r="K1647" s="52">
        <v>112535834.00622128</v>
      </c>
      <c r="L1647" s="53">
        <v>77544660.118495107</v>
      </c>
      <c r="M1647" s="52">
        <v>194959024.0917381</v>
      </c>
      <c r="N1647" s="52">
        <v>1150875528.3073583</v>
      </c>
      <c r="O1647" s="52">
        <v>209157030.23232278</v>
      </c>
      <c r="P1647" s="20">
        <v>396430485.67199564</v>
      </c>
      <c r="R1647"/>
    </row>
    <row r="1648" spans="1:18" x14ac:dyDescent="0.35">
      <c r="A1648" s="54">
        <f xml:space="preserve"> ROW( data_scaledImpacts[[#This Row],[row_id]] ) - ROW( data_scaledImpacts[[#Headers],[row_id]] )</f>
        <v>1647</v>
      </c>
      <c r="B1648" s="61" t="str">
        <f xml:space="preserve"> _xlfn.TEXTJOIN( "", , data_scaledImpacts[[#This Row],[sector]:[impactType]] )</f>
        <v>ElecTDCCSM44Proactive</v>
      </c>
      <c r="C1648" s="49" t="s">
        <v>1061</v>
      </c>
      <c r="D1648" s="49" t="s">
        <v>1</v>
      </c>
      <c r="E1648" s="50">
        <v>4</v>
      </c>
      <c r="F1648" s="50"/>
      <c r="G1648" s="50" t="s">
        <v>208</v>
      </c>
      <c r="H1648" s="51"/>
      <c r="I1648" s="64" t="s">
        <v>57</v>
      </c>
      <c r="J1648" s="52">
        <v>400484982.20293772</v>
      </c>
      <c r="K1648" s="52">
        <v>456481884.85798919</v>
      </c>
      <c r="L1648" s="53">
        <v>57551428.211432822</v>
      </c>
      <c r="M1648" s="52">
        <v>320551147.90126777</v>
      </c>
      <c r="N1648" s="52">
        <v>2904870756.7780194</v>
      </c>
      <c r="O1648" s="52">
        <v>449533737.25016981</v>
      </c>
      <c r="P1648" s="20">
        <v>430239514.33147109</v>
      </c>
      <c r="R1648"/>
    </row>
    <row r="1649" spans="1:18" x14ac:dyDescent="0.35">
      <c r="A1649" s="54">
        <f xml:space="preserve"> ROW( data_scaledImpacts[[#This Row],[row_id]] ) - ROW( data_scaledImpacts[[#Headers],[row_id]] )</f>
        <v>1648</v>
      </c>
      <c r="B1649" s="61" t="str">
        <f xml:space="preserve"> _xlfn.TEXTJOIN( "", , data_scaledImpacts[[#This Row],[sector]:[impactType]] )</f>
        <v>ElecTDGISS-E2-R4Proactive</v>
      </c>
      <c r="C1649" s="49" t="s">
        <v>1061</v>
      </c>
      <c r="D1649" s="49" t="s">
        <v>2</v>
      </c>
      <c r="E1649" s="50">
        <v>4</v>
      </c>
      <c r="F1649" s="50"/>
      <c r="G1649" s="50" t="s">
        <v>208</v>
      </c>
      <c r="H1649" s="51"/>
      <c r="I1649" s="64" t="s">
        <v>58</v>
      </c>
      <c r="J1649" s="52"/>
      <c r="K1649" s="52"/>
      <c r="L1649" s="53"/>
      <c r="M1649" s="52"/>
      <c r="N1649" s="52"/>
      <c r="O1649" s="52"/>
      <c r="P1649" s="20"/>
      <c r="R1649"/>
    </row>
    <row r="1650" spans="1:18" x14ac:dyDescent="0.35">
      <c r="A1650" s="54">
        <f xml:space="preserve"> ROW( data_scaledImpacts[[#This Row],[row_id]] ) - ROW( data_scaledImpacts[[#Headers],[row_id]] )</f>
        <v>1649</v>
      </c>
      <c r="B1650" s="61" t="str">
        <f xml:space="preserve"> _xlfn.TEXTJOIN( "", , data_scaledImpacts[[#This Row],[sector]:[impactType]] )</f>
        <v>ElecTDHadGEM2-ES4Proactive</v>
      </c>
      <c r="C1650" s="49" t="s">
        <v>1061</v>
      </c>
      <c r="D1650" s="49" t="s">
        <v>3</v>
      </c>
      <c r="E1650" s="50">
        <v>4</v>
      </c>
      <c r="F1650" s="50"/>
      <c r="G1650" s="50" t="s">
        <v>208</v>
      </c>
      <c r="H1650" s="51"/>
      <c r="I1650" s="64" t="s">
        <v>59</v>
      </c>
      <c r="J1650" s="52">
        <v>1108657200.3275437</v>
      </c>
      <c r="K1650" s="52">
        <v>441458383.52368611</v>
      </c>
      <c r="L1650" s="53">
        <v>165982386.85541907</v>
      </c>
      <c r="M1650" s="52">
        <v>232736895.10536069</v>
      </c>
      <c r="N1650" s="52">
        <v>1459458936.2647674</v>
      </c>
      <c r="O1650" s="52">
        <v>274592620.67650628</v>
      </c>
      <c r="P1650" s="20">
        <v>192518940.17825884</v>
      </c>
      <c r="R1650"/>
    </row>
    <row r="1651" spans="1:18" x14ac:dyDescent="0.35">
      <c r="A1651" s="54">
        <f xml:space="preserve"> ROW( data_scaledImpacts[[#This Row],[row_id]] ) - ROW( data_scaledImpacts[[#Headers],[row_id]] )</f>
        <v>1650</v>
      </c>
      <c r="B1651" s="61" t="str">
        <f xml:space="preserve"> _xlfn.TEXTJOIN( "", , data_scaledImpacts[[#This Row],[sector]:[impactType]] )</f>
        <v>ElecTDMIROC54Proactive</v>
      </c>
      <c r="C1651" s="49" t="s">
        <v>1061</v>
      </c>
      <c r="D1651" s="49" t="s">
        <v>4</v>
      </c>
      <c r="E1651" s="50">
        <v>4</v>
      </c>
      <c r="F1651" s="50"/>
      <c r="G1651" s="50" t="s">
        <v>208</v>
      </c>
      <c r="H1651" s="51"/>
      <c r="I1651" s="64" t="s">
        <v>60</v>
      </c>
      <c r="J1651" s="52">
        <v>503865499.31657159</v>
      </c>
      <c r="K1651" s="52">
        <v>578133655.25974846</v>
      </c>
      <c r="L1651" s="53">
        <v>54365470.678778082</v>
      </c>
      <c r="M1651" s="52">
        <v>255497613.49271354</v>
      </c>
      <c r="N1651" s="52">
        <v>2254204223.4150581</v>
      </c>
      <c r="O1651" s="52">
        <v>604606618.4167583</v>
      </c>
      <c r="P1651" s="20">
        <v>161211848.92862761</v>
      </c>
      <c r="R1651"/>
    </row>
    <row r="1652" spans="1:18" x14ac:dyDescent="0.35">
      <c r="A1652" s="54">
        <f xml:space="preserve"> ROW( data_scaledImpacts[[#This Row],[row_id]] ) - ROW( data_scaledImpacts[[#Headers],[row_id]] )</f>
        <v>1651</v>
      </c>
      <c r="B1652" s="61" t="str">
        <f xml:space="preserve"> _xlfn.TEXTJOIN( "", , data_scaledImpacts[[#This Row],[sector]:[impactType]] )</f>
        <v>ElecTDGFDL-CM34Proactive</v>
      </c>
      <c r="C1652" s="49" t="s">
        <v>1061</v>
      </c>
      <c r="D1652" s="49" t="s">
        <v>5</v>
      </c>
      <c r="E1652" s="50">
        <v>4</v>
      </c>
      <c r="F1652" s="50"/>
      <c r="G1652" s="50" t="s">
        <v>208</v>
      </c>
      <c r="H1652" s="51"/>
      <c r="I1652" s="64" t="s">
        <v>61</v>
      </c>
      <c r="J1652" s="52">
        <v>1004130724.7827706</v>
      </c>
      <c r="K1652" s="52">
        <v>601871653.00401926</v>
      </c>
      <c r="L1652" s="53">
        <v>180978632.46268517</v>
      </c>
      <c r="M1652" s="52">
        <v>361523718.45276469</v>
      </c>
      <c r="N1652" s="52">
        <v>2657826187.1161366</v>
      </c>
      <c r="O1652" s="52">
        <v>763180932.34860134</v>
      </c>
      <c r="P1652" s="20">
        <v>446654831.81116706</v>
      </c>
      <c r="R1652"/>
    </row>
    <row r="1653" spans="1:18" x14ac:dyDescent="0.35">
      <c r="A1653" s="54">
        <f xml:space="preserve"> ROW( data_scaledImpacts[[#This Row],[row_id]] ) - ROW( data_scaledImpacts[[#Headers],[row_id]] )</f>
        <v>1652</v>
      </c>
      <c r="B1653" s="61" t="str">
        <f xml:space="preserve"> _xlfn.TEXTJOIN( "", , data_scaledImpacts[[#This Row],[sector]:[impactType]] )</f>
        <v>ElecTDGCM Average4Proactive</v>
      </c>
      <c r="C1653" s="49" t="s">
        <v>1061</v>
      </c>
      <c r="D1653" s="49" t="s">
        <v>15</v>
      </c>
      <c r="E1653" s="50">
        <v>4</v>
      </c>
      <c r="F1653" s="50"/>
      <c r="G1653" s="50" t="s">
        <v>208</v>
      </c>
      <c r="H1653" s="51"/>
      <c r="I1653" s="64" t="s">
        <v>62</v>
      </c>
      <c r="J1653" s="52">
        <v>649199566.01862955</v>
      </c>
      <c r="K1653" s="52">
        <v>438096282.13033283</v>
      </c>
      <c r="L1653" s="53">
        <v>107284515.66536203</v>
      </c>
      <c r="M1653" s="52">
        <v>273053679.80876893</v>
      </c>
      <c r="N1653" s="52">
        <v>2085447126.3762679</v>
      </c>
      <c r="O1653" s="52">
        <v>460214187.7848717</v>
      </c>
      <c r="P1653" s="20">
        <v>325411124.184304</v>
      </c>
      <c r="R1653"/>
    </row>
    <row r="1654" spans="1:18" x14ac:dyDescent="0.35">
      <c r="A1654" s="54">
        <f xml:space="preserve"> ROW( data_scaledImpacts[[#This Row],[row_id]] ) - ROW( data_scaledImpacts[[#Headers],[row_id]] )</f>
        <v>1653</v>
      </c>
      <c r="B1654" s="61" t="str">
        <f xml:space="preserve"> _xlfn.TEXTJOIN( "", , data_scaledImpacts[[#This Row],[sector]:[impactType]] )</f>
        <v>ElecTDCanESM25Proactive</v>
      </c>
      <c r="C1654" s="49" t="s">
        <v>1061</v>
      </c>
      <c r="D1654" s="49" t="s">
        <v>0</v>
      </c>
      <c r="E1654" s="50">
        <v>5</v>
      </c>
      <c r="F1654" s="50"/>
      <c r="G1654" s="50" t="s">
        <v>208</v>
      </c>
      <c r="H1654" s="51"/>
      <c r="I1654" s="64" t="s">
        <v>63</v>
      </c>
      <c r="J1654" s="52">
        <v>558192880.90181398</v>
      </c>
      <c r="K1654" s="52">
        <v>392089161.46151435</v>
      </c>
      <c r="L1654" s="53">
        <v>221808262.21723568</v>
      </c>
      <c r="M1654" s="52">
        <v>209197846.0736877</v>
      </c>
      <c r="N1654" s="52">
        <v>1740126317.1735809</v>
      </c>
      <c r="O1654" s="52">
        <v>412887493.83126646</v>
      </c>
      <c r="P1654" s="20">
        <v>367427916.6680755</v>
      </c>
      <c r="R1654"/>
    </row>
    <row r="1655" spans="1:18" x14ac:dyDescent="0.35">
      <c r="A1655" s="54">
        <f xml:space="preserve"> ROW( data_scaledImpacts[[#This Row],[row_id]] ) - ROW( data_scaledImpacts[[#Headers],[row_id]] )</f>
        <v>1654</v>
      </c>
      <c r="B1655" s="61" t="str">
        <f xml:space="preserve"> _xlfn.TEXTJOIN( "", , data_scaledImpacts[[#This Row],[sector]:[impactType]] )</f>
        <v>ElecTDCCSM45Proactive</v>
      </c>
      <c r="C1655" s="49" t="s">
        <v>1061</v>
      </c>
      <c r="D1655" s="49" t="s">
        <v>1</v>
      </c>
      <c r="E1655" s="50">
        <v>5</v>
      </c>
      <c r="F1655" s="50"/>
      <c r="G1655" s="50" t="s">
        <v>208</v>
      </c>
      <c r="H1655" s="51"/>
      <c r="I1655" s="64" t="s">
        <v>64</v>
      </c>
      <c r="J1655" s="52">
        <v>657794043.99635482</v>
      </c>
      <c r="K1655" s="52">
        <v>672525927.5227232</v>
      </c>
      <c r="L1655" s="53">
        <v>191805143.32007679</v>
      </c>
      <c r="M1655" s="52">
        <v>336247152.38410538</v>
      </c>
      <c r="N1655" s="52">
        <v>3495819448.3304191</v>
      </c>
      <c r="O1655" s="52">
        <v>680038899.18872273</v>
      </c>
      <c r="P1655" s="20">
        <v>266929398.60023749</v>
      </c>
      <c r="R1655"/>
    </row>
    <row r="1656" spans="1:18" x14ac:dyDescent="0.35">
      <c r="A1656" s="54">
        <f xml:space="preserve"> ROW( data_scaledImpacts[[#This Row],[row_id]] ) - ROW( data_scaledImpacts[[#Headers],[row_id]] )</f>
        <v>1655</v>
      </c>
      <c r="B1656" s="61" t="str">
        <f xml:space="preserve"> _xlfn.TEXTJOIN( "", , data_scaledImpacts[[#This Row],[sector]:[impactType]] )</f>
        <v>ElecTDGISS-E2-R5Proactive</v>
      </c>
      <c r="C1656" s="49" t="s">
        <v>1061</v>
      </c>
      <c r="D1656" s="49" t="s">
        <v>2</v>
      </c>
      <c r="E1656" s="50">
        <v>5</v>
      </c>
      <c r="F1656" s="50"/>
      <c r="G1656" s="50" t="s">
        <v>208</v>
      </c>
      <c r="H1656" s="51"/>
      <c r="I1656" s="64" t="s">
        <v>65</v>
      </c>
      <c r="J1656" s="52"/>
      <c r="K1656" s="52"/>
      <c r="L1656" s="53"/>
      <c r="M1656" s="52"/>
      <c r="N1656" s="52"/>
      <c r="O1656" s="52"/>
      <c r="P1656" s="20"/>
      <c r="R1656"/>
    </row>
    <row r="1657" spans="1:18" x14ac:dyDescent="0.35">
      <c r="A1657" s="54">
        <f xml:space="preserve"> ROW( data_scaledImpacts[[#This Row],[row_id]] ) - ROW( data_scaledImpacts[[#Headers],[row_id]] )</f>
        <v>1656</v>
      </c>
      <c r="B1657" s="61" t="str">
        <f xml:space="preserve"> _xlfn.TEXTJOIN( "", , data_scaledImpacts[[#This Row],[sector]:[impactType]] )</f>
        <v>ElecTDHadGEM2-ES5Proactive</v>
      </c>
      <c r="C1657" s="49" t="s">
        <v>1061</v>
      </c>
      <c r="D1657" s="49" t="s">
        <v>3</v>
      </c>
      <c r="E1657" s="50">
        <v>5</v>
      </c>
      <c r="F1657" s="50"/>
      <c r="G1657" s="50" t="s">
        <v>208</v>
      </c>
      <c r="H1657" s="51"/>
      <c r="I1657" s="64" t="s">
        <v>66</v>
      </c>
      <c r="J1657" s="52">
        <v>1381128761.3143837</v>
      </c>
      <c r="K1657" s="52">
        <v>529633768.29896283</v>
      </c>
      <c r="L1657" s="53">
        <v>338371491.01456457</v>
      </c>
      <c r="M1657" s="52">
        <v>337318255.88659656</v>
      </c>
      <c r="N1657" s="52">
        <v>1873325787.1094785</v>
      </c>
      <c r="O1657" s="52">
        <v>442612135.09874821</v>
      </c>
      <c r="P1657" s="20">
        <v>294756491.0907777</v>
      </c>
      <c r="R1657"/>
    </row>
    <row r="1658" spans="1:18" x14ac:dyDescent="0.35">
      <c r="A1658" s="54">
        <f xml:space="preserve"> ROW( data_scaledImpacts[[#This Row],[row_id]] ) - ROW( data_scaledImpacts[[#Headers],[row_id]] )</f>
        <v>1657</v>
      </c>
      <c r="B1658" s="61" t="str">
        <f xml:space="preserve"> _xlfn.TEXTJOIN( "", , data_scaledImpacts[[#This Row],[sector]:[impactType]] )</f>
        <v>ElecTDMIROC55Proactive</v>
      </c>
      <c r="C1658" s="49" t="s">
        <v>1061</v>
      </c>
      <c r="D1658" s="49" t="s">
        <v>4</v>
      </c>
      <c r="E1658" s="50">
        <v>5</v>
      </c>
      <c r="F1658" s="50"/>
      <c r="G1658" s="50" t="s">
        <v>208</v>
      </c>
      <c r="H1658" s="51"/>
      <c r="I1658" s="64" t="s">
        <v>67</v>
      </c>
      <c r="J1658" s="52">
        <v>849088762.74499822</v>
      </c>
      <c r="K1658" s="52">
        <v>768665987.75664902</v>
      </c>
      <c r="L1658" s="53">
        <v>109314811.40349697</v>
      </c>
      <c r="M1658" s="52">
        <v>286734432.33254099</v>
      </c>
      <c r="N1658" s="52">
        <v>1946087489.9410019</v>
      </c>
      <c r="O1658" s="52">
        <v>-437606760.66764259</v>
      </c>
      <c r="P1658" s="20">
        <v>155805906.93512085</v>
      </c>
      <c r="R1658"/>
    </row>
    <row r="1659" spans="1:18" x14ac:dyDescent="0.35">
      <c r="A1659" s="54">
        <f xml:space="preserve"> ROW( data_scaledImpacts[[#This Row],[row_id]] ) - ROW( data_scaledImpacts[[#Headers],[row_id]] )</f>
        <v>1658</v>
      </c>
      <c r="B1659" s="61" t="str">
        <f xml:space="preserve"> _xlfn.TEXTJOIN( "", , data_scaledImpacts[[#This Row],[sector]:[impactType]] )</f>
        <v>ElecTDGFDL-CM35Proactive</v>
      </c>
      <c r="C1659" s="49" t="s">
        <v>1061</v>
      </c>
      <c r="D1659" s="49" t="s">
        <v>5</v>
      </c>
      <c r="E1659" s="50">
        <v>5</v>
      </c>
      <c r="F1659" s="50"/>
      <c r="G1659" s="50" t="s">
        <v>208</v>
      </c>
      <c r="H1659" s="51"/>
      <c r="I1659" s="64" t="s">
        <v>68</v>
      </c>
      <c r="J1659" s="52">
        <v>811705733.30499554</v>
      </c>
      <c r="K1659" s="52">
        <v>506898125.1898241</v>
      </c>
      <c r="L1659" s="53">
        <v>107965022.40838276</v>
      </c>
      <c r="M1659" s="52">
        <v>165782596.82248357</v>
      </c>
      <c r="N1659" s="52">
        <v>2025555369.2453625</v>
      </c>
      <c r="O1659" s="52">
        <v>404927510.27868205</v>
      </c>
      <c r="P1659" s="20">
        <v>259081081.8897453</v>
      </c>
      <c r="R1659"/>
    </row>
    <row r="1660" spans="1:18" x14ac:dyDescent="0.35">
      <c r="A1660" s="54">
        <f xml:space="preserve"> ROW( data_scaledImpacts[[#This Row],[row_id]] ) - ROW( data_scaledImpacts[[#Headers],[row_id]] )</f>
        <v>1659</v>
      </c>
      <c r="B1660" s="61" t="str">
        <f xml:space="preserve"> _xlfn.TEXTJOIN( "", , data_scaledImpacts[[#This Row],[sector]:[impactType]] )</f>
        <v>ElecTDGCM Average5Proactive</v>
      </c>
      <c r="C1660" s="49" t="s">
        <v>1061</v>
      </c>
      <c r="D1660" s="49" t="s">
        <v>15</v>
      </c>
      <c r="E1660" s="50">
        <v>5</v>
      </c>
      <c r="F1660" s="50"/>
      <c r="G1660" s="50" t="s">
        <v>208</v>
      </c>
      <c r="H1660" s="51"/>
      <c r="I1660" s="64" t="s">
        <v>69</v>
      </c>
      <c r="J1660" s="52">
        <v>851582036.45250928</v>
      </c>
      <c r="K1660" s="52">
        <v>573962594.04593468</v>
      </c>
      <c r="L1660" s="53">
        <v>193852946.07275134</v>
      </c>
      <c r="M1660" s="52">
        <v>267056056.69988284</v>
      </c>
      <c r="N1660" s="52">
        <v>2216182882.3599687</v>
      </c>
      <c r="O1660" s="52">
        <v>300571855.54595536</v>
      </c>
      <c r="P1660" s="20">
        <v>268800159.03679132</v>
      </c>
      <c r="R1660"/>
    </row>
    <row r="1661" spans="1:18" x14ac:dyDescent="0.35">
      <c r="A1661" s="54">
        <f xml:space="preserve"> ROW( data_scaledImpacts[[#This Row],[row_id]] ) - ROW( data_scaledImpacts[[#Headers],[row_id]] )</f>
        <v>1660</v>
      </c>
      <c r="B1661" s="61" t="str">
        <f xml:space="preserve"> _xlfn.TEXTJOIN( "", , data_scaledImpacts[[#This Row],[sector]:[impactType]] )</f>
        <v>ElecTDCanESM26Proactive</v>
      </c>
      <c r="C1661" s="49" t="s">
        <v>1061</v>
      </c>
      <c r="D1661" s="49" t="s">
        <v>0</v>
      </c>
      <c r="E1661" s="50">
        <v>6</v>
      </c>
      <c r="F1661" s="50"/>
      <c r="G1661" s="50" t="s">
        <v>208</v>
      </c>
      <c r="H1661" s="51"/>
      <c r="I1661" s="64" t="s">
        <v>70</v>
      </c>
      <c r="J1661" s="52">
        <v>505045562.00843769</v>
      </c>
      <c r="K1661" s="52">
        <v>467411611.21048814</v>
      </c>
      <c r="L1661" s="53">
        <v>131126649.93360506</v>
      </c>
      <c r="M1661" s="52">
        <v>243044591.46776357</v>
      </c>
      <c r="N1661" s="52">
        <v>2268276445.7424245</v>
      </c>
      <c r="O1661" s="52">
        <v>584555654.95749474</v>
      </c>
      <c r="P1661" s="20">
        <v>292326365.06356138</v>
      </c>
      <c r="R1661"/>
    </row>
    <row r="1662" spans="1:18" x14ac:dyDescent="0.35">
      <c r="A1662" s="54">
        <f xml:space="preserve"> ROW( data_scaledImpacts[[#This Row],[row_id]] ) - ROW( data_scaledImpacts[[#Headers],[row_id]] )</f>
        <v>1661</v>
      </c>
      <c r="B1662" s="61" t="str">
        <f xml:space="preserve"> _xlfn.TEXTJOIN( "", , data_scaledImpacts[[#This Row],[sector]:[impactType]] )</f>
        <v>ElecTDCCSM46Proactive</v>
      </c>
      <c r="C1662" s="49" t="s">
        <v>1061</v>
      </c>
      <c r="D1662" s="49" t="s">
        <v>1</v>
      </c>
      <c r="E1662" s="50">
        <v>6</v>
      </c>
      <c r="F1662" s="50"/>
      <c r="G1662" s="50" t="s">
        <v>208</v>
      </c>
      <c r="H1662" s="51"/>
      <c r="I1662" s="64" t="s">
        <v>71</v>
      </c>
      <c r="J1662" s="52"/>
      <c r="K1662" s="52"/>
      <c r="L1662" s="53"/>
      <c r="M1662" s="52"/>
      <c r="N1662" s="52"/>
      <c r="O1662" s="52"/>
      <c r="P1662" s="20"/>
      <c r="R1662"/>
    </row>
    <row r="1663" spans="1:18" x14ac:dyDescent="0.35">
      <c r="A1663" s="54">
        <f xml:space="preserve"> ROW( data_scaledImpacts[[#This Row],[row_id]] ) - ROW( data_scaledImpacts[[#Headers],[row_id]] )</f>
        <v>1662</v>
      </c>
      <c r="B1663" s="61" t="str">
        <f xml:space="preserve"> _xlfn.TEXTJOIN( "", , data_scaledImpacts[[#This Row],[sector]:[impactType]] )</f>
        <v>ElecTDGISS-E2-R6Proactive</v>
      </c>
      <c r="C1663" s="49" t="s">
        <v>1061</v>
      </c>
      <c r="D1663" s="49" t="s">
        <v>2</v>
      </c>
      <c r="E1663" s="50">
        <v>6</v>
      </c>
      <c r="F1663" s="50"/>
      <c r="G1663" s="50" t="s">
        <v>208</v>
      </c>
      <c r="H1663" s="51"/>
      <c r="I1663" s="64" t="s">
        <v>72</v>
      </c>
      <c r="J1663" s="52"/>
      <c r="K1663" s="52"/>
      <c r="L1663" s="53"/>
      <c r="M1663" s="52"/>
      <c r="N1663" s="52"/>
      <c r="O1663" s="52"/>
      <c r="P1663" s="20"/>
      <c r="R1663"/>
    </row>
    <row r="1664" spans="1:18" x14ac:dyDescent="0.35">
      <c r="A1664" s="54">
        <f xml:space="preserve"> ROW( data_scaledImpacts[[#This Row],[row_id]] ) - ROW( data_scaledImpacts[[#Headers],[row_id]] )</f>
        <v>1663</v>
      </c>
      <c r="B1664" s="61" t="str">
        <f xml:space="preserve"> _xlfn.TEXTJOIN( "", , data_scaledImpacts[[#This Row],[sector]:[impactType]] )</f>
        <v>ElecTDHadGEM2-ES6Proactive</v>
      </c>
      <c r="C1664" s="49" t="s">
        <v>1061</v>
      </c>
      <c r="D1664" s="49" t="s">
        <v>3</v>
      </c>
      <c r="E1664" s="50">
        <v>6</v>
      </c>
      <c r="F1664" s="50"/>
      <c r="G1664" s="50" t="s">
        <v>208</v>
      </c>
      <c r="H1664" s="51"/>
      <c r="I1664" s="64" t="s">
        <v>73</v>
      </c>
      <c r="J1664" s="52">
        <v>1549887042.6845343</v>
      </c>
      <c r="K1664" s="52">
        <v>625307596.18716526</v>
      </c>
      <c r="L1664" s="53">
        <v>150673704.42428359</v>
      </c>
      <c r="M1664" s="52">
        <v>336312404.92849576</v>
      </c>
      <c r="N1664" s="52">
        <v>2322754825.9467649</v>
      </c>
      <c r="O1664" s="52">
        <v>1008236870.3399998</v>
      </c>
      <c r="P1664" s="20">
        <v>382624510.657704</v>
      </c>
      <c r="R1664"/>
    </row>
    <row r="1665" spans="1:18" x14ac:dyDescent="0.35">
      <c r="A1665" s="54">
        <f xml:space="preserve"> ROW( data_scaledImpacts[[#This Row],[row_id]] ) - ROW( data_scaledImpacts[[#Headers],[row_id]] )</f>
        <v>1664</v>
      </c>
      <c r="B1665" s="61" t="str">
        <f xml:space="preserve"> _xlfn.TEXTJOIN( "", , data_scaledImpacts[[#This Row],[sector]:[impactType]] )</f>
        <v>ElecTDMIROC56Proactive</v>
      </c>
      <c r="C1665" s="49" t="s">
        <v>1061</v>
      </c>
      <c r="D1665" s="49" t="s">
        <v>4</v>
      </c>
      <c r="E1665" s="50">
        <v>6</v>
      </c>
      <c r="F1665" s="50"/>
      <c r="G1665" s="50" t="s">
        <v>208</v>
      </c>
      <c r="H1665" s="51"/>
      <c r="I1665" s="64" t="s">
        <v>74</v>
      </c>
      <c r="J1665" s="52"/>
      <c r="K1665" s="52"/>
      <c r="L1665" s="53"/>
      <c r="M1665" s="52"/>
      <c r="N1665" s="52"/>
      <c r="O1665" s="52"/>
      <c r="P1665" s="20"/>
      <c r="R1665"/>
    </row>
    <row r="1666" spans="1:18" x14ac:dyDescent="0.35">
      <c r="A1666" s="54">
        <f xml:space="preserve"> ROW( data_scaledImpacts[[#This Row],[row_id]] ) - ROW( data_scaledImpacts[[#Headers],[row_id]] )</f>
        <v>1665</v>
      </c>
      <c r="B1666" s="61" t="str">
        <f xml:space="preserve"> _xlfn.TEXTJOIN( "", , data_scaledImpacts[[#This Row],[sector]:[impactType]] )</f>
        <v>ElecTDGFDL-CM36Proactive</v>
      </c>
      <c r="C1666" s="49" t="s">
        <v>1061</v>
      </c>
      <c r="D1666" s="49" t="s">
        <v>5</v>
      </c>
      <c r="E1666" s="50">
        <v>6</v>
      </c>
      <c r="F1666" s="50"/>
      <c r="G1666" s="50" t="s">
        <v>208</v>
      </c>
      <c r="H1666" s="51"/>
      <c r="I1666" s="64" t="s">
        <v>75</v>
      </c>
      <c r="J1666" s="52">
        <v>1121078114.5937216</v>
      </c>
      <c r="K1666" s="52">
        <v>615941238.19723332</v>
      </c>
      <c r="L1666" s="53">
        <v>175811773.0846467</v>
      </c>
      <c r="M1666" s="52">
        <v>328750403.48692715</v>
      </c>
      <c r="N1666" s="52">
        <v>2762635608.7686677</v>
      </c>
      <c r="O1666" s="52">
        <v>529129183.66110313</v>
      </c>
      <c r="P1666" s="20">
        <v>376362229.41968071</v>
      </c>
      <c r="R1666"/>
    </row>
    <row r="1667" spans="1:18" x14ac:dyDescent="0.35">
      <c r="A1667" s="54">
        <f xml:space="preserve"> ROW( data_scaledImpacts[[#This Row],[row_id]] ) - ROW( data_scaledImpacts[[#Headers],[row_id]] )</f>
        <v>1666</v>
      </c>
      <c r="B1667" s="61" t="str">
        <f xml:space="preserve"> _xlfn.TEXTJOIN( "", , data_scaledImpacts[[#This Row],[sector]:[impactType]] )</f>
        <v>ElecTDGCM Average6Proactive</v>
      </c>
      <c r="C1667" s="49" t="s">
        <v>1061</v>
      </c>
      <c r="D1667" s="49" t="s">
        <v>15</v>
      </c>
      <c r="E1667" s="50">
        <v>6</v>
      </c>
      <c r="F1667" s="50"/>
      <c r="G1667" s="50" t="s">
        <v>208</v>
      </c>
      <c r="H1667" s="51"/>
      <c r="I1667" s="64" t="s">
        <v>76</v>
      </c>
      <c r="J1667" s="52">
        <v>1058670239.7622312</v>
      </c>
      <c r="K1667" s="52">
        <v>569553481.86496222</v>
      </c>
      <c r="L1667" s="53">
        <v>152537375.81417844</v>
      </c>
      <c r="M1667" s="52">
        <v>302702466.62772882</v>
      </c>
      <c r="N1667" s="52">
        <v>2451222293.4859524</v>
      </c>
      <c r="O1667" s="52">
        <v>707307236.31953251</v>
      </c>
      <c r="P1667" s="20">
        <v>350437701.71364868</v>
      </c>
      <c r="R1667"/>
    </row>
    <row r="1668" spans="1:18" x14ac:dyDescent="0.35">
      <c r="A1668" s="54">
        <f xml:space="preserve"> ROW( data_scaledImpacts[[#This Row],[row_id]] ) - ROW( data_scaledImpacts[[#Headers],[row_id]] )</f>
        <v>1667</v>
      </c>
      <c r="B1668" s="61" t="str">
        <f xml:space="preserve"> _xlfn.TEXTJOIN( "", , data_scaledImpacts[[#This Row],[sector]:[impactType]] )</f>
        <v>ElecTDCanESM27Proactive</v>
      </c>
      <c r="C1668" s="49" t="s">
        <v>1061</v>
      </c>
      <c r="D1668" s="49" t="s">
        <v>0</v>
      </c>
      <c r="E1668" s="50">
        <v>7</v>
      </c>
      <c r="F1668" s="50"/>
      <c r="G1668" s="50" t="s">
        <v>208</v>
      </c>
      <c r="H1668" s="51"/>
      <c r="I1668" s="64" t="s">
        <v>77</v>
      </c>
      <c r="J1668" s="52"/>
      <c r="K1668" s="52"/>
      <c r="L1668" s="53"/>
      <c r="M1668" s="52"/>
      <c r="N1668" s="52"/>
      <c r="O1668" s="52"/>
      <c r="P1668" s="20"/>
      <c r="R1668"/>
    </row>
    <row r="1669" spans="1:18" x14ac:dyDescent="0.35">
      <c r="A1669" s="54">
        <f xml:space="preserve"> ROW( data_scaledImpacts[[#This Row],[row_id]] ) - ROW( data_scaledImpacts[[#Headers],[row_id]] )</f>
        <v>1668</v>
      </c>
      <c r="B1669" s="61" t="str">
        <f xml:space="preserve"> _xlfn.TEXTJOIN( "", , data_scaledImpacts[[#This Row],[sector]:[impactType]] )</f>
        <v>ElecTDCCSM47Proactive</v>
      </c>
      <c r="C1669" s="49" t="s">
        <v>1061</v>
      </c>
      <c r="D1669" s="49" t="s">
        <v>1</v>
      </c>
      <c r="E1669" s="50">
        <v>7</v>
      </c>
      <c r="F1669" s="50"/>
      <c r="G1669" s="50" t="s">
        <v>208</v>
      </c>
      <c r="H1669" s="51"/>
      <c r="I1669" s="64" t="s">
        <v>78</v>
      </c>
      <c r="J1669" s="52"/>
      <c r="K1669" s="52"/>
      <c r="L1669" s="53"/>
      <c r="M1669" s="52"/>
      <c r="N1669" s="52"/>
      <c r="O1669" s="52"/>
      <c r="P1669" s="20"/>
      <c r="R1669"/>
    </row>
    <row r="1670" spans="1:18" x14ac:dyDescent="0.35">
      <c r="A1670" s="54">
        <f xml:space="preserve"> ROW( data_scaledImpacts[[#This Row],[row_id]] ) - ROW( data_scaledImpacts[[#Headers],[row_id]] )</f>
        <v>1669</v>
      </c>
      <c r="B1670" s="61" t="str">
        <f xml:space="preserve"> _xlfn.TEXTJOIN( "", , data_scaledImpacts[[#This Row],[sector]:[impactType]] )</f>
        <v>ElecTDGISS-E2-R7Proactive</v>
      </c>
      <c r="C1670" s="49" t="s">
        <v>1061</v>
      </c>
      <c r="D1670" s="49" t="s">
        <v>2</v>
      </c>
      <c r="E1670" s="50">
        <v>7</v>
      </c>
      <c r="F1670" s="50"/>
      <c r="G1670" s="50" t="s">
        <v>208</v>
      </c>
      <c r="H1670" s="51"/>
      <c r="I1670" s="64" t="s">
        <v>79</v>
      </c>
      <c r="J1670" s="52"/>
      <c r="K1670" s="52"/>
      <c r="L1670" s="53"/>
      <c r="M1670" s="52"/>
      <c r="N1670" s="52"/>
      <c r="O1670" s="52"/>
      <c r="P1670" s="20"/>
      <c r="R1670"/>
    </row>
    <row r="1671" spans="1:18" x14ac:dyDescent="0.35">
      <c r="A1671" s="54">
        <f xml:space="preserve"> ROW( data_scaledImpacts[[#This Row],[row_id]] ) - ROW( data_scaledImpacts[[#Headers],[row_id]] )</f>
        <v>1670</v>
      </c>
      <c r="B1671" s="61" t="str">
        <f xml:space="preserve"> _xlfn.TEXTJOIN( "", , data_scaledImpacts[[#This Row],[sector]:[impactType]] )</f>
        <v>ElecTDHadGEM2-ES7Proactive</v>
      </c>
      <c r="C1671" s="49" t="s">
        <v>1061</v>
      </c>
      <c r="D1671" s="49" t="s">
        <v>3</v>
      </c>
      <c r="E1671" s="50">
        <v>7</v>
      </c>
      <c r="F1671" s="50"/>
      <c r="G1671" s="50" t="s">
        <v>208</v>
      </c>
      <c r="H1671" s="51"/>
      <c r="I1671" s="64" t="s">
        <v>80</v>
      </c>
      <c r="J1671" s="52"/>
      <c r="K1671" s="52"/>
      <c r="L1671" s="53"/>
      <c r="M1671" s="52"/>
      <c r="N1671" s="52"/>
      <c r="O1671" s="52"/>
      <c r="P1671" s="20"/>
      <c r="R1671"/>
    </row>
    <row r="1672" spans="1:18" x14ac:dyDescent="0.35">
      <c r="A1672" s="54">
        <f xml:space="preserve"> ROW( data_scaledImpacts[[#This Row],[row_id]] ) - ROW( data_scaledImpacts[[#Headers],[row_id]] )</f>
        <v>1671</v>
      </c>
      <c r="B1672" s="61" t="str">
        <f xml:space="preserve"> _xlfn.TEXTJOIN( "", , data_scaledImpacts[[#This Row],[sector]:[impactType]] )</f>
        <v>ElecTDMIROC57Proactive</v>
      </c>
      <c r="C1672" s="49" t="s">
        <v>1061</v>
      </c>
      <c r="D1672" s="49" t="s">
        <v>4</v>
      </c>
      <c r="E1672" s="50">
        <v>7</v>
      </c>
      <c r="F1672" s="50"/>
      <c r="G1672" s="50" t="s">
        <v>208</v>
      </c>
      <c r="H1672" s="51"/>
      <c r="I1672" s="64" t="s">
        <v>81</v>
      </c>
      <c r="J1672" s="52"/>
      <c r="K1672" s="52"/>
      <c r="L1672" s="53"/>
      <c r="M1672" s="52"/>
      <c r="N1672" s="52"/>
      <c r="O1672" s="52"/>
      <c r="P1672" s="20"/>
      <c r="R1672"/>
    </row>
    <row r="1673" spans="1:18" x14ac:dyDescent="0.35">
      <c r="A1673" s="54">
        <f xml:space="preserve"> ROW( data_scaledImpacts[[#This Row],[row_id]] ) - ROW( data_scaledImpacts[[#Headers],[row_id]] )</f>
        <v>1672</v>
      </c>
      <c r="B1673" s="61" t="str">
        <f xml:space="preserve"> _xlfn.TEXTJOIN( "", , data_scaledImpacts[[#This Row],[sector]:[impactType]] )</f>
        <v>ElecTDGFDL-CM37Proactive</v>
      </c>
      <c r="C1673" s="49" t="s">
        <v>1061</v>
      </c>
      <c r="D1673" s="49" t="s">
        <v>5</v>
      </c>
      <c r="E1673" s="50">
        <v>7</v>
      </c>
      <c r="F1673" s="50"/>
      <c r="G1673" s="50" t="s">
        <v>208</v>
      </c>
      <c r="H1673" s="51"/>
      <c r="I1673" s="64" t="s">
        <v>82</v>
      </c>
      <c r="J1673" s="52"/>
      <c r="K1673" s="52"/>
      <c r="L1673" s="53"/>
      <c r="M1673" s="52"/>
      <c r="N1673" s="52"/>
      <c r="O1673" s="52"/>
      <c r="P1673" s="20"/>
      <c r="R1673"/>
    </row>
    <row r="1674" spans="1:18" x14ac:dyDescent="0.35">
      <c r="A1674" s="54">
        <f xml:space="preserve"> ROW( data_scaledImpacts[[#This Row],[row_id]] ) - ROW( data_scaledImpacts[[#Headers],[row_id]] )</f>
        <v>1673</v>
      </c>
      <c r="B1674" s="61" t="str">
        <f xml:space="preserve"> _xlfn.TEXTJOIN( "", , data_scaledImpacts[[#This Row],[sector]:[impactType]] )</f>
        <v>ElecTDGCM Average7Proactive</v>
      </c>
      <c r="C1674" s="49" t="s">
        <v>1061</v>
      </c>
      <c r="D1674" s="49" t="s">
        <v>15</v>
      </c>
      <c r="E1674" s="50">
        <v>7</v>
      </c>
      <c r="F1674" s="50"/>
      <c r="G1674" s="50" t="s">
        <v>208</v>
      </c>
      <c r="H1674" s="51"/>
      <c r="I1674" s="64" t="s">
        <v>83</v>
      </c>
      <c r="J1674" s="52" t="s">
        <v>26</v>
      </c>
      <c r="K1674" s="52" t="s">
        <v>26</v>
      </c>
      <c r="L1674" s="53" t="s">
        <v>26</v>
      </c>
      <c r="M1674" s="52" t="s">
        <v>26</v>
      </c>
      <c r="N1674" s="52" t="s">
        <v>26</v>
      </c>
      <c r="O1674" s="52" t="s">
        <v>26</v>
      </c>
      <c r="P1674" s="20" t="s">
        <v>26</v>
      </c>
      <c r="R1674"/>
    </row>
    <row r="1675" spans="1:18" x14ac:dyDescent="0.35">
      <c r="A1675" s="54">
        <f xml:space="preserve"> ROW( data_scaledImpacts[[#This Row],[row_id]] ) - ROW( data_scaledImpacts[[#Headers],[row_id]] )</f>
        <v>1674</v>
      </c>
      <c r="B1675" s="61" t="str">
        <f xml:space="preserve"> _xlfn.TEXTJOIN( "", , data_scaledImpacts[[#This Row],[sector]:[impactType]] )</f>
        <v/>
      </c>
      <c r="C1675" s="49"/>
      <c r="D1675" s="49"/>
      <c r="E1675" s="50"/>
      <c r="F1675" s="50"/>
      <c r="G1675" s="50"/>
      <c r="H1675" s="51"/>
      <c r="I1675" s="64"/>
      <c r="J1675" s="52"/>
      <c r="K1675" s="52"/>
      <c r="L1675" s="53"/>
      <c r="M1675" s="52"/>
      <c r="N1675" s="52"/>
      <c r="O1675" s="52"/>
      <c r="P1675" s="20"/>
      <c r="R1675"/>
    </row>
    <row r="1676" spans="1:18" x14ac:dyDescent="0.35">
      <c r="A1676" s="54">
        <f xml:space="preserve"> ROW( data_scaledImpacts[[#This Row],[row_id]] ) - ROW( data_scaledImpacts[[#Headers],[row_id]] )</f>
        <v>1675</v>
      </c>
      <c r="B1676" s="61" t="str">
        <f xml:space="preserve"> _xlfn.TEXTJOIN( "", , data_scaledImpacts[[#This Row],[sector]:[impactType]] )</f>
        <v>ElecSDCanESM21N/A</v>
      </c>
      <c r="C1676" s="49" t="s">
        <v>220</v>
      </c>
      <c r="D1676" s="49" t="s">
        <v>0</v>
      </c>
      <c r="E1676" s="50">
        <v>1</v>
      </c>
      <c r="F1676" s="50"/>
      <c r="G1676" s="50" t="s">
        <v>201</v>
      </c>
      <c r="H1676" s="51"/>
      <c r="I1676" s="64" t="s">
        <v>35</v>
      </c>
      <c r="J1676" s="52">
        <v>6.3073337560548559E-4</v>
      </c>
      <c r="K1676" s="52">
        <v>7.3599378703925744E-4</v>
      </c>
      <c r="L1676" s="53">
        <v>7.1349991377545052E-4</v>
      </c>
      <c r="M1676" s="52">
        <v>5.2002743203538593E-4</v>
      </c>
      <c r="N1676" s="52">
        <v>1.2848855167428841E-3</v>
      </c>
      <c r="O1676" s="52">
        <v>1.5923037519915972E-3</v>
      </c>
      <c r="P1676" s="20">
        <v>1.1737051408118315E-3</v>
      </c>
      <c r="R1676"/>
    </row>
    <row r="1677" spans="1:18" x14ac:dyDescent="0.35">
      <c r="A1677" s="54">
        <f xml:space="preserve"> ROW( data_scaledImpacts[[#This Row],[row_id]] ) - ROW( data_scaledImpacts[[#Headers],[row_id]] )</f>
        <v>1676</v>
      </c>
      <c r="B1677" s="61" t="str">
        <f xml:space="preserve"> _xlfn.TEXTJOIN( "", , data_scaledImpacts[[#This Row],[sector]:[impactType]] )</f>
        <v>ElecSDCCSM41N/A</v>
      </c>
      <c r="C1677" s="49" t="s">
        <v>220</v>
      </c>
      <c r="D1677" s="49" t="s">
        <v>1</v>
      </c>
      <c r="E1677" s="50">
        <v>1</v>
      </c>
      <c r="F1677" s="50"/>
      <c r="G1677" s="50" t="s">
        <v>201</v>
      </c>
      <c r="H1677" s="51"/>
      <c r="I1677" s="64" t="s">
        <v>36</v>
      </c>
      <c r="J1677" s="52">
        <v>3.4590339960471894E-4</v>
      </c>
      <c r="K1677" s="52">
        <v>5.43646876204118E-4</v>
      </c>
      <c r="L1677" s="53">
        <v>2.3427789020202816E-4</v>
      </c>
      <c r="M1677" s="52">
        <v>1.0986255762546193E-4</v>
      </c>
      <c r="N1677" s="52">
        <v>9.1744204441268629E-4</v>
      </c>
      <c r="O1677" s="52">
        <v>1.2149755419608166E-3</v>
      </c>
      <c r="P1677" s="20">
        <v>3.2037385458627554E-4</v>
      </c>
      <c r="R1677"/>
    </row>
    <row r="1678" spans="1:18" x14ac:dyDescent="0.35">
      <c r="A1678" s="54">
        <f xml:space="preserve"> ROW( data_scaledImpacts[[#This Row],[row_id]] ) - ROW( data_scaledImpacts[[#Headers],[row_id]] )</f>
        <v>1677</v>
      </c>
      <c r="B1678" s="61" t="str">
        <f xml:space="preserve"> _xlfn.TEXTJOIN( "", , data_scaledImpacts[[#This Row],[sector]:[impactType]] )</f>
        <v>ElecSDGISS-E2-R1N/A</v>
      </c>
      <c r="C1678" s="49" t="s">
        <v>220</v>
      </c>
      <c r="D1678" s="49" t="s">
        <v>2</v>
      </c>
      <c r="E1678" s="50">
        <v>1</v>
      </c>
      <c r="F1678" s="50"/>
      <c r="G1678" s="50" t="s">
        <v>201</v>
      </c>
      <c r="H1678" s="51"/>
      <c r="I1678" s="64" t="s">
        <v>37</v>
      </c>
      <c r="J1678" s="52">
        <v>1.8038338975951973E-3</v>
      </c>
      <c r="K1678" s="52">
        <v>1.5536676687801787E-3</v>
      </c>
      <c r="L1678" s="53">
        <v>3.3361416710684377E-3</v>
      </c>
      <c r="M1678" s="52">
        <v>5.7118106334594909E-3</v>
      </c>
      <c r="N1678" s="52">
        <v>6.2519260958264766E-3</v>
      </c>
      <c r="O1678" s="52">
        <v>8.6617374715634021E-3</v>
      </c>
      <c r="P1678" s="20">
        <v>8.0458438408734789E-3</v>
      </c>
      <c r="R1678"/>
    </row>
    <row r="1679" spans="1:18" x14ac:dyDescent="0.35">
      <c r="A1679" s="54">
        <f xml:space="preserve"> ROW( data_scaledImpacts[[#This Row],[row_id]] ) - ROW( data_scaledImpacts[[#Headers],[row_id]] )</f>
        <v>1678</v>
      </c>
      <c r="B1679" s="61" t="str">
        <f xml:space="preserve"> _xlfn.TEXTJOIN( "", , data_scaledImpacts[[#This Row],[sector]:[impactType]] )</f>
        <v>ElecSDHadGEM2-ES1N/A</v>
      </c>
      <c r="C1679" s="49" t="s">
        <v>220</v>
      </c>
      <c r="D1679" s="49" t="s">
        <v>3</v>
      </c>
      <c r="E1679" s="50">
        <v>1</v>
      </c>
      <c r="F1679" s="50"/>
      <c r="G1679" s="50" t="s">
        <v>201</v>
      </c>
      <c r="H1679" s="51"/>
      <c r="I1679" s="64" t="s">
        <v>38</v>
      </c>
      <c r="J1679" s="52">
        <v>8.7702151969404341E-4</v>
      </c>
      <c r="K1679" s="52">
        <v>7.3188791471734405E-4</v>
      </c>
      <c r="L1679" s="53">
        <v>7.7002517133806236E-4</v>
      </c>
      <c r="M1679" s="52">
        <v>6.9242270423264252E-4</v>
      </c>
      <c r="N1679" s="52">
        <v>2.2240644015161237E-3</v>
      </c>
      <c r="O1679" s="52">
        <v>2.9937552906946774E-3</v>
      </c>
      <c r="P1679" s="20">
        <v>1.412832032635869E-3</v>
      </c>
      <c r="R1679"/>
    </row>
    <row r="1680" spans="1:18" x14ac:dyDescent="0.35">
      <c r="A1680" s="54">
        <f xml:space="preserve"> ROW( data_scaledImpacts[[#This Row],[row_id]] ) - ROW( data_scaledImpacts[[#Headers],[row_id]] )</f>
        <v>1679</v>
      </c>
      <c r="B1680" s="61" t="str">
        <f xml:space="preserve"> _xlfn.TEXTJOIN( "", , data_scaledImpacts[[#This Row],[sector]:[impactType]] )</f>
        <v>ElecSDMIROC51N/A</v>
      </c>
      <c r="C1680" s="49" t="s">
        <v>220</v>
      </c>
      <c r="D1680" s="49" t="s">
        <v>4</v>
      </c>
      <c r="E1680" s="50">
        <v>1</v>
      </c>
      <c r="F1680" s="50"/>
      <c r="G1680" s="50" t="s">
        <v>201</v>
      </c>
      <c r="H1680" s="51"/>
      <c r="I1680" s="64" t="s">
        <v>39</v>
      </c>
      <c r="J1680" s="52">
        <v>9.8719532796454068E-4</v>
      </c>
      <c r="K1680" s="52">
        <v>8.4025853918801019E-4</v>
      </c>
      <c r="L1680" s="53">
        <v>9.4226782524220454E-4</v>
      </c>
      <c r="M1680" s="52">
        <v>6.4325284485966527E-4</v>
      </c>
      <c r="N1680" s="52">
        <v>3.2094349310123338E-3</v>
      </c>
      <c r="O1680" s="52">
        <v>5.9944444790862583E-3</v>
      </c>
      <c r="P1680" s="20">
        <v>2.1955120109993231E-3</v>
      </c>
      <c r="R1680"/>
    </row>
    <row r="1681" spans="1:18" x14ac:dyDescent="0.35">
      <c r="A1681" s="54">
        <f xml:space="preserve"> ROW( data_scaledImpacts[[#This Row],[row_id]] ) - ROW( data_scaledImpacts[[#Headers],[row_id]] )</f>
        <v>1680</v>
      </c>
      <c r="B1681" s="61" t="str">
        <f xml:space="preserve"> _xlfn.TEXTJOIN( "", , data_scaledImpacts[[#This Row],[sector]:[impactType]] )</f>
        <v>ElecSDGFDL-CM31N/A</v>
      </c>
      <c r="C1681" s="49" t="s">
        <v>220</v>
      </c>
      <c r="D1681" s="49" t="s">
        <v>5</v>
      </c>
      <c r="E1681" s="50">
        <v>1</v>
      </c>
      <c r="F1681" s="50"/>
      <c r="G1681" s="50" t="s">
        <v>201</v>
      </c>
      <c r="H1681" s="51"/>
      <c r="I1681" s="64" t="s">
        <v>40</v>
      </c>
      <c r="J1681" s="52">
        <v>1.2196653370919464E-3</v>
      </c>
      <c r="K1681" s="52">
        <v>1.2548709572732797E-3</v>
      </c>
      <c r="L1681" s="53">
        <v>1.2316198033370807E-3</v>
      </c>
      <c r="M1681" s="52">
        <v>1.3670604406619269E-3</v>
      </c>
      <c r="N1681" s="52">
        <v>2.1608361542206911E-3</v>
      </c>
      <c r="O1681" s="52">
        <v>2.8973308230773043E-3</v>
      </c>
      <c r="P1681" s="20">
        <v>1.656701916544101E-3</v>
      </c>
      <c r="R1681"/>
    </row>
    <row r="1682" spans="1:18" x14ac:dyDescent="0.35">
      <c r="A1682" s="54">
        <f xml:space="preserve"> ROW( data_scaledImpacts[[#This Row],[row_id]] ) - ROW( data_scaledImpacts[[#Headers],[row_id]] )</f>
        <v>1681</v>
      </c>
      <c r="B1682" s="61" t="str">
        <f xml:space="preserve"> _xlfn.TEXTJOIN( "", , data_scaledImpacts[[#This Row],[sector]:[impactType]] )</f>
        <v>ElecSDGCM Average1N/A</v>
      </c>
      <c r="C1682" s="49" t="s">
        <v>220</v>
      </c>
      <c r="D1682" s="49" t="s">
        <v>15</v>
      </c>
      <c r="E1682" s="50">
        <v>1</v>
      </c>
      <c r="F1682" s="50"/>
      <c r="G1682" s="50" t="s">
        <v>201</v>
      </c>
      <c r="H1682" s="51"/>
      <c r="I1682" s="64" t="s">
        <v>41</v>
      </c>
      <c r="J1682" s="52">
        <v>9.7739214292598864E-4</v>
      </c>
      <c r="K1682" s="52">
        <v>9.4338762386703134E-4</v>
      </c>
      <c r="L1682" s="53">
        <v>1.2046387124938773E-3</v>
      </c>
      <c r="M1682" s="52">
        <v>1.5074061021457623E-3</v>
      </c>
      <c r="N1682" s="52">
        <v>2.6747648572885327E-3</v>
      </c>
      <c r="O1682" s="52">
        <v>3.8924245597290095E-3</v>
      </c>
      <c r="P1682" s="20">
        <v>2.4674947994084797E-3</v>
      </c>
      <c r="R1682"/>
    </row>
    <row r="1683" spans="1:18" x14ac:dyDescent="0.35">
      <c r="A1683" s="54">
        <f xml:space="preserve"> ROW( data_scaledImpacts[[#This Row],[row_id]] ) - ROW( data_scaledImpacts[[#Headers],[row_id]] )</f>
        <v>1682</v>
      </c>
      <c r="B1683" s="61" t="str">
        <f xml:space="preserve"> _xlfn.TEXTJOIN( "", , data_scaledImpacts[[#This Row],[sector]:[impactType]] )</f>
        <v>ElecSDCanESM22N/A</v>
      </c>
      <c r="C1683" s="49" t="s">
        <v>220</v>
      </c>
      <c r="D1683" s="49" t="s">
        <v>0</v>
      </c>
      <c r="E1683" s="50">
        <v>2</v>
      </c>
      <c r="F1683" s="50"/>
      <c r="G1683" s="50" t="s">
        <v>201</v>
      </c>
      <c r="H1683" s="51"/>
      <c r="I1683" s="64" t="s">
        <v>42</v>
      </c>
      <c r="J1683" s="52">
        <v>6.3745958970802263E-3</v>
      </c>
      <c r="K1683" s="52">
        <v>7.7775556028238935E-3</v>
      </c>
      <c r="L1683" s="53">
        <v>6.8168152530025949E-3</v>
      </c>
      <c r="M1683" s="52">
        <v>1.7880105709090044E-2</v>
      </c>
      <c r="N1683" s="52">
        <v>1.6828033367692896E-2</v>
      </c>
      <c r="O1683" s="52">
        <v>1.9914038770022069E-2</v>
      </c>
      <c r="P1683" s="20">
        <v>1.3497964364155735E-2</v>
      </c>
      <c r="R1683"/>
    </row>
    <row r="1684" spans="1:18" x14ac:dyDescent="0.35">
      <c r="A1684" s="54">
        <f xml:space="preserve"> ROW( data_scaledImpacts[[#This Row],[row_id]] ) - ROW( data_scaledImpacts[[#Headers],[row_id]] )</f>
        <v>1683</v>
      </c>
      <c r="B1684" s="61" t="str">
        <f xml:space="preserve"> _xlfn.TEXTJOIN( "", , data_scaledImpacts[[#This Row],[sector]:[impactType]] )</f>
        <v>ElecSDCCSM42N/A</v>
      </c>
      <c r="C1684" s="49" t="s">
        <v>220</v>
      </c>
      <c r="D1684" s="49" t="s">
        <v>1</v>
      </c>
      <c r="E1684" s="50">
        <v>2</v>
      </c>
      <c r="F1684" s="50"/>
      <c r="G1684" s="50" t="s">
        <v>201</v>
      </c>
      <c r="H1684" s="51"/>
      <c r="I1684" s="64" t="s">
        <v>43</v>
      </c>
      <c r="J1684" s="52">
        <v>7.4820799542902883E-3</v>
      </c>
      <c r="K1684" s="52">
        <v>4.4212409489672311E-3</v>
      </c>
      <c r="L1684" s="53">
        <v>6.9196317125002071E-3</v>
      </c>
      <c r="M1684" s="52">
        <v>9.1570139156122998E-3</v>
      </c>
      <c r="N1684" s="52">
        <v>1.5419717974553437E-2</v>
      </c>
      <c r="O1684" s="52">
        <v>2.2133297117687079E-2</v>
      </c>
      <c r="P1684" s="20">
        <v>1.0459492718395413E-2</v>
      </c>
      <c r="R1684"/>
    </row>
    <row r="1685" spans="1:18" x14ac:dyDescent="0.35">
      <c r="A1685" s="54">
        <f xml:space="preserve"> ROW( data_scaledImpacts[[#This Row],[row_id]] ) - ROW( data_scaledImpacts[[#Headers],[row_id]] )</f>
        <v>1684</v>
      </c>
      <c r="B1685" s="61" t="str">
        <f xml:space="preserve"> _xlfn.TEXTJOIN( "", , data_scaledImpacts[[#This Row],[sector]:[impactType]] )</f>
        <v>ElecSDGISS-E2-R2N/A</v>
      </c>
      <c r="C1685" s="49" t="s">
        <v>220</v>
      </c>
      <c r="D1685" s="49" t="s">
        <v>2</v>
      </c>
      <c r="E1685" s="50">
        <v>2</v>
      </c>
      <c r="F1685" s="50"/>
      <c r="G1685" s="50" t="s">
        <v>201</v>
      </c>
      <c r="H1685" s="51"/>
      <c r="I1685" s="64" t="s">
        <v>44</v>
      </c>
      <c r="J1685" s="52">
        <v>6.395437826582473E-3</v>
      </c>
      <c r="K1685" s="52">
        <v>2.1313170423107319E-3</v>
      </c>
      <c r="L1685" s="53">
        <v>1.4148652027665909E-2</v>
      </c>
      <c r="M1685" s="52">
        <v>4.6889717931356767E-2</v>
      </c>
      <c r="N1685" s="52">
        <v>2.217160597886636E-2</v>
      </c>
      <c r="O1685" s="52">
        <v>2.8963042888998203E-2</v>
      </c>
      <c r="P1685" s="20">
        <v>2.7900477108811161E-2</v>
      </c>
      <c r="R1685"/>
    </row>
    <row r="1686" spans="1:18" x14ac:dyDescent="0.35">
      <c r="A1686" s="54">
        <f xml:space="preserve"> ROW( data_scaledImpacts[[#This Row],[row_id]] ) - ROW( data_scaledImpacts[[#Headers],[row_id]] )</f>
        <v>1685</v>
      </c>
      <c r="B1686" s="61" t="str">
        <f xml:space="preserve"> _xlfn.TEXTJOIN( "", , data_scaledImpacts[[#This Row],[sector]:[impactType]] )</f>
        <v>ElecSDHadGEM2-ES2N/A</v>
      </c>
      <c r="C1686" s="49" t="s">
        <v>220</v>
      </c>
      <c r="D1686" s="49" t="s">
        <v>3</v>
      </c>
      <c r="E1686" s="50">
        <v>2</v>
      </c>
      <c r="F1686" s="50"/>
      <c r="G1686" s="50" t="s">
        <v>201</v>
      </c>
      <c r="H1686" s="51"/>
      <c r="I1686" s="64" t="s">
        <v>45</v>
      </c>
      <c r="J1686" s="52">
        <v>4.9587340582937234E-3</v>
      </c>
      <c r="K1686" s="52">
        <v>4.2422200676710542E-3</v>
      </c>
      <c r="L1686" s="53">
        <v>4.0392742982902075E-3</v>
      </c>
      <c r="M1686" s="52">
        <v>3.846798893124781E-3</v>
      </c>
      <c r="N1686" s="52">
        <v>1.5215137147678304E-2</v>
      </c>
      <c r="O1686" s="52">
        <v>1.8096327149629277E-2</v>
      </c>
      <c r="P1686" s="20">
        <v>9.0413740117307739E-3</v>
      </c>
      <c r="R1686"/>
    </row>
    <row r="1687" spans="1:18" x14ac:dyDescent="0.35">
      <c r="A1687" s="54">
        <f xml:space="preserve"> ROW( data_scaledImpacts[[#This Row],[row_id]] ) - ROW( data_scaledImpacts[[#Headers],[row_id]] )</f>
        <v>1686</v>
      </c>
      <c r="B1687" s="61" t="str">
        <f xml:space="preserve"> _xlfn.TEXTJOIN( "", , data_scaledImpacts[[#This Row],[sector]:[impactType]] )</f>
        <v>ElecSDMIROC52N/A</v>
      </c>
      <c r="C1687" s="49" t="s">
        <v>220</v>
      </c>
      <c r="D1687" s="49" t="s">
        <v>4</v>
      </c>
      <c r="E1687" s="50">
        <v>2</v>
      </c>
      <c r="F1687" s="50"/>
      <c r="G1687" s="50" t="s">
        <v>201</v>
      </c>
      <c r="H1687" s="51"/>
      <c r="I1687" s="64" t="s">
        <v>46</v>
      </c>
      <c r="J1687" s="52">
        <v>1.8573094450358152E-3</v>
      </c>
      <c r="K1687" s="52">
        <v>1.1974931737650518E-3</v>
      </c>
      <c r="L1687" s="53">
        <v>3.7386445204139473E-3</v>
      </c>
      <c r="M1687" s="52">
        <v>5.9790544773918874E-3</v>
      </c>
      <c r="N1687" s="52">
        <v>1.0284906131856397E-2</v>
      </c>
      <c r="O1687" s="52">
        <v>1.6937424977297999E-2</v>
      </c>
      <c r="P1687" s="20">
        <v>1.065278370639966E-2</v>
      </c>
      <c r="R1687"/>
    </row>
    <row r="1688" spans="1:18" x14ac:dyDescent="0.35">
      <c r="A1688" s="54">
        <f xml:space="preserve"> ROW( data_scaledImpacts[[#This Row],[row_id]] ) - ROW( data_scaledImpacts[[#Headers],[row_id]] )</f>
        <v>1687</v>
      </c>
      <c r="B1688" s="61" t="str">
        <f xml:space="preserve"> _xlfn.TEXTJOIN( "", , data_scaledImpacts[[#This Row],[sector]:[impactType]] )</f>
        <v>ElecSDGFDL-CM32N/A</v>
      </c>
      <c r="C1688" s="49" t="s">
        <v>220</v>
      </c>
      <c r="D1688" s="49" t="s">
        <v>5</v>
      </c>
      <c r="E1688" s="50">
        <v>2</v>
      </c>
      <c r="F1688" s="50"/>
      <c r="G1688" s="50" t="s">
        <v>201</v>
      </c>
      <c r="H1688" s="51"/>
      <c r="I1688" s="64" t="s">
        <v>47</v>
      </c>
      <c r="J1688" s="52">
        <v>6.9104236086148241E-3</v>
      </c>
      <c r="K1688" s="52">
        <v>7.0188792065968286E-3</v>
      </c>
      <c r="L1688" s="53">
        <v>6.6699859042727017E-3</v>
      </c>
      <c r="M1688" s="52">
        <v>1.03837630199064E-2</v>
      </c>
      <c r="N1688" s="52">
        <v>1.5191864258883303E-2</v>
      </c>
      <c r="O1688" s="52">
        <v>1.7319694545339992E-2</v>
      </c>
      <c r="P1688" s="20">
        <v>1.1951657155463202E-2</v>
      </c>
      <c r="R1688"/>
    </row>
    <row r="1689" spans="1:18" x14ac:dyDescent="0.35">
      <c r="A1689" s="54">
        <f xml:space="preserve"> ROW( data_scaledImpacts[[#This Row],[row_id]] ) - ROW( data_scaledImpacts[[#Headers],[row_id]] )</f>
        <v>1688</v>
      </c>
      <c r="B1689" s="61" t="str">
        <f xml:space="preserve"> _xlfn.TEXTJOIN( "", , data_scaledImpacts[[#This Row],[sector]:[impactType]] )</f>
        <v>ElecSDGCM Average2N/A</v>
      </c>
      <c r="C1689" s="49" t="s">
        <v>220</v>
      </c>
      <c r="D1689" s="49" t="s">
        <v>15</v>
      </c>
      <c r="E1689" s="50">
        <v>2</v>
      </c>
      <c r="F1689" s="50"/>
      <c r="G1689" s="50" t="s">
        <v>201</v>
      </c>
      <c r="H1689" s="51"/>
      <c r="I1689" s="64" t="s">
        <v>48</v>
      </c>
      <c r="J1689" s="52">
        <v>5.663096798316225E-3</v>
      </c>
      <c r="K1689" s="52">
        <v>4.4647843403557985E-3</v>
      </c>
      <c r="L1689" s="53">
        <v>7.0555006193575949E-3</v>
      </c>
      <c r="M1689" s="52">
        <v>1.5689408991080362E-2</v>
      </c>
      <c r="N1689" s="52">
        <v>1.585187747658845E-2</v>
      </c>
      <c r="O1689" s="52">
        <v>2.0560637574829104E-2</v>
      </c>
      <c r="P1689" s="20">
        <v>1.3917291510825991E-2</v>
      </c>
      <c r="R1689"/>
    </row>
    <row r="1690" spans="1:18" x14ac:dyDescent="0.35">
      <c r="A1690" s="54">
        <f xml:space="preserve"> ROW( data_scaledImpacts[[#This Row],[row_id]] ) - ROW( data_scaledImpacts[[#Headers],[row_id]] )</f>
        <v>1689</v>
      </c>
      <c r="B1690" s="61" t="str">
        <f xml:space="preserve"> _xlfn.TEXTJOIN( "", , data_scaledImpacts[[#This Row],[sector]:[impactType]] )</f>
        <v>ElecSDCanESM23N/A</v>
      </c>
      <c r="C1690" s="49" t="s">
        <v>220</v>
      </c>
      <c r="D1690" s="49" t="s">
        <v>0</v>
      </c>
      <c r="E1690" s="50">
        <v>3</v>
      </c>
      <c r="F1690" s="50"/>
      <c r="G1690" s="50" t="s">
        <v>201</v>
      </c>
      <c r="H1690" s="51"/>
      <c r="I1690" s="64" t="s">
        <v>49</v>
      </c>
      <c r="J1690" s="52">
        <v>1.0012063046124897E-2</v>
      </c>
      <c r="K1690" s="52">
        <v>1.3419042706426243E-2</v>
      </c>
      <c r="L1690" s="53">
        <v>1.3012809798855329E-2</v>
      </c>
      <c r="M1690" s="52">
        <v>7.454511019394916E-2</v>
      </c>
      <c r="N1690" s="52">
        <v>3.0507787139145259E-2</v>
      </c>
      <c r="O1690" s="52">
        <v>3.4499417547781519E-2</v>
      </c>
      <c r="P1690" s="20">
        <v>2.4671718956286171E-2</v>
      </c>
      <c r="R1690"/>
    </row>
    <row r="1691" spans="1:18" x14ac:dyDescent="0.35">
      <c r="A1691" s="54">
        <f xml:space="preserve"> ROW( data_scaledImpacts[[#This Row],[row_id]] ) - ROW( data_scaledImpacts[[#Headers],[row_id]] )</f>
        <v>1690</v>
      </c>
      <c r="B1691" s="61" t="str">
        <f xml:space="preserve"> _xlfn.TEXTJOIN( "", , data_scaledImpacts[[#This Row],[sector]:[impactType]] )</f>
        <v>ElecSDCCSM43N/A</v>
      </c>
      <c r="C1691" s="49" t="s">
        <v>220</v>
      </c>
      <c r="D1691" s="49" t="s">
        <v>1</v>
      </c>
      <c r="E1691" s="50">
        <v>3</v>
      </c>
      <c r="F1691" s="50"/>
      <c r="G1691" s="50" t="s">
        <v>201</v>
      </c>
      <c r="H1691" s="51"/>
      <c r="I1691" s="64" t="s">
        <v>50</v>
      </c>
      <c r="J1691" s="52">
        <v>1.0501368629341812E-2</v>
      </c>
      <c r="K1691" s="52">
        <v>5.6490415850096731E-3</v>
      </c>
      <c r="L1691" s="53">
        <v>1.4448648892082305E-2</v>
      </c>
      <c r="M1691" s="52">
        <v>3.5026804953754542E-2</v>
      </c>
      <c r="N1691" s="52">
        <v>2.8905461966237223E-2</v>
      </c>
      <c r="O1691" s="52">
        <v>3.5546594791672437E-2</v>
      </c>
      <c r="P1691" s="20">
        <v>2.166651498800487E-2</v>
      </c>
      <c r="R1691"/>
    </row>
    <row r="1692" spans="1:18" x14ac:dyDescent="0.35">
      <c r="A1692" s="54">
        <f xml:space="preserve"> ROW( data_scaledImpacts[[#This Row],[row_id]] ) - ROW( data_scaledImpacts[[#Headers],[row_id]] )</f>
        <v>1691</v>
      </c>
      <c r="B1692" s="61" t="str">
        <f xml:space="preserve"> _xlfn.TEXTJOIN( "", , data_scaledImpacts[[#This Row],[sector]:[impactType]] )</f>
        <v>ElecSDGISS-E2-R3N/A</v>
      </c>
      <c r="C1692" s="49" t="s">
        <v>220</v>
      </c>
      <c r="D1692" s="49" t="s">
        <v>2</v>
      </c>
      <c r="E1692" s="50">
        <v>3</v>
      </c>
      <c r="F1692" s="50"/>
      <c r="G1692" s="50" t="s">
        <v>201</v>
      </c>
      <c r="H1692" s="51"/>
      <c r="I1692" s="64" t="s">
        <v>51</v>
      </c>
      <c r="J1692" s="52">
        <v>1.1517947490775837E-2</v>
      </c>
      <c r="K1692" s="52">
        <v>6.3931258534126734E-3</v>
      </c>
      <c r="L1692" s="53">
        <v>2.2843545859984049E-2</v>
      </c>
      <c r="M1692" s="52">
        <v>4.6203371010842043E-2</v>
      </c>
      <c r="N1692" s="52">
        <v>3.9813167856006082E-2</v>
      </c>
      <c r="O1692" s="52">
        <v>4.4373492757596722E-2</v>
      </c>
      <c r="P1692" s="20">
        <v>3.8577652618449809E-2</v>
      </c>
      <c r="R1692"/>
    </row>
    <row r="1693" spans="1:18" x14ac:dyDescent="0.35">
      <c r="A1693" s="54">
        <f xml:space="preserve"> ROW( data_scaledImpacts[[#This Row],[row_id]] ) - ROW( data_scaledImpacts[[#Headers],[row_id]] )</f>
        <v>1692</v>
      </c>
      <c r="B1693" s="61" t="str">
        <f xml:space="preserve"> _xlfn.TEXTJOIN( "", , data_scaledImpacts[[#This Row],[sector]:[impactType]] )</f>
        <v>ElecSDHadGEM2-ES3N/A</v>
      </c>
      <c r="C1693" s="49" t="s">
        <v>220</v>
      </c>
      <c r="D1693" s="49" t="s">
        <v>3</v>
      </c>
      <c r="E1693" s="50">
        <v>3</v>
      </c>
      <c r="F1693" s="50"/>
      <c r="G1693" s="50" t="s">
        <v>201</v>
      </c>
      <c r="H1693" s="51"/>
      <c r="I1693" s="64" t="s">
        <v>52</v>
      </c>
      <c r="J1693" s="52">
        <v>9.3915028295732395E-3</v>
      </c>
      <c r="K1693" s="52">
        <v>7.753399344112788E-3</v>
      </c>
      <c r="L1693" s="53">
        <v>9.3540494906958482E-3</v>
      </c>
      <c r="M1693" s="52">
        <v>3.2228701032822604E-2</v>
      </c>
      <c r="N1693" s="52">
        <v>3.1932461944189638E-2</v>
      </c>
      <c r="O1693" s="52">
        <v>3.2869389028030493E-2</v>
      </c>
      <c r="P1693" s="20">
        <v>2.063487978487899E-2</v>
      </c>
      <c r="R1693"/>
    </row>
    <row r="1694" spans="1:18" x14ac:dyDescent="0.35">
      <c r="A1694" s="54">
        <f xml:space="preserve"> ROW( data_scaledImpacts[[#This Row],[row_id]] ) - ROW( data_scaledImpacts[[#Headers],[row_id]] )</f>
        <v>1693</v>
      </c>
      <c r="B1694" s="61" t="str">
        <f xml:space="preserve"> _xlfn.TEXTJOIN( "", , data_scaledImpacts[[#This Row],[sector]:[impactType]] )</f>
        <v>ElecSDMIROC53N/A</v>
      </c>
      <c r="C1694" s="49" t="s">
        <v>220</v>
      </c>
      <c r="D1694" s="49" t="s">
        <v>4</v>
      </c>
      <c r="E1694" s="50">
        <v>3</v>
      </c>
      <c r="F1694" s="50"/>
      <c r="G1694" s="50" t="s">
        <v>201</v>
      </c>
      <c r="H1694" s="51"/>
      <c r="I1694" s="64" t="s">
        <v>53</v>
      </c>
      <c r="J1694" s="52">
        <v>3.2873359335805485E-3</v>
      </c>
      <c r="K1694" s="52">
        <v>1.0784650014077357E-3</v>
      </c>
      <c r="L1694" s="53">
        <v>8.6132663862961145E-3</v>
      </c>
      <c r="M1694" s="52">
        <v>2.9979832974512899E-2</v>
      </c>
      <c r="N1694" s="52">
        <v>2.0796554047360916E-2</v>
      </c>
      <c r="O1694" s="52">
        <v>2.9839487595356706E-2</v>
      </c>
      <c r="P1694" s="20">
        <v>2.1439214728014466E-2</v>
      </c>
      <c r="R1694"/>
    </row>
    <row r="1695" spans="1:18" x14ac:dyDescent="0.35">
      <c r="A1695" s="54">
        <f xml:space="preserve"> ROW( data_scaledImpacts[[#This Row],[row_id]] ) - ROW( data_scaledImpacts[[#Headers],[row_id]] )</f>
        <v>1694</v>
      </c>
      <c r="B1695" s="61" t="str">
        <f xml:space="preserve"> _xlfn.TEXTJOIN( "", , data_scaledImpacts[[#This Row],[sector]:[impactType]] )</f>
        <v>ElecSDGFDL-CM33N/A</v>
      </c>
      <c r="C1695" s="49" t="s">
        <v>220</v>
      </c>
      <c r="D1695" s="49" t="s">
        <v>5</v>
      </c>
      <c r="E1695" s="50">
        <v>3</v>
      </c>
      <c r="F1695" s="50"/>
      <c r="G1695" s="50" t="s">
        <v>201</v>
      </c>
      <c r="H1695" s="51"/>
      <c r="I1695" s="64" t="s">
        <v>54</v>
      </c>
      <c r="J1695" s="52">
        <v>1.2285594814080092E-2</v>
      </c>
      <c r="K1695" s="52">
        <v>1.1423793774220314E-2</v>
      </c>
      <c r="L1695" s="53">
        <v>1.4791072242730907E-2</v>
      </c>
      <c r="M1695" s="52">
        <v>5.1411170316459476E-2</v>
      </c>
      <c r="N1695" s="52">
        <v>3.0951026693720962E-2</v>
      </c>
      <c r="O1695" s="52">
        <v>3.5700628432672854E-2</v>
      </c>
      <c r="P1695" s="20">
        <v>2.6873810765057682E-2</v>
      </c>
      <c r="R1695"/>
    </row>
    <row r="1696" spans="1:18" x14ac:dyDescent="0.35">
      <c r="A1696" s="54">
        <f xml:space="preserve"> ROW( data_scaledImpacts[[#This Row],[row_id]] ) - ROW( data_scaledImpacts[[#Headers],[row_id]] )</f>
        <v>1695</v>
      </c>
      <c r="B1696" s="61" t="str">
        <f xml:space="preserve"> _xlfn.TEXTJOIN( "", , data_scaledImpacts[[#This Row],[sector]:[impactType]] )</f>
        <v>ElecSDGCM Average3N/A</v>
      </c>
      <c r="C1696" s="49" t="s">
        <v>220</v>
      </c>
      <c r="D1696" s="49" t="s">
        <v>15</v>
      </c>
      <c r="E1696" s="50">
        <v>3</v>
      </c>
      <c r="F1696" s="50"/>
      <c r="G1696" s="50" t="s">
        <v>201</v>
      </c>
      <c r="H1696" s="51"/>
      <c r="I1696" s="64" t="s">
        <v>55</v>
      </c>
      <c r="J1696" s="52">
        <v>9.4993021239127371E-3</v>
      </c>
      <c r="K1696" s="52">
        <v>7.6194780440982379E-3</v>
      </c>
      <c r="L1696" s="53">
        <v>1.3843898778440758E-2</v>
      </c>
      <c r="M1696" s="52">
        <v>4.4899165080390123E-2</v>
      </c>
      <c r="N1696" s="52">
        <v>3.0484409941110013E-2</v>
      </c>
      <c r="O1696" s="52">
        <v>3.5471501692185124E-2</v>
      </c>
      <c r="P1696" s="20">
        <v>2.5643965306781997E-2</v>
      </c>
      <c r="R1696"/>
    </row>
    <row r="1697" spans="1:18" x14ac:dyDescent="0.35">
      <c r="A1697" s="54">
        <f xml:space="preserve"> ROW( data_scaledImpacts[[#This Row],[row_id]] ) - ROW( data_scaledImpacts[[#Headers],[row_id]] )</f>
        <v>1696</v>
      </c>
      <c r="B1697" s="61" t="str">
        <f xml:space="preserve"> _xlfn.TEXTJOIN( "", , data_scaledImpacts[[#This Row],[sector]:[impactType]] )</f>
        <v>ElecSDCanESM24N/A</v>
      </c>
      <c r="C1697" s="49" t="s">
        <v>220</v>
      </c>
      <c r="D1697" s="49" t="s">
        <v>0</v>
      </c>
      <c r="E1697" s="50">
        <v>4</v>
      </c>
      <c r="F1697" s="50"/>
      <c r="G1697" s="50" t="s">
        <v>201</v>
      </c>
      <c r="H1697" s="51"/>
      <c r="I1697" s="64" t="s">
        <v>56</v>
      </c>
      <c r="J1697" s="52">
        <v>1.3323655332183826E-2</v>
      </c>
      <c r="K1697" s="52">
        <v>1.8131338771238958E-2</v>
      </c>
      <c r="L1697" s="53">
        <v>2.2084122099212289E-2</v>
      </c>
      <c r="M1697" s="52">
        <v>8.4853727153331837E-2</v>
      </c>
      <c r="N1697" s="52">
        <v>4.1890824675461014E-2</v>
      </c>
      <c r="O1697" s="52">
        <v>4.6356660811093686E-2</v>
      </c>
      <c r="P1697" s="20">
        <v>3.5878772840563178E-2</v>
      </c>
      <c r="R1697"/>
    </row>
    <row r="1698" spans="1:18" x14ac:dyDescent="0.35">
      <c r="A1698" s="54">
        <f xml:space="preserve"> ROW( data_scaledImpacts[[#This Row],[row_id]] ) - ROW( data_scaledImpacts[[#Headers],[row_id]] )</f>
        <v>1697</v>
      </c>
      <c r="B1698" s="61" t="str">
        <f xml:space="preserve"> _xlfn.TEXTJOIN( "", , data_scaledImpacts[[#This Row],[sector]:[impactType]] )</f>
        <v>ElecSDCCSM44N/A</v>
      </c>
      <c r="C1698" s="49" t="s">
        <v>220</v>
      </c>
      <c r="D1698" s="49" t="s">
        <v>1</v>
      </c>
      <c r="E1698" s="50">
        <v>4</v>
      </c>
      <c r="F1698" s="50"/>
      <c r="G1698" s="50" t="s">
        <v>201</v>
      </c>
      <c r="H1698" s="51"/>
      <c r="I1698" s="64" t="s">
        <v>57</v>
      </c>
      <c r="J1698" s="52">
        <v>1.0347613312917225E-2</v>
      </c>
      <c r="K1698" s="52">
        <v>6.9102847766564501E-3</v>
      </c>
      <c r="L1698" s="53">
        <v>1.803428773277993E-2</v>
      </c>
      <c r="M1698" s="52">
        <v>5.2562188211508598E-2</v>
      </c>
      <c r="N1698" s="52">
        <v>4.1002674172053943E-2</v>
      </c>
      <c r="O1698" s="52">
        <v>4.2378091841366317E-2</v>
      </c>
      <c r="P1698" s="20">
        <v>2.9325086250264532E-2</v>
      </c>
      <c r="R1698"/>
    </row>
    <row r="1699" spans="1:18" x14ac:dyDescent="0.35">
      <c r="A1699" s="54">
        <f xml:space="preserve"> ROW( data_scaledImpacts[[#This Row],[row_id]] ) - ROW( data_scaledImpacts[[#Headers],[row_id]] )</f>
        <v>1698</v>
      </c>
      <c r="B1699" s="61" t="str">
        <f xml:space="preserve"> _xlfn.TEXTJOIN( "", , data_scaledImpacts[[#This Row],[sector]:[impactType]] )</f>
        <v>ElecSDGISS-E2-R4N/A</v>
      </c>
      <c r="C1699" s="49" t="s">
        <v>220</v>
      </c>
      <c r="D1699" s="49" t="s">
        <v>2</v>
      </c>
      <c r="E1699" s="50">
        <v>4</v>
      </c>
      <c r="F1699" s="50"/>
      <c r="G1699" s="50" t="s">
        <v>201</v>
      </c>
      <c r="H1699" s="51"/>
      <c r="I1699" s="64" t="s">
        <v>58</v>
      </c>
      <c r="J1699" s="52"/>
      <c r="K1699" s="52"/>
      <c r="L1699" s="53"/>
      <c r="M1699" s="52"/>
      <c r="N1699" s="52"/>
      <c r="O1699" s="52"/>
      <c r="P1699" s="20"/>
      <c r="R1699"/>
    </row>
    <row r="1700" spans="1:18" x14ac:dyDescent="0.35">
      <c r="A1700" s="54">
        <f xml:space="preserve"> ROW( data_scaledImpacts[[#This Row],[row_id]] ) - ROW( data_scaledImpacts[[#Headers],[row_id]] )</f>
        <v>1699</v>
      </c>
      <c r="B1700" s="61" t="str">
        <f xml:space="preserve"> _xlfn.TEXTJOIN( "", , data_scaledImpacts[[#This Row],[sector]:[impactType]] )</f>
        <v>ElecSDHadGEM2-ES4N/A</v>
      </c>
      <c r="C1700" s="49" t="s">
        <v>220</v>
      </c>
      <c r="D1700" s="49" t="s">
        <v>3</v>
      </c>
      <c r="E1700" s="50">
        <v>4</v>
      </c>
      <c r="F1700" s="50"/>
      <c r="G1700" s="50" t="s">
        <v>201</v>
      </c>
      <c r="H1700" s="51"/>
      <c r="I1700" s="64" t="s">
        <v>59</v>
      </c>
      <c r="J1700" s="52">
        <v>1.2599596725045181E-2</v>
      </c>
      <c r="K1700" s="52">
        <v>1.154459658029805E-2</v>
      </c>
      <c r="L1700" s="53">
        <v>1.6201798960271629E-2</v>
      </c>
      <c r="M1700" s="52">
        <v>5.3863784048709062E-2</v>
      </c>
      <c r="N1700" s="52">
        <v>4.4211250199087226E-2</v>
      </c>
      <c r="O1700" s="52">
        <v>4.326205831400709E-2</v>
      </c>
      <c r="P1700" s="20">
        <v>3.2111567559862886E-2</v>
      </c>
      <c r="R1700"/>
    </row>
    <row r="1701" spans="1:18" x14ac:dyDescent="0.35">
      <c r="A1701" s="54">
        <f xml:space="preserve"> ROW( data_scaledImpacts[[#This Row],[row_id]] ) - ROW( data_scaledImpacts[[#Headers],[row_id]] )</f>
        <v>1700</v>
      </c>
      <c r="B1701" s="61" t="str">
        <f xml:space="preserve"> _xlfn.TEXTJOIN( "", , data_scaledImpacts[[#This Row],[sector]:[impactType]] )</f>
        <v>ElecSDMIROC54N/A</v>
      </c>
      <c r="C1701" s="49" t="s">
        <v>220</v>
      </c>
      <c r="D1701" s="49" t="s">
        <v>4</v>
      </c>
      <c r="E1701" s="50">
        <v>4</v>
      </c>
      <c r="F1701" s="50"/>
      <c r="G1701" s="50" t="s">
        <v>201</v>
      </c>
      <c r="H1701" s="51"/>
      <c r="I1701" s="64" t="s">
        <v>60</v>
      </c>
      <c r="J1701" s="52">
        <v>6.6597444634635128E-3</v>
      </c>
      <c r="K1701" s="52">
        <v>2.7802656662856418E-3</v>
      </c>
      <c r="L1701" s="53">
        <v>1.5996026504042193E-2</v>
      </c>
      <c r="M1701" s="52">
        <v>4.0798444256118227E-2</v>
      </c>
      <c r="N1701" s="52">
        <v>3.3898952329987964E-2</v>
      </c>
      <c r="O1701" s="52">
        <v>4.6189877345466535E-2</v>
      </c>
      <c r="P1701" s="20">
        <v>3.0777211892968337E-2</v>
      </c>
      <c r="R1701"/>
    </row>
    <row r="1702" spans="1:18" x14ac:dyDescent="0.35">
      <c r="A1702" s="54">
        <f xml:space="preserve"> ROW( data_scaledImpacts[[#This Row],[row_id]] ) - ROW( data_scaledImpacts[[#Headers],[row_id]] )</f>
        <v>1701</v>
      </c>
      <c r="B1702" s="61" t="str">
        <f xml:space="preserve"> _xlfn.TEXTJOIN( "", , data_scaledImpacts[[#This Row],[sector]:[impactType]] )</f>
        <v>ElecSDGFDL-CM34N/A</v>
      </c>
      <c r="C1702" s="49" t="s">
        <v>220</v>
      </c>
      <c r="D1702" s="49" t="s">
        <v>5</v>
      </c>
      <c r="E1702" s="50">
        <v>4</v>
      </c>
      <c r="F1702" s="50"/>
      <c r="G1702" s="50" t="s">
        <v>201</v>
      </c>
      <c r="H1702" s="51"/>
      <c r="I1702" s="64" t="s">
        <v>61</v>
      </c>
      <c r="J1702" s="52">
        <v>1.6448129736343464E-2</v>
      </c>
      <c r="K1702" s="52">
        <v>1.4140110035887998E-2</v>
      </c>
      <c r="L1702" s="53">
        <v>2.4656891316211516E-2</v>
      </c>
      <c r="M1702" s="52">
        <v>6.2066059719940947E-2</v>
      </c>
      <c r="N1702" s="52">
        <v>4.1997616581447073E-2</v>
      </c>
      <c r="O1702" s="52">
        <v>5.1000578305873123E-2</v>
      </c>
      <c r="P1702" s="20">
        <v>3.9308153726876682E-2</v>
      </c>
      <c r="R1702"/>
    </row>
    <row r="1703" spans="1:18" x14ac:dyDescent="0.35">
      <c r="A1703" s="54">
        <f xml:space="preserve"> ROW( data_scaledImpacts[[#This Row],[row_id]] ) - ROW( data_scaledImpacts[[#Headers],[row_id]] )</f>
        <v>1702</v>
      </c>
      <c r="B1703" s="61" t="str">
        <f xml:space="preserve"> _xlfn.TEXTJOIN( "", , data_scaledImpacts[[#This Row],[sector]:[impactType]] )</f>
        <v>ElecSDGCM Average4N/A</v>
      </c>
      <c r="C1703" s="49" t="s">
        <v>220</v>
      </c>
      <c r="D1703" s="49" t="s">
        <v>15</v>
      </c>
      <c r="E1703" s="50">
        <v>4</v>
      </c>
      <c r="F1703" s="50"/>
      <c r="G1703" s="50" t="s">
        <v>201</v>
      </c>
      <c r="H1703" s="51"/>
      <c r="I1703" s="64" t="s">
        <v>62</v>
      </c>
      <c r="J1703" s="52">
        <v>1.1875747913990643E-2</v>
      </c>
      <c r="K1703" s="52">
        <v>1.070131916607342E-2</v>
      </c>
      <c r="L1703" s="53">
        <v>1.9394625322503512E-2</v>
      </c>
      <c r="M1703" s="52">
        <v>5.8828840677921733E-2</v>
      </c>
      <c r="N1703" s="52">
        <v>4.0600263591607441E-2</v>
      </c>
      <c r="O1703" s="52">
        <v>4.5837453323561352E-2</v>
      </c>
      <c r="P1703" s="20">
        <v>3.3480158454107123E-2</v>
      </c>
      <c r="R1703"/>
    </row>
    <row r="1704" spans="1:18" x14ac:dyDescent="0.35">
      <c r="A1704" s="54">
        <f xml:space="preserve"> ROW( data_scaledImpacts[[#This Row],[row_id]] ) - ROW( data_scaledImpacts[[#Headers],[row_id]] )</f>
        <v>1703</v>
      </c>
      <c r="B1704" s="61" t="str">
        <f xml:space="preserve"> _xlfn.TEXTJOIN( "", , data_scaledImpacts[[#This Row],[sector]:[impactType]] )</f>
        <v>ElecSDCanESM25N/A</v>
      </c>
      <c r="C1704" s="49" t="s">
        <v>220</v>
      </c>
      <c r="D1704" s="49" t="s">
        <v>0</v>
      </c>
      <c r="E1704" s="50">
        <v>5</v>
      </c>
      <c r="F1704" s="50"/>
      <c r="G1704" s="50" t="s">
        <v>201</v>
      </c>
      <c r="H1704" s="51"/>
      <c r="I1704" s="64" t="s">
        <v>63</v>
      </c>
      <c r="J1704" s="52">
        <v>1.7628367994540595E-2</v>
      </c>
      <c r="K1704" s="52">
        <v>2.2591169347570883E-2</v>
      </c>
      <c r="L1704" s="53">
        <v>3.1028025903765188E-2</v>
      </c>
      <c r="M1704" s="52">
        <v>0.10800748699004115</v>
      </c>
      <c r="N1704" s="52">
        <v>5.5554233558030797E-2</v>
      </c>
      <c r="O1704" s="52">
        <v>5.9499186014120298E-2</v>
      </c>
      <c r="P1704" s="20">
        <v>4.9695661415065207E-2</v>
      </c>
      <c r="R1704"/>
    </row>
    <row r="1705" spans="1:18" x14ac:dyDescent="0.35">
      <c r="A1705" s="54">
        <f xml:space="preserve"> ROW( data_scaledImpacts[[#This Row],[row_id]] ) - ROW( data_scaledImpacts[[#Headers],[row_id]] )</f>
        <v>1704</v>
      </c>
      <c r="B1705" s="61" t="str">
        <f xml:space="preserve"> _xlfn.TEXTJOIN( "", , data_scaledImpacts[[#This Row],[sector]:[impactType]] )</f>
        <v>ElecSDCCSM45N/A</v>
      </c>
      <c r="C1705" s="49" t="s">
        <v>220</v>
      </c>
      <c r="D1705" s="49" t="s">
        <v>1</v>
      </c>
      <c r="E1705" s="50">
        <v>5</v>
      </c>
      <c r="F1705" s="50"/>
      <c r="G1705" s="50" t="s">
        <v>201</v>
      </c>
      <c r="H1705" s="51"/>
      <c r="I1705" s="64" t="s">
        <v>64</v>
      </c>
      <c r="J1705" s="52">
        <v>1.2744492979163358E-2</v>
      </c>
      <c r="K1705" s="52">
        <v>1.0898181175828858E-2</v>
      </c>
      <c r="L1705" s="53">
        <v>2.3009327545107316E-2</v>
      </c>
      <c r="M1705" s="52">
        <v>6.1478133135528745E-2</v>
      </c>
      <c r="N1705" s="52">
        <v>5.3578315893381578E-2</v>
      </c>
      <c r="O1705" s="52">
        <v>5.2558943824821291E-2</v>
      </c>
      <c r="P1705" s="20">
        <v>3.6476205135644202E-2</v>
      </c>
      <c r="R1705"/>
    </row>
    <row r="1706" spans="1:18" x14ac:dyDescent="0.35">
      <c r="A1706" s="54">
        <f xml:space="preserve"> ROW( data_scaledImpacts[[#This Row],[row_id]] ) - ROW( data_scaledImpacts[[#Headers],[row_id]] )</f>
        <v>1705</v>
      </c>
      <c r="B1706" s="61" t="str">
        <f xml:space="preserve"> _xlfn.TEXTJOIN( "", , data_scaledImpacts[[#This Row],[sector]:[impactType]] )</f>
        <v>ElecSDGISS-E2-R5N/A</v>
      </c>
      <c r="C1706" s="49" t="s">
        <v>220</v>
      </c>
      <c r="D1706" s="49" t="s">
        <v>2</v>
      </c>
      <c r="E1706" s="50">
        <v>5</v>
      </c>
      <c r="F1706" s="50"/>
      <c r="G1706" s="50" t="s">
        <v>201</v>
      </c>
      <c r="H1706" s="51"/>
      <c r="I1706" s="64" t="s">
        <v>65</v>
      </c>
      <c r="J1706" s="52"/>
      <c r="K1706" s="52"/>
      <c r="L1706" s="53"/>
      <c r="M1706" s="52"/>
      <c r="N1706" s="52"/>
      <c r="O1706" s="52"/>
      <c r="P1706" s="20"/>
      <c r="R1706"/>
    </row>
    <row r="1707" spans="1:18" x14ac:dyDescent="0.35">
      <c r="A1707" s="54">
        <f xml:space="preserve"> ROW( data_scaledImpacts[[#This Row],[row_id]] ) - ROW( data_scaledImpacts[[#Headers],[row_id]] )</f>
        <v>1706</v>
      </c>
      <c r="B1707" s="61" t="str">
        <f xml:space="preserve"> _xlfn.TEXTJOIN( "", , data_scaledImpacts[[#This Row],[sector]:[impactType]] )</f>
        <v>ElecSDHadGEM2-ES5N/A</v>
      </c>
      <c r="C1707" s="49" t="s">
        <v>220</v>
      </c>
      <c r="D1707" s="49" t="s">
        <v>3</v>
      </c>
      <c r="E1707" s="50">
        <v>5</v>
      </c>
      <c r="F1707" s="50"/>
      <c r="G1707" s="50" t="s">
        <v>201</v>
      </c>
      <c r="H1707" s="51"/>
      <c r="I1707" s="64" t="s">
        <v>66</v>
      </c>
      <c r="J1707" s="52">
        <v>1.5190499904596644E-2</v>
      </c>
      <c r="K1707" s="52">
        <v>1.514318950924376E-2</v>
      </c>
      <c r="L1707" s="53">
        <v>2.3403106122147799E-2</v>
      </c>
      <c r="M1707" s="52">
        <v>7.0442848686798065E-2</v>
      </c>
      <c r="N1707" s="52">
        <v>5.36421233830362E-2</v>
      </c>
      <c r="O1707" s="52">
        <v>5.0294371136269334E-2</v>
      </c>
      <c r="P1707" s="20">
        <v>4.2253222140216984E-2</v>
      </c>
      <c r="R1707"/>
    </row>
    <row r="1708" spans="1:18" x14ac:dyDescent="0.35">
      <c r="A1708" s="54">
        <f xml:space="preserve"> ROW( data_scaledImpacts[[#This Row],[row_id]] ) - ROW( data_scaledImpacts[[#Headers],[row_id]] )</f>
        <v>1707</v>
      </c>
      <c r="B1708" s="61" t="str">
        <f xml:space="preserve"> _xlfn.TEXTJOIN( "", , data_scaledImpacts[[#This Row],[sector]:[impactType]] )</f>
        <v>ElecSDMIROC55N/A</v>
      </c>
      <c r="C1708" s="49" t="s">
        <v>220</v>
      </c>
      <c r="D1708" s="49" t="s">
        <v>4</v>
      </c>
      <c r="E1708" s="50">
        <v>5</v>
      </c>
      <c r="F1708" s="50"/>
      <c r="G1708" s="50" t="s">
        <v>201</v>
      </c>
      <c r="H1708" s="51"/>
      <c r="I1708" s="64" t="s">
        <v>67</v>
      </c>
      <c r="J1708" s="52">
        <v>1.0538053553816651E-2</v>
      </c>
      <c r="K1708" s="52">
        <v>6.1243643153805483E-3</v>
      </c>
      <c r="L1708" s="53">
        <v>2.2091708210408179E-2</v>
      </c>
      <c r="M1708" s="52">
        <v>5.481201075245945E-2</v>
      </c>
      <c r="N1708" s="52">
        <v>4.7284584013699948E-2</v>
      </c>
      <c r="O1708" s="52">
        <v>6.2090550863754368E-2</v>
      </c>
      <c r="P1708" s="20">
        <v>3.9544948914534306E-2</v>
      </c>
      <c r="R1708"/>
    </row>
    <row r="1709" spans="1:18" x14ac:dyDescent="0.35">
      <c r="A1709" s="54">
        <f xml:space="preserve"> ROW( data_scaledImpacts[[#This Row],[row_id]] ) - ROW( data_scaledImpacts[[#Headers],[row_id]] )</f>
        <v>1708</v>
      </c>
      <c r="B1709" s="61" t="str">
        <f xml:space="preserve"> _xlfn.TEXTJOIN( "", , data_scaledImpacts[[#This Row],[sector]:[impactType]] )</f>
        <v>ElecSDGFDL-CM35N/A</v>
      </c>
      <c r="C1709" s="49" t="s">
        <v>220</v>
      </c>
      <c r="D1709" s="49" t="s">
        <v>5</v>
      </c>
      <c r="E1709" s="50">
        <v>5</v>
      </c>
      <c r="F1709" s="50"/>
      <c r="G1709" s="50" t="s">
        <v>201</v>
      </c>
      <c r="H1709" s="51"/>
      <c r="I1709" s="64" t="s">
        <v>68</v>
      </c>
      <c r="J1709" s="52">
        <v>2.0782461194291724E-2</v>
      </c>
      <c r="K1709" s="52">
        <v>1.6581542850351738E-2</v>
      </c>
      <c r="L1709" s="53">
        <v>3.2840110521399346E-2</v>
      </c>
      <c r="M1709" s="52">
        <v>7.8689938200065424E-2</v>
      </c>
      <c r="N1709" s="52">
        <v>5.3396889076700704E-2</v>
      </c>
      <c r="O1709" s="52">
        <v>6.5584284255719938E-2</v>
      </c>
      <c r="P1709" s="20">
        <v>5.1502698848672646E-2</v>
      </c>
      <c r="R1709"/>
    </row>
    <row r="1710" spans="1:18" x14ac:dyDescent="0.35">
      <c r="A1710" s="54">
        <f xml:space="preserve"> ROW( data_scaledImpacts[[#This Row],[row_id]] ) - ROW( data_scaledImpacts[[#Headers],[row_id]] )</f>
        <v>1709</v>
      </c>
      <c r="B1710" s="61" t="str">
        <f xml:space="preserve"> _xlfn.TEXTJOIN( "", , data_scaledImpacts[[#This Row],[sector]:[impactType]] )</f>
        <v>ElecSDGCM Average5N/A</v>
      </c>
      <c r="C1710" s="49" t="s">
        <v>220</v>
      </c>
      <c r="D1710" s="49" t="s">
        <v>15</v>
      </c>
      <c r="E1710" s="50">
        <v>5</v>
      </c>
      <c r="F1710" s="50"/>
      <c r="G1710" s="50" t="s">
        <v>201</v>
      </c>
      <c r="H1710" s="51"/>
      <c r="I1710" s="64" t="s">
        <v>69</v>
      </c>
      <c r="J1710" s="52">
        <v>1.5376775125281794E-2</v>
      </c>
      <c r="K1710" s="52">
        <v>1.4267689439675157E-2</v>
      </c>
      <c r="L1710" s="53">
        <v>2.6474455660565565E-2</v>
      </c>
      <c r="M1710" s="52">
        <v>7.4686083552978566E-2</v>
      </c>
      <c r="N1710" s="52">
        <v>5.2691229184969844E-2</v>
      </c>
      <c r="O1710" s="52">
        <v>5.8005467218937047E-2</v>
      </c>
      <c r="P1710" s="20">
        <v>4.3894547290826667E-2</v>
      </c>
      <c r="R1710"/>
    </row>
    <row r="1711" spans="1:18" x14ac:dyDescent="0.35">
      <c r="A1711" s="54">
        <f xml:space="preserve"> ROW( data_scaledImpacts[[#This Row],[row_id]] ) - ROW( data_scaledImpacts[[#Headers],[row_id]] )</f>
        <v>1710</v>
      </c>
      <c r="B1711" s="61" t="str">
        <f xml:space="preserve"> _xlfn.TEXTJOIN( "", , data_scaledImpacts[[#This Row],[sector]:[impactType]] )</f>
        <v>ElecSDCanESM26N/A</v>
      </c>
      <c r="C1711" s="49" t="s">
        <v>220</v>
      </c>
      <c r="D1711" s="49" t="s">
        <v>0</v>
      </c>
      <c r="E1711" s="50">
        <v>6</v>
      </c>
      <c r="F1711" s="50"/>
      <c r="G1711" s="50" t="s">
        <v>201</v>
      </c>
      <c r="H1711" s="51"/>
      <c r="I1711" s="64" t="s">
        <v>70</v>
      </c>
      <c r="J1711" s="52">
        <v>2.2003445159048285E-2</v>
      </c>
      <c r="K1711" s="52">
        <v>2.6778678608473827E-2</v>
      </c>
      <c r="L1711" s="53">
        <v>4.1644896426900724E-2</v>
      </c>
      <c r="M1711" s="52">
        <v>0.13807159368933997</v>
      </c>
      <c r="N1711" s="52">
        <v>6.9488764685437632E-2</v>
      </c>
      <c r="O1711" s="52">
        <v>7.2793189724457585E-2</v>
      </c>
      <c r="P1711" s="20">
        <v>6.5231063733654393E-2</v>
      </c>
      <c r="R1711"/>
    </row>
    <row r="1712" spans="1:18" x14ac:dyDescent="0.35">
      <c r="A1712" s="54">
        <f xml:space="preserve"> ROW( data_scaledImpacts[[#This Row],[row_id]] ) - ROW( data_scaledImpacts[[#Headers],[row_id]] )</f>
        <v>1711</v>
      </c>
      <c r="B1712" s="61" t="str">
        <f xml:space="preserve"> _xlfn.TEXTJOIN( "", , data_scaledImpacts[[#This Row],[sector]:[impactType]] )</f>
        <v>ElecSDCCSM46N/A</v>
      </c>
      <c r="C1712" s="49" t="s">
        <v>220</v>
      </c>
      <c r="D1712" s="49" t="s">
        <v>1</v>
      </c>
      <c r="E1712" s="50">
        <v>6</v>
      </c>
      <c r="F1712" s="50"/>
      <c r="G1712" s="50" t="s">
        <v>201</v>
      </c>
      <c r="H1712" s="51"/>
      <c r="I1712" s="64" t="s">
        <v>71</v>
      </c>
      <c r="J1712" s="52"/>
      <c r="K1712" s="52"/>
      <c r="L1712" s="53"/>
      <c r="M1712" s="52"/>
      <c r="N1712" s="52"/>
      <c r="O1712" s="52"/>
      <c r="P1712" s="20"/>
      <c r="R1712"/>
    </row>
    <row r="1713" spans="1:18" x14ac:dyDescent="0.35">
      <c r="A1713" s="54">
        <f xml:space="preserve"> ROW( data_scaledImpacts[[#This Row],[row_id]] ) - ROW( data_scaledImpacts[[#Headers],[row_id]] )</f>
        <v>1712</v>
      </c>
      <c r="B1713" s="61" t="str">
        <f xml:space="preserve"> _xlfn.TEXTJOIN( "", , data_scaledImpacts[[#This Row],[sector]:[impactType]] )</f>
        <v>ElecSDGISS-E2-R6N/A</v>
      </c>
      <c r="C1713" s="49" t="s">
        <v>220</v>
      </c>
      <c r="D1713" s="49" t="s">
        <v>2</v>
      </c>
      <c r="E1713" s="50">
        <v>6</v>
      </c>
      <c r="F1713" s="50"/>
      <c r="G1713" s="50" t="s">
        <v>201</v>
      </c>
      <c r="H1713" s="51"/>
      <c r="I1713" s="64" t="s">
        <v>72</v>
      </c>
      <c r="J1713" s="52"/>
      <c r="K1713" s="52"/>
      <c r="L1713" s="53"/>
      <c r="M1713" s="52"/>
      <c r="N1713" s="52"/>
      <c r="O1713" s="52"/>
      <c r="P1713" s="20"/>
      <c r="R1713"/>
    </row>
    <row r="1714" spans="1:18" x14ac:dyDescent="0.35">
      <c r="A1714" s="54">
        <f xml:space="preserve"> ROW( data_scaledImpacts[[#This Row],[row_id]] ) - ROW( data_scaledImpacts[[#Headers],[row_id]] )</f>
        <v>1713</v>
      </c>
      <c r="B1714" s="61" t="str">
        <f xml:space="preserve"> _xlfn.TEXTJOIN( "", , data_scaledImpacts[[#This Row],[sector]:[impactType]] )</f>
        <v>ElecSDHadGEM2-ES6N/A</v>
      </c>
      <c r="C1714" s="49" t="s">
        <v>220</v>
      </c>
      <c r="D1714" s="49" t="s">
        <v>3</v>
      </c>
      <c r="E1714" s="50">
        <v>6</v>
      </c>
      <c r="F1714" s="50"/>
      <c r="G1714" s="50" t="s">
        <v>201</v>
      </c>
      <c r="H1714" s="51"/>
      <c r="I1714" s="64" t="s">
        <v>73</v>
      </c>
      <c r="J1714" s="52">
        <v>1.9162159283940827E-2</v>
      </c>
      <c r="K1714" s="52">
        <v>2.122391300890647E-2</v>
      </c>
      <c r="L1714" s="53">
        <v>3.2737449885755554E-2</v>
      </c>
      <c r="M1714" s="52">
        <v>0.10077492854660663</v>
      </c>
      <c r="N1714" s="52">
        <v>6.8404812510574509E-2</v>
      </c>
      <c r="O1714" s="52">
        <v>6.161467757082284E-2</v>
      </c>
      <c r="P1714" s="20">
        <v>5.7624126055739966E-2</v>
      </c>
      <c r="R1714"/>
    </row>
    <row r="1715" spans="1:18" x14ac:dyDescent="0.35">
      <c r="A1715" s="54">
        <f xml:space="preserve"> ROW( data_scaledImpacts[[#This Row],[row_id]] ) - ROW( data_scaledImpacts[[#Headers],[row_id]] )</f>
        <v>1714</v>
      </c>
      <c r="B1715" s="61" t="str">
        <f xml:space="preserve"> _xlfn.TEXTJOIN( "", , data_scaledImpacts[[#This Row],[sector]:[impactType]] )</f>
        <v>ElecSDMIROC56N/A</v>
      </c>
      <c r="C1715" s="49" t="s">
        <v>220</v>
      </c>
      <c r="D1715" s="49" t="s">
        <v>4</v>
      </c>
      <c r="E1715" s="50">
        <v>6</v>
      </c>
      <c r="F1715" s="50"/>
      <c r="G1715" s="50" t="s">
        <v>201</v>
      </c>
      <c r="H1715" s="51"/>
      <c r="I1715" s="64" t="s">
        <v>74</v>
      </c>
      <c r="J1715" s="52"/>
      <c r="K1715" s="52"/>
      <c r="L1715" s="53"/>
      <c r="M1715" s="52"/>
      <c r="N1715" s="52"/>
      <c r="O1715" s="52"/>
      <c r="P1715" s="20"/>
      <c r="R1715"/>
    </row>
    <row r="1716" spans="1:18" x14ac:dyDescent="0.35">
      <c r="A1716" s="54">
        <f xml:space="preserve"> ROW( data_scaledImpacts[[#This Row],[row_id]] ) - ROW( data_scaledImpacts[[#Headers],[row_id]] )</f>
        <v>1715</v>
      </c>
      <c r="B1716" s="61" t="str">
        <f xml:space="preserve"> _xlfn.TEXTJOIN( "", , data_scaledImpacts[[#This Row],[sector]:[impactType]] )</f>
        <v>ElecSDGFDL-CM36N/A</v>
      </c>
      <c r="C1716" s="49" t="s">
        <v>220</v>
      </c>
      <c r="D1716" s="49" t="s">
        <v>5</v>
      </c>
      <c r="E1716" s="50">
        <v>6</v>
      </c>
      <c r="F1716" s="50"/>
      <c r="G1716" s="50" t="s">
        <v>201</v>
      </c>
      <c r="H1716" s="51"/>
      <c r="I1716" s="64" t="s">
        <v>75</v>
      </c>
      <c r="J1716" s="52">
        <v>2.730311642901051E-2</v>
      </c>
      <c r="K1716" s="52">
        <v>2.1821639208932986E-2</v>
      </c>
      <c r="L1716" s="53">
        <v>4.5752478926132767E-2</v>
      </c>
      <c r="M1716" s="52">
        <v>0.10948717416598375</v>
      </c>
      <c r="N1716" s="52">
        <v>7.2067408400165345E-2</v>
      </c>
      <c r="O1716" s="52">
        <v>8.2906098872446821E-2</v>
      </c>
      <c r="P1716" s="20">
        <v>6.9728756157005689E-2</v>
      </c>
      <c r="R1716"/>
    </row>
    <row r="1717" spans="1:18" x14ac:dyDescent="0.35">
      <c r="A1717" s="54">
        <f xml:space="preserve"> ROW( data_scaledImpacts[[#This Row],[row_id]] ) - ROW( data_scaledImpacts[[#Headers],[row_id]] )</f>
        <v>1716</v>
      </c>
      <c r="B1717" s="61" t="str">
        <f xml:space="preserve"> _xlfn.TEXTJOIN( "", , data_scaledImpacts[[#This Row],[sector]:[impactType]] )</f>
        <v>ElecSDGCM Average6N/A</v>
      </c>
      <c r="C1717" s="49" t="s">
        <v>220</v>
      </c>
      <c r="D1717" s="49" t="s">
        <v>15</v>
      </c>
      <c r="E1717" s="50">
        <v>6</v>
      </c>
      <c r="F1717" s="50"/>
      <c r="G1717" s="50" t="s">
        <v>201</v>
      </c>
      <c r="H1717" s="51"/>
      <c r="I1717" s="64" t="s">
        <v>76</v>
      </c>
      <c r="J1717" s="52">
        <v>2.2822906957333206E-2</v>
      </c>
      <c r="K1717" s="52">
        <v>2.3274743608771093E-2</v>
      </c>
      <c r="L1717" s="53">
        <v>4.0044941746263017E-2</v>
      </c>
      <c r="M1717" s="52">
        <v>0.11611123213397678</v>
      </c>
      <c r="N1717" s="52">
        <v>6.9986995198725824E-2</v>
      </c>
      <c r="O1717" s="52">
        <v>7.2437988722575744E-2</v>
      </c>
      <c r="P1717" s="20">
        <v>6.4194648648800021E-2</v>
      </c>
      <c r="R1717"/>
    </row>
    <row r="1718" spans="1:18" x14ac:dyDescent="0.35">
      <c r="A1718" s="54">
        <f xml:space="preserve"> ROW( data_scaledImpacts[[#This Row],[row_id]] ) - ROW( data_scaledImpacts[[#Headers],[row_id]] )</f>
        <v>1717</v>
      </c>
      <c r="B1718" s="61" t="str">
        <f xml:space="preserve"> _xlfn.TEXTJOIN( "", , data_scaledImpacts[[#This Row],[sector]:[impactType]] )</f>
        <v>ElecSDCanESM27N/A</v>
      </c>
      <c r="C1718" s="49" t="s">
        <v>220</v>
      </c>
      <c r="D1718" s="49" t="s">
        <v>0</v>
      </c>
      <c r="E1718" s="50">
        <v>7</v>
      </c>
      <c r="F1718" s="50"/>
      <c r="G1718" s="50" t="s">
        <v>201</v>
      </c>
      <c r="H1718" s="51"/>
      <c r="I1718" s="64" t="s">
        <v>77</v>
      </c>
      <c r="J1718" s="52"/>
      <c r="K1718" s="52"/>
      <c r="L1718" s="53"/>
      <c r="M1718" s="52"/>
      <c r="N1718" s="52"/>
      <c r="O1718" s="52"/>
      <c r="P1718" s="20"/>
      <c r="R1718"/>
    </row>
    <row r="1719" spans="1:18" x14ac:dyDescent="0.35">
      <c r="A1719" s="54">
        <f xml:space="preserve"> ROW( data_scaledImpacts[[#This Row],[row_id]] ) - ROW( data_scaledImpacts[[#Headers],[row_id]] )</f>
        <v>1718</v>
      </c>
      <c r="B1719" s="61" t="str">
        <f xml:space="preserve"> _xlfn.TEXTJOIN( "", , data_scaledImpacts[[#This Row],[sector]:[impactType]] )</f>
        <v>ElecSDCCSM47N/A</v>
      </c>
      <c r="C1719" s="49" t="s">
        <v>220</v>
      </c>
      <c r="D1719" s="49" t="s">
        <v>1</v>
      </c>
      <c r="E1719" s="50">
        <v>7</v>
      </c>
      <c r="F1719" s="50"/>
      <c r="G1719" s="50" t="s">
        <v>201</v>
      </c>
      <c r="H1719" s="51"/>
      <c r="I1719" s="64" t="s">
        <v>78</v>
      </c>
      <c r="J1719" s="52"/>
      <c r="K1719" s="52"/>
      <c r="L1719" s="53"/>
      <c r="M1719" s="52"/>
      <c r="N1719" s="52"/>
      <c r="O1719" s="52"/>
      <c r="P1719" s="20"/>
      <c r="R1719"/>
    </row>
    <row r="1720" spans="1:18" x14ac:dyDescent="0.35">
      <c r="A1720" s="54">
        <f xml:space="preserve"> ROW( data_scaledImpacts[[#This Row],[row_id]] ) - ROW( data_scaledImpacts[[#Headers],[row_id]] )</f>
        <v>1719</v>
      </c>
      <c r="B1720" s="61" t="str">
        <f xml:space="preserve"> _xlfn.TEXTJOIN( "", , data_scaledImpacts[[#This Row],[sector]:[impactType]] )</f>
        <v>ElecSDGISS-E2-R7N/A</v>
      </c>
      <c r="C1720" s="49" t="s">
        <v>220</v>
      </c>
      <c r="D1720" s="49" t="s">
        <v>2</v>
      </c>
      <c r="E1720" s="50">
        <v>7</v>
      </c>
      <c r="F1720" s="50"/>
      <c r="G1720" s="50" t="s">
        <v>201</v>
      </c>
      <c r="H1720" s="51"/>
      <c r="I1720" s="64" t="s">
        <v>79</v>
      </c>
      <c r="J1720" s="52"/>
      <c r="K1720" s="52"/>
      <c r="L1720" s="53"/>
      <c r="M1720" s="52"/>
      <c r="N1720" s="52"/>
      <c r="O1720" s="52"/>
      <c r="P1720" s="20"/>
      <c r="R1720"/>
    </row>
    <row r="1721" spans="1:18" x14ac:dyDescent="0.35">
      <c r="A1721" s="54">
        <f xml:space="preserve"> ROW( data_scaledImpacts[[#This Row],[row_id]] ) - ROW( data_scaledImpacts[[#Headers],[row_id]] )</f>
        <v>1720</v>
      </c>
      <c r="B1721" s="61" t="str">
        <f xml:space="preserve"> _xlfn.TEXTJOIN( "", , data_scaledImpacts[[#This Row],[sector]:[impactType]] )</f>
        <v>ElecSDHadGEM2-ES7N/A</v>
      </c>
      <c r="C1721" s="49" t="s">
        <v>220</v>
      </c>
      <c r="D1721" s="49" t="s">
        <v>3</v>
      </c>
      <c r="E1721" s="50">
        <v>7</v>
      </c>
      <c r="F1721" s="50"/>
      <c r="G1721" s="50" t="s">
        <v>201</v>
      </c>
      <c r="H1721" s="51"/>
      <c r="I1721" s="64" t="s">
        <v>80</v>
      </c>
      <c r="J1721" s="52"/>
      <c r="K1721" s="52"/>
      <c r="L1721" s="53"/>
      <c r="M1721" s="52"/>
      <c r="N1721" s="52"/>
      <c r="O1721" s="52"/>
      <c r="P1721" s="20"/>
      <c r="R1721"/>
    </row>
    <row r="1722" spans="1:18" x14ac:dyDescent="0.35">
      <c r="A1722" s="54">
        <f xml:space="preserve"> ROW( data_scaledImpacts[[#This Row],[row_id]] ) - ROW( data_scaledImpacts[[#Headers],[row_id]] )</f>
        <v>1721</v>
      </c>
      <c r="B1722" s="61" t="str">
        <f xml:space="preserve"> _xlfn.TEXTJOIN( "", , data_scaledImpacts[[#This Row],[sector]:[impactType]] )</f>
        <v>ElecSDMIROC57N/A</v>
      </c>
      <c r="C1722" s="49" t="s">
        <v>220</v>
      </c>
      <c r="D1722" s="49" t="s">
        <v>4</v>
      </c>
      <c r="E1722" s="50">
        <v>7</v>
      </c>
      <c r="F1722" s="50"/>
      <c r="G1722" s="50" t="s">
        <v>201</v>
      </c>
      <c r="H1722" s="51"/>
      <c r="I1722" s="64" t="s">
        <v>81</v>
      </c>
      <c r="J1722" s="52"/>
      <c r="K1722" s="52"/>
      <c r="L1722" s="53"/>
      <c r="M1722" s="52"/>
      <c r="N1722" s="52"/>
      <c r="O1722" s="52"/>
      <c r="P1722" s="20"/>
      <c r="R1722"/>
    </row>
    <row r="1723" spans="1:18" x14ac:dyDescent="0.35">
      <c r="A1723" s="54">
        <f xml:space="preserve"> ROW( data_scaledImpacts[[#This Row],[row_id]] ) - ROW( data_scaledImpacts[[#Headers],[row_id]] )</f>
        <v>1722</v>
      </c>
      <c r="B1723" s="61" t="str">
        <f xml:space="preserve"> _xlfn.TEXTJOIN( "", , data_scaledImpacts[[#This Row],[sector]:[impactType]] )</f>
        <v>ElecSDGFDL-CM37N/A</v>
      </c>
      <c r="C1723" s="49" t="s">
        <v>220</v>
      </c>
      <c r="D1723" s="49" t="s">
        <v>5</v>
      </c>
      <c r="E1723" s="50">
        <v>7</v>
      </c>
      <c r="F1723" s="50"/>
      <c r="G1723" s="50" t="s">
        <v>201</v>
      </c>
      <c r="H1723" s="51"/>
      <c r="I1723" s="64" t="s">
        <v>82</v>
      </c>
      <c r="J1723" s="52"/>
      <c r="K1723" s="52"/>
      <c r="L1723" s="53"/>
      <c r="M1723" s="52"/>
      <c r="N1723" s="52"/>
      <c r="O1723" s="52"/>
      <c r="P1723" s="20"/>
      <c r="R1723"/>
    </row>
    <row r="1724" spans="1:18" x14ac:dyDescent="0.35">
      <c r="A1724" s="54">
        <f xml:space="preserve"> ROW( data_scaledImpacts[[#This Row],[row_id]] ) - ROW( data_scaledImpacts[[#Headers],[row_id]] )</f>
        <v>1723</v>
      </c>
      <c r="B1724" s="61" t="str">
        <f xml:space="preserve"> _xlfn.TEXTJOIN( "", , data_scaledImpacts[[#This Row],[sector]:[impactType]] )</f>
        <v>ElecSDGCM Average7N/A</v>
      </c>
      <c r="C1724" s="49" t="s">
        <v>220</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35">
      <c r="A1725" s="54">
        <f xml:space="preserve"> ROW( data_scaledImpacts[[#This Row],[row_id]] ) - ROW( data_scaledImpacts[[#Headers],[row_id]] )</f>
        <v>1724</v>
      </c>
      <c r="B1725" s="61" t="str">
        <f xml:space="preserve"> _xlfn.TEXTJOIN( "", , data_scaledImpacts[[#This Row],[sector]:[impactType]] )</f>
        <v>MarineFisheriesCanESM21N/A</v>
      </c>
      <c r="C1725" s="49" t="s">
        <v>223</v>
      </c>
      <c r="D1725" s="49" t="s">
        <v>0</v>
      </c>
      <c r="E1725" s="50">
        <v>1</v>
      </c>
      <c r="F1725" s="50"/>
      <c r="G1725" s="50" t="s">
        <v>201</v>
      </c>
      <c r="H1725" s="51"/>
      <c r="I1725" s="64" t="s">
        <v>35</v>
      </c>
      <c r="J1725" s="52"/>
      <c r="K1725" s="52">
        <v>-228.35748887630106</v>
      </c>
      <c r="L1725" s="53"/>
      <c r="M1725" s="52">
        <v>-33.155129985044894</v>
      </c>
      <c r="N1725" s="52">
        <v>291.46883502905331</v>
      </c>
      <c r="O1725" s="52">
        <v>115.98595211817199</v>
      </c>
      <c r="P1725" s="20">
        <v>-24.335867802849592</v>
      </c>
      <c r="R1725"/>
    </row>
    <row r="1726" spans="1:18" x14ac:dyDescent="0.35">
      <c r="A1726" s="54">
        <f xml:space="preserve"> ROW( data_scaledImpacts[[#This Row],[row_id]] ) - ROW( data_scaledImpacts[[#Headers],[row_id]] )</f>
        <v>1725</v>
      </c>
      <c r="B1726" s="61" t="str">
        <f xml:space="preserve"> _xlfn.TEXTJOIN( "", , data_scaledImpacts[[#This Row],[sector]:[impactType]] )</f>
        <v>MarineFisheriesCCSM41N/A</v>
      </c>
      <c r="C1726" s="49" t="s">
        <v>223</v>
      </c>
      <c r="D1726" s="49" t="s">
        <v>1</v>
      </c>
      <c r="E1726" s="50">
        <v>1</v>
      </c>
      <c r="F1726" s="50"/>
      <c r="G1726" s="50" t="s">
        <v>201</v>
      </c>
      <c r="H1726" s="51"/>
      <c r="I1726" s="64" t="s">
        <v>36</v>
      </c>
      <c r="J1726" s="52"/>
      <c r="K1726" s="52">
        <v>-228.35748887630106</v>
      </c>
      <c r="L1726" s="53"/>
      <c r="M1726" s="52">
        <v>-33.155129985044894</v>
      </c>
      <c r="N1726" s="52">
        <v>291.46883502905331</v>
      </c>
      <c r="O1726" s="52">
        <v>115.98595211817199</v>
      </c>
      <c r="P1726" s="20">
        <v>-24.335867802849592</v>
      </c>
      <c r="R1726"/>
    </row>
    <row r="1727" spans="1:18" x14ac:dyDescent="0.35">
      <c r="A1727" s="54">
        <f xml:space="preserve"> ROW( data_scaledImpacts[[#This Row],[row_id]] ) - ROW( data_scaledImpacts[[#Headers],[row_id]] )</f>
        <v>1726</v>
      </c>
      <c r="B1727" s="61" t="str">
        <f xml:space="preserve"> _xlfn.TEXTJOIN( "", , data_scaledImpacts[[#This Row],[sector]:[impactType]] )</f>
        <v>MarineFisheriesGISS-E2-R1N/A</v>
      </c>
      <c r="C1727" s="49" t="s">
        <v>223</v>
      </c>
      <c r="D1727" s="49" t="s">
        <v>2</v>
      </c>
      <c r="E1727" s="50">
        <v>1</v>
      </c>
      <c r="F1727" s="50"/>
      <c r="G1727" s="50" t="s">
        <v>201</v>
      </c>
      <c r="H1727" s="51"/>
      <c r="I1727" s="64" t="s">
        <v>37</v>
      </c>
      <c r="J1727" s="52"/>
      <c r="K1727" s="52">
        <v>-112.31150082845902</v>
      </c>
      <c r="L1727" s="53"/>
      <c r="M1727" s="52">
        <v>-35.034369010143251</v>
      </c>
      <c r="N1727" s="52">
        <v>138.42914672556304</v>
      </c>
      <c r="O1727" s="52">
        <v>107.1794618863529</v>
      </c>
      <c r="P1727" s="20">
        <v>-21.392155749064624</v>
      </c>
      <c r="R1727"/>
    </row>
    <row r="1728" spans="1:18" x14ac:dyDescent="0.35">
      <c r="A1728" s="54">
        <f xml:space="preserve"> ROW( data_scaledImpacts[[#This Row],[row_id]] ) - ROW( data_scaledImpacts[[#Headers],[row_id]] )</f>
        <v>1727</v>
      </c>
      <c r="B1728" s="61" t="str">
        <f xml:space="preserve"> _xlfn.TEXTJOIN( "", , data_scaledImpacts[[#This Row],[sector]:[impactType]] )</f>
        <v>MarineFisheriesHadGEM2-ES1N/A</v>
      </c>
      <c r="C1728" s="49" t="s">
        <v>223</v>
      </c>
      <c r="D1728" s="49" t="s">
        <v>3</v>
      </c>
      <c r="E1728" s="50">
        <v>1</v>
      </c>
      <c r="F1728" s="50"/>
      <c r="G1728" s="50" t="s">
        <v>201</v>
      </c>
      <c r="H1728" s="51"/>
      <c r="I1728" s="64" t="s">
        <v>38</v>
      </c>
      <c r="J1728" s="52"/>
      <c r="K1728" s="52">
        <v>-240.85213272903061</v>
      </c>
      <c r="L1728" s="53"/>
      <c r="M1728" s="52">
        <v>-37.314902176599325</v>
      </c>
      <c r="N1728" s="52">
        <v>291.77829624923561</v>
      </c>
      <c r="O1728" s="52">
        <v>114.81339730807751</v>
      </c>
      <c r="P1728" s="20">
        <v>-29.308159655124186</v>
      </c>
      <c r="R1728"/>
    </row>
    <row r="1729" spans="1:18" x14ac:dyDescent="0.35">
      <c r="A1729" s="54">
        <f xml:space="preserve"> ROW( data_scaledImpacts[[#This Row],[row_id]] ) - ROW( data_scaledImpacts[[#Headers],[row_id]] )</f>
        <v>1728</v>
      </c>
      <c r="B1729" s="61" t="str">
        <f xml:space="preserve"> _xlfn.TEXTJOIN( "", , data_scaledImpacts[[#This Row],[sector]:[impactType]] )</f>
        <v>MarineFisheriesMIROC51N/A</v>
      </c>
      <c r="C1729" s="49" t="s">
        <v>223</v>
      </c>
      <c r="D1729" s="49" t="s">
        <v>4</v>
      </c>
      <c r="E1729" s="50">
        <v>1</v>
      </c>
      <c r="F1729" s="50"/>
      <c r="G1729" s="50" t="s">
        <v>201</v>
      </c>
      <c r="H1729" s="51"/>
      <c r="I1729" s="64" t="s">
        <v>39</v>
      </c>
      <c r="J1729" s="52"/>
      <c r="K1729" s="52">
        <v>-239.93806549575925</v>
      </c>
      <c r="L1729" s="53"/>
      <c r="M1729" s="52">
        <v>-57.35567431401229</v>
      </c>
      <c r="N1729" s="52">
        <v>220.19144051269697</v>
      </c>
      <c r="O1729" s="52">
        <v>105.69292605702317</v>
      </c>
      <c r="P1729" s="20">
        <v>-39.404776486028553</v>
      </c>
      <c r="R1729"/>
    </row>
    <row r="1730" spans="1:18" x14ac:dyDescent="0.35">
      <c r="A1730" s="54">
        <f xml:space="preserve"> ROW( data_scaledImpacts[[#This Row],[row_id]] ) - ROW( data_scaledImpacts[[#Headers],[row_id]] )</f>
        <v>1729</v>
      </c>
      <c r="B1730" s="61" t="str">
        <f xml:space="preserve"> _xlfn.TEXTJOIN( "", , data_scaledImpacts[[#This Row],[sector]:[impactType]] )</f>
        <v>MarineFisheriesGFDL-CM31N/A</v>
      </c>
      <c r="C1730" s="49" t="s">
        <v>223</v>
      </c>
      <c r="D1730" s="49" t="s">
        <v>5</v>
      </c>
      <c r="E1730" s="50">
        <v>1</v>
      </c>
      <c r="F1730" s="50"/>
      <c r="G1730" s="50" t="s">
        <v>201</v>
      </c>
      <c r="H1730" s="51"/>
      <c r="I1730" s="64" t="s">
        <v>40</v>
      </c>
      <c r="J1730" s="52"/>
      <c r="K1730" s="52">
        <v>-240.85213272903061</v>
      </c>
      <c r="L1730" s="53"/>
      <c r="M1730" s="52">
        <v>-37.314902176599325</v>
      </c>
      <c r="N1730" s="52">
        <v>291.77829624923561</v>
      </c>
      <c r="O1730" s="52">
        <v>114.81339730807751</v>
      </c>
      <c r="P1730" s="20">
        <v>-29.308159655124186</v>
      </c>
      <c r="R1730"/>
    </row>
    <row r="1731" spans="1:18" x14ac:dyDescent="0.35">
      <c r="A1731" s="54">
        <f xml:space="preserve"> ROW( data_scaledImpacts[[#This Row],[row_id]] ) - ROW( data_scaledImpacts[[#Headers],[row_id]] )</f>
        <v>1730</v>
      </c>
      <c r="B1731" s="61" t="str">
        <f xml:space="preserve"> _xlfn.TEXTJOIN( "", , data_scaledImpacts[[#This Row],[sector]:[impactType]] )</f>
        <v>MarineFisheriesGCM Average1N/A</v>
      </c>
      <c r="C1731" s="49" t="s">
        <v>223</v>
      </c>
      <c r="D1731" s="49" t="s">
        <v>15</v>
      </c>
      <c r="E1731" s="50">
        <v>1</v>
      </c>
      <c r="F1731" s="50"/>
      <c r="G1731" s="50" t="s">
        <v>201</v>
      </c>
      <c r="H1731" s="51"/>
      <c r="I1731" s="64" t="s">
        <v>41</v>
      </c>
      <c r="J1731" s="52" t="s">
        <v>26</v>
      </c>
      <c r="K1731" s="52">
        <v>-215.11146825581361</v>
      </c>
      <c r="L1731" s="53" t="s">
        <v>26</v>
      </c>
      <c r="M1731" s="52">
        <v>-38.888351274573999</v>
      </c>
      <c r="N1731" s="52">
        <v>254.18580829913967</v>
      </c>
      <c r="O1731" s="52">
        <v>112.41184779931251</v>
      </c>
      <c r="P1731" s="20">
        <v>-28.014164525173459</v>
      </c>
      <c r="R1731"/>
    </row>
    <row r="1732" spans="1:18" x14ac:dyDescent="0.35">
      <c r="A1732" s="54">
        <f xml:space="preserve"> ROW( data_scaledImpacts[[#This Row],[row_id]] ) - ROW( data_scaledImpacts[[#Headers],[row_id]] )</f>
        <v>1731</v>
      </c>
      <c r="B1732" s="61" t="str">
        <f xml:space="preserve"> _xlfn.TEXTJOIN( "", , data_scaledImpacts[[#This Row],[sector]:[impactType]] )</f>
        <v>MarineFisheriesCanESM22N/A</v>
      </c>
      <c r="C1732" s="49" t="s">
        <v>223</v>
      </c>
      <c r="D1732" s="49" t="s">
        <v>0</v>
      </c>
      <c r="E1732" s="50">
        <v>2</v>
      </c>
      <c r="F1732" s="50"/>
      <c r="G1732" s="50" t="s">
        <v>201</v>
      </c>
      <c r="H1732" s="51"/>
      <c r="I1732" s="64" t="s">
        <v>42</v>
      </c>
      <c r="J1732" s="52"/>
      <c r="K1732" s="52">
        <v>-157.46003273450208</v>
      </c>
      <c r="L1732" s="53"/>
      <c r="M1732" s="52">
        <v>-21.208789959629893</v>
      </c>
      <c r="N1732" s="52">
        <v>121.38342127411293</v>
      </c>
      <c r="O1732" s="52">
        <v>105.67236810685176</v>
      </c>
      <c r="P1732" s="20">
        <v>-12.963877838883818</v>
      </c>
      <c r="R1732"/>
    </row>
    <row r="1733" spans="1:18" x14ac:dyDescent="0.35">
      <c r="A1733" s="54">
        <f xml:space="preserve"> ROW( data_scaledImpacts[[#This Row],[row_id]] ) - ROW( data_scaledImpacts[[#Headers],[row_id]] )</f>
        <v>1732</v>
      </c>
      <c r="B1733" s="61" t="str">
        <f xml:space="preserve"> _xlfn.TEXTJOIN( "", , data_scaledImpacts[[#This Row],[sector]:[impactType]] )</f>
        <v>MarineFisheriesCCSM42N/A</v>
      </c>
      <c r="C1733" s="49" t="s">
        <v>223</v>
      </c>
      <c r="D1733" s="49" t="s">
        <v>1</v>
      </c>
      <c r="E1733" s="50">
        <v>2</v>
      </c>
      <c r="F1733" s="50"/>
      <c r="G1733" s="50" t="s">
        <v>201</v>
      </c>
      <c r="H1733" s="51"/>
      <c r="I1733" s="64" t="s">
        <v>43</v>
      </c>
      <c r="J1733" s="52"/>
      <c r="K1733" s="52">
        <v>-146.52065392008257</v>
      </c>
      <c r="L1733" s="53"/>
      <c r="M1733" s="52">
        <v>-45.18339182388079</v>
      </c>
      <c r="N1733" s="52">
        <v>127.98539104416537</v>
      </c>
      <c r="O1733" s="52">
        <v>107.46266683510483</v>
      </c>
      <c r="P1733" s="20">
        <v>-27.579150483854296</v>
      </c>
      <c r="R1733"/>
    </row>
    <row r="1734" spans="1:18" x14ac:dyDescent="0.35">
      <c r="A1734" s="54">
        <f xml:space="preserve"> ROW( data_scaledImpacts[[#This Row],[row_id]] ) - ROW( data_scaledImpacts[[#Headers],[row_id]] )</f>
        <v>1733</v>
      </c>
      <c r="B1734" s="61" t="str">
        <f xml:space="preserve"> _xlfn.TEXTJOIN( "", , data_scaledImpacts[[#This Row],[sector]:[impactType]] )</f>
        <v>MarineFisheriesGISS-E2-R2N/A</v>
      </c>
      <c r="C1734" s="49" t="s">
        <v>223</v>
      </c>
      <c r="D1734" s="49" t="s">
        <v>2</v>
      </c>
      <c r="E1734" s="50">
        <v>2</v>
      </c>
      <c r="F1734" s="50"/>
      <c r="G1734" s="50" t="s">
        <v>201</v>
      </c>
      <c r="H1734" s="51"/>
      <c r="I1734" s="64" t="s">
        <v>44</v>
      </c>
      <c r="J1734" s="52"/>
      <c r="K1734" s="52">
        <v>-98.474474438634161</v>
      </c>
      <c r="L1734" s="53"/>
      <c r="M1734" s="52">
        <v>-17.500895189855665</v>
      </c>
      <c r="N1734" s="52">
        <v>142.70919996946586</v>
      </c>
      <c r="O1734" s="52">
        <v>107.09704131575251</v>
      </c>
      <c r="P1734" s="20">
        <v>-10.703490229281158</v>
      </c>
      <c r="R1734"/>
    </row>
    <row r="1735" spans="1:18" x14ac:dyDescent="0.35">
      <c r="A1735" s="54">
        <f xml:space="preserve"> ROW( data_scaledImpacts[[#This Row],[row_id]] ) - ROW( data_scaledImpacts[[#Headers],[row_id]] )</f>
        <v>1734</v>
      </c>
      <c r="B1735" s="61" t="str">
        <f xml:space="preserve"> _xlfn.TEXTJOIN( "", , data_scaledImpacts[[#This Row],[sector]:[impactType]] )</f>
        <v>MarineFisheriesHadGEM2-ES2N/A</v>
      </c>
      <c r="C1735" s="49" t="s">
        <v>223</v>
      </c>
      <c r="D1735" s="49" t="s">
        <v>3</v>
      </c>
      <c r="E1735" s="50">
        <v>2</v>
      </c>
      <c r="F1735" s="50"/>
      <c r="G1735" s="50" t="s">
        <v>201</v>
      </c>
      <c r="H1735" s="51"/>
      <c r="I1735" s="64" t="s">
        <v>45</v>
      </c>
      <c r="J1735" s="52"/>
      <c r="K1735" s="52">
        <v>-140.58685998902368</v>
      </c>
      <c r="L1735" s="53"/>
      <c r="M1735" s="52">
        <v>-48.091512573372214</v>
      </c>
      <c r="N1735" s="52">
        <v>125.55278744229091</v>
      </c>
      <c r="O1735" s="52">
        <v>104.96658693271876</v>
      </c>
      <c r="P1735" s="20">
        <v>-29.351983996542991</v>
      </c>
      <c r="R1735"/>
    </row>
    <row r="1736" spans="1:18" x14ac:dyDescent="0.35">
      <c r="A1736" s="54">
        <f xml:space="preserve"> ROW( data_scaledImpacts[[#This Row],[row_id]] ) - ROW( data_scaledImpacts[[#Headers],[row_id]] )</f>
        <v>1735</v>
      </c>
      <c r="B1736" s="61" t="str">
        <f xml:space="preserve"> _xlfn.TEXTJOIN( "", , data_scaledImpacts[[#This Row],[sector]:[impactType]] )</f>
        <v>MarineFisheriesMIROC52N/A</v>
      </c>
      <c r="C1736" s="49" t="s">
        <v>223</v>
      </c>
      <c r="D1736" s="49" t="s">
        <v>4</v>
      </c>
      <c r="E1736" s="50">
        <v>2</v>
      </c>
      <c r="F1736" s="50"/>
      <c r="G1736" s="50" t="s">
        <v>201</v>
      </c>
      <c r="H1736" s="51"/>
      <c r="I1736" s="64" t="s">
        <v>46</v>
      </c>
      <c r="J1736" s="52"/>
      <c r="K1736" s="52">
        <v>-124.69416439591551</v>
      </c>
      <c r="L1736" s="53"/>
      <c r="M1736" s="52">
        <v>-37.709119367998092</v>
      </c>
      <c r="N1736" s="52">
        <v>114.74868521131742</v>
      </c>
      <c r="O1736" s="52">
        <v>95.808556404037631</v>
      </c>
      <c r="P1736" s="20">
        <v>-23.022723212025134</v>
      </c>
      <c r="R1736"/>
    </row>
    <row r="1737" spans="1:18" x14ac:dyDescent="0.35">
      <c r="A1737" s="54">
        <f xml:space="preserve"> ROW( data_scaledImpacts[[#This Row],[row_id]] ) - ROW( data_scaledImpacts[[#Headers],[row_id]] )</f>
        <v>1736</v>
      </c>
      <c r="B1737" s="61" t="str">
        <f xml:space="preserve"> _xlfn.TEXTJOIN( "", , data_scaledImpacts[[#This Row],[sector]:[impactType]] )</f>
        <v>MarineFisheriesGFDL-CM32N/A</v>
      </c>
      <c r="C1737" s="49" t="s">
        <v>223</v>
      </c>
      <c r="D1737" s="49" t="s">
        <v>5</v>
      </c>
      <c r="E1737" s="50">
        <v>2</v>
      </c>
      <c r="F1737" s="50"/>
      <c r="G1737" s="50" t="s">
        <v>201</v>
      </c>
      <c r="H1737" s="51"/>
      <c r="I1737" s="64" t="s">
        <v>47</v>
      </c>
      <c r="J1737" s="52"/>
      <c r="K1737" s="52">
        <v>-118.32179235484028</v>
      </c>
      <c r="L1737" s="53"/>
      <c r="M1737" s="52">
        <v>-23.33785637209326</v>
      </c>
      <c r="N1737" s="52">
        <v>120.01490661148644</v>
      </c>
      <c r="O1737" s="52">
        <v>97.67040274478164</v>
      </c>
      <c r="P1737" s="20">
        <v>-14.261788280675173</v>
      </c>
      <c r="R1737"/>
    </row>
    <row r="1738" spans="1:18" x14ac:dyDescent="0.35">
      <c r="A1738" s="54">
        <f xml:space="preserve"> ROW( data_scaledImpacts[[#This Row],[row_id]] ) - ROW( data_scaledImpacts[[#Headers],[row_id]] )</f>
        <v>1737</v>
      </c>
      <c r="B1738" s="61" t="str">
        <f xml:space="preserve"> _xlfn.TEXTJOIN( "", , data_scaledImpacts[[#This Row],[sector]:[impactType]] )</f>
        <v>MarineFisheriesGCM Average2N/A</v>
      </c>
      <c r="C1738" s="49" t="s">
        <v>223</v>
      </c>
      <c r="D1738" s="49" t="s">
        <v>15</v>
      </c>
      <c r="E1738" s="50">
        <v>2</v>
      </c>
      <c r="F1738" s="50"/>
      <c r="G1738" s="50" t="s">
        <v>201</v>
      </c>
      <c r="H1738" s="51"/>
      <c r="I1738" s="64" t="s">
        <v>48</v>
      </c>
      <c r="J1738" s="52" t="s">
        <v>26</v>
      </c>
      <c r="K1738" s="52">
        <v>-131.00966297216641</v>
      </c>
      <c r="L1738" s="53" t="s">
        <v>26</v>
      </c>
      <c r="M1738" s="52">
        <v>-32.171927547804984</v>
      </c>
      <c r="N1738" s="52">
        <v>125.3990652588065</v>
      </c>
      <c r="O1738" s="52">
        <v>103.11293705654118</v>
      </c>
      <c r="P1738" s="20">
        <v>-19.647169006877096</v>
      </c>
      <c r="R1738"/>
    </row>
    <row r="1739" spans="1:18" x14ac:dyDescent="0.35">
      <c r="A1739" s="54">
        <f xml:space="preserve"> ROW( data_scaledImpacts[[#This Row],[row_id]] ) - ROW( data_scaledImpacts[[#Headers],[row_id]] )</f>
        <v>1738</v>
      </c>
      <c r="B1739" s="61" t="str">
        <f xml:space="preserve"> _xlfn.TEXTJOIN( "", , data_scaledImpacts[[#This Row],[sector]:[impactType]] )</f>
        <v>MarineFisheriesCanESM23N/A</v>
      </c>
      <c r="C1739" s="49" t="s">
        <v>223</v>
      </c>
      <c r="D1739" s="49" t="s">
        <v>0</v>
      </c>
      <c r="E1739" s="50">
        <v>3</v>
      </c>
      <c r="F1739" s="50"/>
      <c r="G1739" s="50" t="s">
        <v>201</v>
      </c>
      <c r="H1739" s="51"/>
      <c r="I1739" s="64" t="s">
        <v>49</v>
      </c>
      <c r="J1739" s="52"/>
      <c r="K1739" s="52">
        <v>-181.5107779118874</v>
      </c>
      <c r="L1739" s="53"/>
      <c r="M1739" s="52">
        <v>-1.3441642525947093</v>
      </c>
      <c r="N1739" s="52">
        <v>107.64199262685561</v>
      </c>
      <c r="O1739" s="52">
        <v>102.18216618950173</v>
      </c>
      <c r="P1739" s="20">
        <v>-0.85410757689994576</v>
      </c>
      <c r="R1739"/>
    </row>
    <row r="1740" spans="1:18" x14ac:dyDescent="0.35">
      <c r="A1740" s="54">
        <f xml:space="preserve"> ROW( data_scaledImpacts[[#This Row],[row_id]] ) - ROW( data_scaledImpacts[[#Headers],[row_id]] )</f>
        <v>1739</v>
      </c>
      <c r="B1740" s="61" t="str">
        <f xml:space="preserve"> _xlfn.TEXTJOIN( "", , data_scaledImpacts[[#This Row],[sector]:[impactType]] )</f>
        <v>MarineFisheriesCCSM43N/A</v>
      </c>
      <c r="C1740" s="49" t="s">
        <v>223</v>
      </c>
      <c r="D1740" s="49" t="s">
        <v>1</v>
      </c>
      <c r="E1740" s="50">
        <v>3</v>
      </c>
      <c r="F1740" s="50"/>
      <c r="G1740" s="50" t="s">
        <v>201</v>
      </c>
      <c r="H1740" s="51"/>
      <c r="I1740" s="64" t="s">
        <v>50</v>
      </c>
      <c r="J1740" s="52"/>
      <c r="K1740" s="52">
        <v>-153.22479645202111</v>
      </c>
      <c r="L1740" s="53"/>
      <c r="M1740" s="52">
        <v>-42.192538268239048</v>
      </c>
      <c r="N1740" s="52">
        <v>125.97106704327201</v>
      </c>
      <c r="O1740" s="52">
        <v>107.53684364226326</v>
      </c>
      <c r="P1740" s="20">
        <v>-25.755881826281161</v>
      </c>
      <c r="R1740"/>
    </row>
    <row r="1741" spans="1:18" x14ac:dyDescent="0.35">
      <c r="A1741" s="54">
        <f xml:space="preserve"> ROW( data_scaledImpacts[[#This Row],[row_id]] ) - ROW( data_scaledImpacts[[#Headers],[row_id]] )</f>
        <v>1740</v>
      </c>
      <c r="B1741" s="61" t="str">
        <f xml:space="preserve"> _xlfn.TEXTJOIN( "", , data_scaledImpacts[[#This Row],[sector]:[impactType]] )</f>
        <v>MarineFisheriesGISS-E2-R3N/A</v>
      </c>
      <c r="C1741" s="49" t="s">
        <v>223</v>
      </c>
      <c r="D1741" s="49" t="s">
        <v>2</v>
      </c>
      <c r="E1741" s="50">
        <v>3</v>
      </c>
      <c r="F1741" s="50"/>
      <c r="G1741" s="50" t="s">
        <v>201</v>
      </c>
      <c r="H1741" s="51"/>
      <c r="I1741" s="64" t="s">
        <v>51</v>
      </c>
      <c r="J1741" s="52"/>
      <c r="K1741" s="52">
        <v>-88.372453810379625</v>
      </c>
      <c r="L1741" s="53"/>
      <c r="M1741" s="52">
        <v>-0.99765915870222455</v>
      </c>
      <c r="N1741" s="52">
        <v>146.50495216502082</v>
      </c>
      <c r="O1741" s="52">
        <v>107.42373695299899</v>
      </c>
      <c r="P1741" s="20">
        <v>-0.64287293580836058</v>
      </c>
      <c r="R1741"/>
    </row>
    <row r="1742" spans="1:18" x14ac:dyDescent="0.35">
      <c r="A1742" s="54">
        <f xml:space="preserve"> ROW( data_scaledImpacts[[#This Row],[row_id]] ) - ROW( data_scaledImpacts[[#Headers],[row_id]] )</f>
        <v>1741</v>
      </c>
      <c r="B1742" s="61" t="str">
        <f xml:space="preserve"> _xlfn.TEXTJOIN( "", , data_scaledImpacts[[#This Row],[sector]:[impactType]] )</f>
        <v>MarineFisheriesHadGEM2-ES3N/A</v>
      </c>
      <c r="C1742" s="49" t="s">
        <v>223</v>
      </c>
      <c r="D1742" s="49" t="s">
        <v>3</v>
      </c>
      <c r="E1742" s="50">
        <v>3</v>
      </c>
      <c r="F1742" s="50"/>
      <c r="G1742" s="50" t="s">
        <v>201</v>
      </c>
      <c r="H1742" s="51"/>
      <c r="I1742" s="64" t="s">
        <v>52</v>
      </c>
      <c r="J1742" s="52"/>
      <c r="K1742" s="52">
        <v>-110.46823356178784</v>
      </c>
      <c r="L1742" s="53"/>
      <c r="M1742" s="52">
        <v>-34.202041920253784</v>
      </c>
      <c r="N1742" s="52">
        <v>130.74586747701954</v>
      </c>
      <c r="O1742" s="52">
        <v>102.40996777434471</v>
      </c>
      <c r="P1742" s="20">
        <v>-20.884756818420918</v>
      </c>
      <c r="R1742"/>
    </row>
    <row r="1743" spans="1:18" x14ac:dyDescent="0.35">
      <c r="A1743" s="54">
        <f xml:space="preserve"> ROW( data_scaledImpacts[[#This Row],[row_id]] ) - ROW( data_scaledImpacts[[#Headers],[row_id]] )</f>
        <v>1742</v>
      </c>
      <c r="B1743" s="61" t="str">
        <f xml:space="preserve"> _xlfn.TEXTJOIN( "", , data_scaledImpacts[[#This Row],[sector]:[impactType]] )</f>
        <v>MarineFisheriesMIROC53N/A</v>
      </c>
      <c r="C1743" s="49" t="s">
        <v>223</v>
      </c>
      <c r="D1743" s="49" t="s">
        <v>4</v>
      </c>
      <c r="E1743" s="50">
        <v>3</v>
      </c>
      <c r="F1743" s="50"/>
      <c r="G1743" s="50" t="s">
        <v>201</v>
      </c>
      <c r="H1743" s="51"/>
      <c r="I1743" s="64" t="s">
        <v>53</v>
      </c>
      <c r="J1743" s="52"/>
      <c r="K1743" s="52">
        <v>-122.01088294026947</v>
      </c>
      <c r="L1743" s="53"/>
      <c r="M1743" s="52">
        <v>-24.437308257182629</v>
      </c>
      <c r="N1743" s="52">
        <v>110.11356843467367</v>
      </c>
      <c r="O1743" s="52">
        <v>92.641669104345269</v>
      </c>
      <c r="P1743" s="20">
        <v>-14.932030445762724</v>
      </c>
      <c r="R1743"/>
    </row>
    <row r="1744" spans="1:18" x14ac:dyDescent="0.35">
      <c r="A1744" s="54">
        <f xml:space="preserve"> ROW( data_scaledImpacts[[#This Row],[row_id]] ) - ROW( data_scaledImpacts[[#Headers],[row_id]] )</f>
        <v>1743</v>
      </c>
      <c r="B1744" s="61" t="str">
        <f xml:space="preserve"> _xlfn.TEXTJOIN( "", , data_scaledImpacts[[#This Row],[sector]:[impactType]] )</f>
        <v>MarineFisheriesGFDL-CM33N/A</v>
      </c>
      <c r="C1744" s="49" t="s">
        <v>223</v>
      </c>
      <c r="D1744" s="49" t="s">
        <v>5</v>
      </c>
      <c r="E1744" s="50">
        <v>3</v>
      </c>
      <c r="F1744" s="50"/>
      <c r="G1744" s="50" t="s">
        <v>201</v>
      </c>
      <c r="H1744" s="51"/>
      <c r="I1744" s="64" t="s">
        <v>54</v>
      </c>
      <c r="J1744" s="52"/>
      <c r="K1744" s="52">
        <v>-104.83193097422004</v>
      </c>
      <c r="L1744" s="53"/>
      <c r="M1744" s="52">
        <v>20.274296486603259</v>
      </c>
      <c r="N1744" s="52">
        <v>90.399440240406634</v>
      </c>
      <c r="O1744" s="52">
        <v>78.10951812331659</v>
      </c>
      <c r="P1744" s="20">
        <v>12.324826515811786</v>
      </c>
      <c r="R1744"/>
    </row>
    <row r="1745" spans="1:18" x14ac:dyDescent="0.35">
      <c r="A1745" s="54">
        <f xml:space="preserve"> ROW( data_scaledImpacts[[#This Row],[row_id]] ) - ROW( data_scaledImpacts[[#Headers],[row_id]] )</f>
        <v>1744</v>
      </c>
      <c r="B1745" s="61" t="str">
        <f xml:space="preserve"> _xlfn.TEXTJOIN( "", , data_scaledImpacts[[#This Row],[sector]:[impactType]] )</f>
        <v>MarineFisheriesGCM Average3N/A</v>
      </c>
      <c r="C1745" s="49" t="s">
        <v>223</v>
      </c>
      <c r="D1745" s="49" t="s">
        <v>15</v>
      </c>
      <c r="E1745" s="50">
        <v>3</v>
      </c>
      <c r="F1745" s="50"/>
      <c r="G1745" s="50" t="s">
        <v>201</v>
      </c>
      <c r="H1745" s="51"/>
      <c r="I1745" s="64" t="s">
        <v>55</v>
      </c>
      <c r="J1745" s="52" t="s">
        <v>26</v>
      </c>
      <c r="K1745" s="52">
        <v>-126.73651260842759</v>
      </c>
      <c r="L1745" s="53" t="s">
        <v>26</v>
      </c>
      <c r="M1745" s="52">
        <v>-13.816569228394856</v>
      </c>
      <c r="N1745" s="52">
        <v>118.56281466454139</v>
      </c>
      <c r="O1745" s="52">
        <v>98.383983631128402</v>
      </c>
      <c r="P1745" s="20">
        <v>-8.4574705145602191</v>
      </c>
      <c r="R1745"/>
    </row>
    <row r="1746" spans="1:18" x14ac:dyDescent="0.35">
      <c r="A1746" s="54">
        <f xml:space="preserve"> ROW( data_scaledImpacts[[#This Row],[row_id]] ) - ROW( data_scaledImpacts[[#Headers],[row_id]] )</f>
        <v>1745</v>
      </c>
      <c r="B1746" s="61" t="str">
        <f xml:space="preserve"> _xlfn.TEXTJOIN( "", , data_scaledImpacts[[#This Row],[sector]:[impactType]] )</f>
        <v>MarineFisheriesCanESM24N/A</v>
      </c>
      <c r="C1746" s="49" t="s">
        <v>223</v>
      </c>
      <c r="D1746" s="49" t="s">
        <v>0</v>
      </c>
      <c r="E1746" s="50">
        <v>4</v>
      </c>
      <c r="F1746" s="50"/>
      <c r="G1746" s="50" t="s">
        <v>201</v>
      </c>
      <c r="H1746" s="51"/>
      <c r="I1746" s="64" t="s">
        <v>56</v>
      </c>
      <c r="J1746" s="52"/>
      <c r="K1746" s="52">
        <v>-176.46822910465335</v>
      </c>
      <c r="L1746" s="53"/>
      <c r="M1746" s="52">
        <v>20.30325269235885</v>
      </c>
      <c r="N1746" s="52">
        <v>100.36755858465754</v>
      </c>
      <c r="O1746" s="52">
        <v>97.058782684981281</v>
      </c>
      <c r="P1746" s="20">
        <v>12.342478648025647</v>
      </c>
      <c r="R1746"/>
    </row>
    <row r="1747" spans="1:18" x14ac:dyDescent="0.35">
      <c r="A1747" s="54">
        <f xml:space="preserve"> ROW( data_scaledImpacts[[#This Row],[row_id]] ) - ROW( data_scaledImpacts[[#Headers],[row_id]] )</f>
        <v>1746</v>
      </c>
      <c r="B1747" s="61" t="str">
        <f xml:space="preserve"> _xlfn.TEXTJOIN( "", , data_scaledImpacts[[#This Row],[sector]:[impactType]] )</f>
        <v>MarineFisheriesCCSM44N/A</v>
      </c>
      <c r="C1747" s="49" t="s">
        <v>223</v>
      </c>
      <c r="D1747" s="49" t="s">
        <v>1</v>
      </c>
      <c r="E1747" s="50">
        <v>4</v>
      </c>
      <c r="F1747" s="50"/>
      <c r="G1747" s="50" t="s">
        <v>201</v>
      </c>
      <c r="H1747" s="51"/>
      <c r="I1747" s="64" t="s">
        <v>57</v>
      </c>
      <c r="J1747" s="52"/>
      <c r="K1747" s="52">
        <v>-148.31323734713268</v>
      </c>
      <c r="L1747" s="53"/>
      <c r="M1747" s="52">
        <v>-31.317275266034514</v>
      </c>
      <c r="N1747" s="52">
        <v>124.62915388743245</v>
      </c>
      <c r="O1747" s="52">
        <v>105.85799266313583</v>
      </c>
      <c r="P1747" s="20">
        <v>-19.126160308361502</v>
      </c>
      <c r="R1747"/>
    </row>
    <row r="1748" spans="1:18" x14ac:dyDescent="0.35">
      <c r="A1748" s="54">
        <f xml:space="preserve"> ROW( data_scaledImpacts[[#This Row],[row_id]] ) - ROW( data_scaledImpacts[[#Headers],[row_id]] )</f>
        <v>1747</v>
      </c>
      <c r="B1748" s="61" t="str">
        <f xml:space="preserve"> _xlfn.TEXTJOIN( "", , data_scaledImpacts[[#This Row],[sector]:[impactType]] )</f>
        <v>MarineFisheriesGISS-E2-R4N/A</v>
      </c>
      <c r="C1748" s="49" t="s">
        <v>223</v>
      </c>
      <c r="D1748" s="49" t="s">
        <v>2</v>
      </c>
      <c r="E1748" s="50">
        <v>4</v>
      </c>
      <c r="F1748" s="50"/>
      <c r="G1748" s="50" t="s">
        <v>201</v>
      </c>
      <c r="H1748" s="51"/>
      <c r="I1748" s="64" t="s">
        <v>58</v>
      </c>
      <c r="J1748" s="52"/>
      <c r="K1748" s="52"/>
      <c r="L1748" s="53"/>
      <c r="M1748" s="52"/>
      <c r="N1748" s="52"/>
      <c r="O1748" s="52"/>
      <c r="P1748" s="20"/>
      <c r="R1748"/>
    </row>
    <row r="1749" spans="1:18" x14ac:dyDescent="0.35">
      <c r="A1749" s="54">
        <f xml:space="preserve"> ROW( data_scaledImpacts[[#This Row],[row_id]] ) - ROW( data_scaledImpacts[[#Headers],[row_id]] )</f>
        <v>1748</v>
      </c>
      <c r="B1749" s="61" t="str">
        <f xml:space="preserve"> _xlfn.TEXTJOIN( "", , data_scaledImpacts[[#This Row],[sector]:[impactType]] )</f>
        <v>MarineFisheriesHadGEM2-ES4N/A</v>
      </c>
      <c r="C1749" s="49" t="s">
        <v>223</v>
      </c>
      <c r="D1749" s="49" t="s">
        <v>3</v>
      </c>
      <c r="E1749" s="50">
        <v>4</v>
      </c>
      <c r="F1749" s="50"/>
      <c r="G1749" s="50" t="s">
        <v>201</v>
      </c>
      <c r="H1749" s="51"/>
      <c r="I1749" s="64" t="s">
        <v>59</v>
      </c>
      <c r="J1749" s="52"/>
      <c r="K1749" s="52">
        <v>-82.769867735843661</v>
      </c>
      <c r="L1749" s="53"/>
      <c r="M1749" s="52">
        <v>-22.399054351630806</v>
      </c>
      <c r="N1749" s="52">
        <v>137.90206127812911</v>
      </c>
      <c r="O1749" s="52">
        <v>101.43122073790676</v>
      </c>
      <c r="P1749" s="20">
        <v>-13.689480654196144</v>
      </c>
      <c r="R1749"/>
    </row>
    <row r="1750" spans="1:18" x14ac:dyDescent="0.35">
      <c r="A1750" s="54">
        <f xml:space="preserve"> ROW( data_scaledImpacts[[#This Row],[row_id]] ) - ROW( data_scaledImpacts[[#Headers],[row_id]] )</f>
        <v>1749</v>
      </c>
      <c r="B1750" s="61" t="str">
        <f xml:space="preserve"> _xlfn.TEXTJOIN( "", , data_scaledImpacts[[#This Row],[sector]:[impactType]] )</f>
        <v>MarineFisheriesMIROC54N/A</v>
      </c>
      <c r="C1750" s="49" t="s">
        <v>223</v>
      </c>
      <c r="D1750" s="49" t="s">
        <v>4</v>
      </c>
      <c r="E1750" s="50">
        <v>4</v>
      </c>
      <c r="F1750" s="50"/>
      <c r="G1750" s="50" t="s">
        <v>201</v>
      </c>
      <c r="H1750" s="51"/>
      <c r="I1750" s="64" t="s">
        <v>60</v>
      </c>
      <c r="J1750" s="52"/>
      <c r="K1750" s="52">
        <v>-118.4723060942998</v>
      </c>
      <c r="L1750" s="53"/>
      <c r="M1750" s="52">
        <v>-16.097894433245479</v>
      </c>
      <c r="N1750" s="52">
        <v>103.53538778216183</v>
      </c>
      <c r="O1750" s="52">
        <v>88.196883377733712</v>
      </c>
      <c r="P1750" s="20">
        <v>-9.8482001729514295</v>
      </c>
      <c r="R1750"/>
    </row>
    <row r="1751" spans="1:18" x14ac:dyDescent="0.35">
      <c r="A1751" s="54">
        <f xml:space="preserve"> ROW( data_scaledImpacts[[#This Row],[row_id]] ) - ROW( data_scaledImpacts[[#Headers],[row_id]] )</f>
        <v>1750</v>
      </c>
      <c r="B1751" s="61" t="str">
        <f xml:space="preserve"> _xlfn.TEXTJOIN( "", , data_scaledImpacts[[#This Row],[sector]:[impactType]] )</f>
        <v>MarineFisheriesGFDL-CM34N/A</v>
      </c>
      <c r="C1751" s="49" t="s">
        <v>223</v>
      </c>
      <c r="D1751" s="49" t="s">
        <v>5</v>
      </c>
      <c r="E1751" s="50">
        <v>4</v>
      </c>
      <c r="F1751" s="50"/>
      <c r="G1751" s="50" t="s">
        <v>201</v>
      </c>
      <c r="H1751" s="51"/>
      <c r="I1751" s="64" t="s">
        <v>61</v>
      </c>
      <c r="J1751" s="52"/>
      <c r="K1751" s="52">
        <v>-85.600232474645495</v>
      </c>
      <c r="L1751" s="53"/>
      <c r="M1751" s="52">
        <v>24.112264638615667</v>
      </c>
      <c r="N1751" s="52">
        <v>85.48522655545986</v>
      </c>
      <c r="O1751" s="52">
        <v>71.731941110902909</v>
      </c>
      <c r="P1751" s="20">
        <v>14.664508787158177</v>
      </c>
      <c r="R1751"/>
    </row>
    <row r="1752" spans="1:18" x14ac:dyDescent="0.35">
      <c r="A1752" s="54">
        <f xml:space="preserve"> ROW( data_scaledImpacts[[#This Row],[row_id]] ) - ROW( data_scaledImpacts[[#Headers],[row_id]] )</f>
        <v>1751</v>
      </c>
      <c r="B1752" s="61" t="str">
        <f xml:space="preserve"> _xlfn.TEXTJOIN( "", , data_scaledImpacts[[#This Row],[sector]:[impactType]] )</f>
        <v>MarineFisheriesGCM Average4N/A</v>
      </c>
      <c r="C1752" s="49" t="s">
        <v>223</v>
      </c>
      <c r="D1752" s="49" t="s">
        <v>15</v>
      </c>
      <c r="E1752" s="50">
        <v>4</v>
      </c>
      <c r="F1752" s="50"/>
      <c r="G1752" s="50" t="s">
        <v>201</v>
      </c>
      <c r="H1752" s="51"/>
      <c r="I1752" s="64" t="s">
        <v>62</v>
      </c>
      <c r="J1752" s="52" t="s">
        <v>26</v>
      </c>
      <c r="K1752" s="52">
        <v>-122.324774551315</v>
      </c>
      <c r="L1752" s="53" t="s">
        <v>26</v>
      </c>
      <c r="M1752" s="52">
        <v>-5.0797413439872567</v>
      </c>
      <c r="N1752" s="52">
        <v>110.38387761756817</v>
      </c>
      <c r="O1752" s="52">
        <v>92.855364114932087</v>
      </c>
      <c r="P1752" s="20">
        <v>-3.1313707400650501</v>
      </c>
      <c r="R1752"/>
    </row>
    <row r="1753" spans="1:18" x14ac:dyDescent="0.35">
      <c r="A1753" s="54">
        <f xml:space="preserve"> ROW( data_scaledImpacts[[#This Row],[row_id]] ) - ROW( data_scaledImpacts[[#Headers],[row_id]] )</f>
        <v>1752</v>
      </c>
      <c r="B1753" s="61" t="str">
        <f xml:space="preserve"> _xlfn.TEXTJOIN( "", , data_scaledImpacts[[#This Row],[sector]:[impactType]] )</f>
        <v>MarineFisheriesCanESM25N/A</v>
      </c>
      <c r="C1753" s="49" t="s">
        <v>223</v>
      </c>
      <c r="D1753" s="49" t="s">
        <v>0</v>
      </c>
      <c r="E1753" s="50">
        <v>5</v>
      </c>
      <c r="F1753" s="50"/>
      <c r="G1753" s="50" t="s">
        <v>201</v>
      </c>
      <c r="H1753" s="51"/>
      <c r="I1753" s="64" t="s">
        <v>63</v>
      </c>
      <c r="J1753" s="52"/>
      <c r="K1753" s="52">
        <v>-153.25016569696353</v>
      </c>
      <c r="L1753" s="53"/>
      <c r="M1753" s="52">
        <v>33.454115653631149</v>
      </c>
      <c r="N1753" s="52">
        <v>103.71858016691411</v>
      </c>
      <c r="O1753" s="52">
        <v>94.711859095531736</v>
      </c>
      <c r="P1753" s="20">
        <v>20.359439629648357</v>
      </c>
      <c r="R1753"/>
    </row>
    <row r="1754" spans="1:18" x14ac:dyDescent="0.35">
      <c r="A1754" s="54">
        <f xml:space="preserve"> ROW( data_scaledImpacts[[#This Row],[row_id]] ) - ROW( data_scaledImpacts[[#Headers],[row_id]] )</f>
        <v>1753</v>
      </c>
      <c r="B1754" s="61" t="str">
        <f xml:space="preserve"> _xlfn.TEXTJOIN( "", , data_scaledImpacts[[#This Row],[sector]:[impactType]] )</f>
        <v>MarineFisheriesCCSM45N/A</v>
      </c>
      <c r="C1754" s="49" t="s">
        <v>223</v>
      </c>
      <c r="D1754" s="49" t="s">
        <v>1</v>
      </c>
      <c r="E1754" s="50">
        <v>5</v>
      </c>
      <c r="F1754" s="50"/>
      <c r="G1754" s="50" t="s">
        <v>201</v>
      </c>
      <c r="H1754" s="51"/>
      <c r="I1754" s="64" t="s">
        <v>64</v>
      </c>
      <c r="J1754" s="52"/>
      <c r="K1754" s="52">
        <v>-152.09339002065659</v>
      </c>
      <c r="L1754" s="53"/>
      <c r="M1754" s="52">
        <v>-26.491536405118616</v>
      </c>
      <c r="N1754" s="52">
        <v>120.75330210731113</v>
      </c>
      <c r="O1754" s="52">
        <v>104.32003233970019</v>
      </c>
      <c r="P1754" s="20">
        <v>-16.184318372254818</v>
      </c>
      <c r="R1754"/>
    </row>
    <row r="1755" spans="1:18" x14ac:dyDescent="0.35">
      <c r="A1755" s="54">
        <f xml:space="preserve"> ROW( data_scaledImpacts[[#This Row],[row_id]] ) - ROW( data_scaledImpacts[[#Headers],[row_id]] )</f>
        <v>1754</v>
      </c>
      <c r="B1755" s="61" t="str">
        <f xml:space="preserve"> _xlfn.TEXTJOIN( "", , data_scaledImpacts[[#This Row],[sector]:[impactType]] )</f>
        <v>MarineFisheriesGISS-E2-R5N/A</v>
      </c>
      <c r="C1755" s="49" t="s">
        <v>223</v>
      </c>
      <c r="D1755" s="49" t="s">
        <v>2</v>
      </c>
      <c r="E1755" s="50">
        <v>5</v>
      </c>
      <c r="F1755" s="50"/>
      <c r="G1755" s="50" t="s">
        <v>201</v>
      </c>
      <c r="H1755" s="51"/>
      <c r="I1755" s="64" t="s">
        <v>65</v>
      </c>
      <c r="J1755" s="52"/>
      <c r="K1755" s="52"/>
      <c r="L1755" s="53"/>
      <c r="M1755" s="52"/>
      <c r="N1755" s="52"/>
      <c r="O1755" s="52"/>
      <c r="P1755" s="20"/>
      <c r="R1755"/>
    </row>
    <row r="1756" spans="1:18" x14ac:dyDescent="0.35">
      <c r="A1756" s="54">
        <f xml:space="preserve"> ROW( data_scaledImpacts[[#This Row],[row_id]] ) - ROW( data_scaledImpacts[[#Headers],[row_id]] )</f>
        <v>1755</v>
      </c>
      <c r="B1756" s="61" t="str">
        <f xml:space="preserve"> _xlfn.TEXTJOIN( "", , data_scaledImpacts[[#This Row],[sector]:[impactType]] )</f>
        <v>MarineFisheriesHadGEM2-ES5N/A</v>
      </c>
      <c r="C1756" s="49" t="s">
        <v>223</v>
      </c>
      <c r="D1756" s="49" t="s">
        <v>3</v>
      </c>
      <c r="E1756" s="50">
        <v>5</v>
      </c>
      <c r="F1756" s="50"/>
      <c r="G1756" s="50" t="s">
        <v>201</v>
      </c>
      <c r="H1756" s="51"/>
      <c r="I1756" s="64" t="s">
        <v>66</v>
      </c>
      <c r="J1756" s="52"/>
      <c r="K1756" s="52">
        <v>-62.557583112590073</v>
      </c>
      <c r="L1756" s="53"/>
      <c r="M1756" s="52">
        <v>-11.871309773663283</v>
      </c>
      <c r="N1756" s="52">
        <v>144.01030895908892</v>
      </c>
      <c r="O1756" s="52">
        <v>101.22792190895056</v>
      </c>
      <c r="P1756" s="20">
        <v>-7.2716115185656998</v>
      </c>
      <c r="R1756"/>
    </row>
    <row r="1757" spans="1:18" x14ac:dyDescent="0.35">
      <c r="A1757" s="54">
        <f xml:space="preserve"> ROW( data_scaledImpacts[[#This Row],[row_id]] ) - ROW( data_scaledImpacts[[#Headers],[row_id]] )</f>
        <v>1756</v>
      </c>
      <c r="B1757" s="61" t="str">
        <f xml:space="preserve"> _xlfn.TEXTJOIN( "", , data_scaledImpacts[[#This Row],[sector]:[impactType]] )</f>
        <v>MarineFisheriesMIROC55N/A</v>
      </c>
      <c r="C1757" s="49" t="s">
        <v>223</v>
      </c>
      <c r="D1757" s="49" t="s">
        <v>4</v>
      </c>
      <c r="E1757" s="50">
        <v>5</v>
      </c>
      <c r="F1757" s="50"/>
      <c r="G1757" s="50" t="s">
        <v>201</v>
      </c>
      <c r="H1757" s="51"/>
      <c r="I1757" s="64" t="s">
        <v>67</v>
      </c>
      <c r="J1757" s="52"/>
      <c r="K1757" s="52">
        <v>-103.07924105438971</v>
      </c>
      <c r="L1757" s="53"/>
      <c r="M1757" s="52">
        <v>-7.5311971767510473</v>
      </c>
      <c r="N1757" s="52">
        <v>103.09828485763609</v>
      </c>
      <c r="O1757" s="52">
        <v>85.108019998108531</v>
      </c>
      <c r="P1757" s="20">
        <v>-4.6258145508868846</v>
      </c>
      <c r="R1757"/>
    </row>
    <row r="1758" spans="1:18" x14ac:dyDescent="0.35">
      <c r="A1758" s="54">
        <f xml:space="preserve"> ROW( data_scaledImpacts[[#This Row],[row_id]] ) - ROW( data_scaledImpacts[[#Headers],[row_id]] )</f>
        <v>1757</v>
      </c>
      <c r="B1758" s="61" t="str">
        <f xml:space="preserve"> _xlfn.TEXTJOIN( "", , data_scaledImpacts[[#This Row],[sector]:[impactType]] )</f>
        <v>MarineFisheriesGFDL-CM35N/A</v>
      </c>
      <c r="C1758" s="49" t="s">
        <v>223</v>
      </c>
      <c r="D1758" s="49" t="s">
        <v>5</v>
      </c>
      <c r="E1758" s="50">
        <v>5</v>
      </c>
      <c r="F1758" s="50"/>
      <c r="G1758" s="50" t="s">
        <v>201</v>
      </c>
      <c r="H1758" s="51"/>
      <c r="I1758" s="64" t="s">
        <v>68</v>
      </c>
      <c r="J1758" s="52"/>
      <c r="K1758" s="52">
        <v>-71.243833749422905</v>
      </c>
      <c r="L1758" s="53"/>
      <c r="M1758" s="52">
        <v>24.5987560519841</v>
      </c>
      <c r="N1758" s="52">
        <v>82.142491782166488</v>
      </c>
      <c r="O1758" s="52">
        <v>67.158888714278874</v>
      </c>
      <c r="P1758" s="20">
        <v>14.961081163461923</v>
      </c>
      <c r="R1758"/>
    </row>
    <row r="1759" spans="1:18" x14ac:dyDescent="0.35">
      <c r="A1759" s="54">
        <f xml:space="preserve"> ROW( data_scaledImpacts[[#This Row],[row_id]] ) - ROW( data_scaledImpacts[[#Headers],[row_id]] )</f>
        <v>1758</v>
      </c>
      <c r="B1759" s="61" t="str">
        <f xml:space="preserve"> _xlfn.TEXTJOIN( "", , data_scaledImpacts[[#This Row],[sector]:[impactType]] )</f>
        <v>MarineFisheriesGCM Average5N/A</v>
      </c>
      <c r="C1759" s="49" t="s">
        <v>223</v>
      </c>
      <c r="D1759" s="49" t="s">
        <v>15</v>
      </c>
      <c r="E1759" s="50">
        <v>5</v>
      </c>
      <c r="F1759" s="50"/>
      <c r="G1759" s="50" t="s">
        <v>201</v>
      </c>
      <c r="H1759" s="51"/>
      <c r="I1759" s="64" t="s">
        <v>69</v>
      </c>
      <c r="J1759" s="52" t="s">
        <v>26</v>
      </c>
      <c r="K1759" s="52">
        <v>-108.44484272680457</v>
      </c>
      <c r="L1759" s="53" t="s">
        <v>26</v>
      </c>
      <c r="M1759" s="52">
        <v>2.4317656700164605</v>
      </c>
      <c r="N1759" s="52">
        <v>110.74459357462335</v>
      </c>
      <c r="O1759" s="52">
        <v>90.505344411313985</v>
      </c>
      <c r="P1759" s="20">
        <v>1.4477552702805754</v>
      </c>
      <c r="R1759"/>
    </row>
    <row r="1760" spans="1:18" x14ac:dyDescent="0.35">
      <c r="A1760" s="54">
        <f xml:space="preserve"> ROW( data_scaledImpacts[[#This Row],[row_id]] ) - ROW( data_scaledImpacts[[#Headers],[row_id]] )</f>
        <v>1759</v>
      </c>
      <c r="B1760" s="61" t="str">
        <f xml:space="preserve"> _xlfn.TEXTJOIN( "", , data_scaledImpacts[[#This Row],[sector]:[impactType]] )</f>
        <v>MarineFisheriesCanESM26N/A</v>
      </c>
      <c r="C1760" s="49" t="s">
        <v>223</v>
      </c>
      <c r="D1760" s="49" t="s">
        <v>0</v>
      </c>
      <c r="E1760" s="50">
        <v>6</v>
      </c>
      <c r="F1760" s="50"/>
      <c r="G1760" s="50" t="s">
        <v>201</v>
      </c>
      <c r="H1760" s="51"/>
      <c r="I1760" s="64" t="s">
        <v>70</v>
      </c>
      <c r="J1760" s="52"/>
      <c r="K1760" s="52">
        <v>-111.3932559065268</v>
      </c>
      <c r="L1760" s="53"/>
      <c r="M1760" s="52">
        <v>34.263642354575843</v>
      </c>
      <c r="N1760" s="52">
        <v>120.68347522409464</v>
      </c>
      <c r="O1760" s="52">
        <v>96.778976868253054</v>
      </c>
      <c r="P1760" s="20">
        <v>20.852939105246843</v>
      </c>
      <c r="R1760"/>
    </row>
    <row r="1761" spans="1:18" x14ac:dyDescent="0.35">
      <c r="A1761" s="54">
        <f xml:space="preserve"> ROW( data_scaledImpacts[[#This Row],[row_id]] ) - ROW( data_scaledImpacts[[#Headers],[row_id]] )</f>
        <v>1760</v>
      </c>
      <c r="B1761" s="61" t="str">
        <f xml:space="preserve"> _xlfn.TEXTJOIN( "", , data_scaledImpacts[[#This Row],[sector]:[impactType]] )</f>
        <v>MarineFisheriesCCSM46N/A</v>
      </c>
      <c r="C1761" s="49" t="s">
        <v>223</v>
      </c>
      <c r="D1761" s="49" t="s">
        <v>1</v>
      </c>
      <c r="E1761" s="50">
        <v>6</v>
      </c>
      <c r="F1761" s="50"/>
      <c r="G1761" s="50" t="s">
        <v>201</v>
      </c>
      <c r="H1761" s="51"/>
      <c r="I1761" s="64" t="s">
        <v>71</v>
      </c>
      <c r="J1761" s="52"/>
      <c r="K1761" s="52"/>
      <c r="L1761" s="53"/>
      <c r="M1761" s="52"/>
      <c r="N1761" s="52"/>
      <c r="O1761" s="52"/>
      <c r="P1761" s="20"/>
      <c r="R1761"/>
    </row>
    <row r="1762" spans="1:18" x14ac:dyDescent="0.35">
      <c r="A1762" s="54">
        <f xml:space="preserve"> ROW( data_scaledImpacts[[#This Row],[row_id]] ) - ROW( data_scaledImpacts[[#Headers],[row_id]] )</f>
        <v>1761</v>
      </c>
      <c r="B1762" s="61" t="str">
        <f xml:space="preserve"> _xlfn.TEXTJOIN( "", , data_scaledImpacts[[#This Row],[sector]:[impactType]] )</f>
        <v>MarineFisheriesGISS-E2-R6N/A</v>
      </c>
      <c r="C1762" s="49" t="s">
        <v>223</v>
      </c>
      <c r="D1762" s="49" t="s">
        <v>2</v>
      </c>
      <c r="E1762" s="50">
        <v>6</v>
      </c>
      <c r="F1762" s="50"/>
      <c r="G1762" s="50" t="s">
        <v>201</v>
      </c>
      <c r="H1762" s="51"/>
      <c r="I1762" s="64" t="s">
        <v>72</v>
      </c>
      <c r="J1762" s="52"/>
      <c r="K1762" s="52"/>
      <c r="L1762" s="53"/>
      <c r="M1762" s="52"/>
      <c r="N1762" s="52"/>
      <c r="O1762" s="52"/>
      <c r="P1762" s="20"/>
      <c r="R1762"/>
    </row>
    <row r="1763" spans="1:18" x14ac:dyDescent="0.35">
      <c r="A1763" s="54">
        <f xml:space="preserve"> ROW( data_scaledImpacts[[#This Row],[row_id]] ) - ROW( data_scaledImpacts[[#Headers],[row_id]] )</f>
        <v>1762</v>
      </c>
      <c r="B1763" s="61" t="str">
        <f xml:space="preserve"> _xlfn.TEXTJOIN( "", , data_scaledImpacts[[#This Row],[sector]:[impactType]] )</f>
        <v>MarineFisheriesHadGEM2-ES6N/A</v>
      </c>
      <c r="C1763" s="49" t="s">
        <v>223</v>
      </c>
      <c r="D1763" s="49" t="s">
        <v>3</v>
      </c>
      <c r="E1763" s="50">
        <v>6</v>
      </c>
      <c r="F1763" s="50"/>
      <c r="G1763" s="50" t="s">
        <v>201</v>
      </c>
      <c r="H1763" s="51"/>
      <c r="I1763" s="64" t="s">
        <v>73</v>
      </c>
      <c r="J1763" s="52"/>
      <c r="K1763" s="52">
        <v>-50.780205189516899</v>
      </c>
      <c r="L1763" s="53"/>
      <c r="M1763" s="52">
        <v>-4.0282452892841398</v>
      </c>
      <c r="N1763" s="52">
        <v>142.5672404791149</v>
      </c>
      <c r="O1763" s="52">
        <v>98.225419603090202</v>
      </c>
      <c r="P1763" s="20">
        <v>-2.4903631599762144</v>
      </c>
      <c r="R1763"/>
    </row>
    <row r="1764" spans="1:18" x14ac:dyDescent="0.35">
      <c r="A1764" s="54">
        <f xml:space="preserve"> ROW( data_scaledImpacts[[#This Row],[row_id]] ) - ROW( data_scaledImpacts[[#Headers],[row_id]] )</f>
        <v>1763</v>
      </c>
      <c r="B1764" s="61" t="str">
        <f xml:space="preserve"> _xlfn.TEXTJOIN( "", , data_scaledImpacts[[#This Row],[sector]:[impactType]] )</f>
        <v>MarineFisheriesMIROC56N/A</v>
      </c>
      <c r="C1764" s="49" t="s">
        <v>223</v>
      </c>
      <c r="D1764" s="49" t="s">
        <v>4</v>
      </c>
      <c r="E1764" s="50">
        <v>6</v>
      </c>
      <c r="F1764" s="50"/>
      <c r="G1764" s="50" t="s">
        <v>201</v>
      </c>
      <c r="H1764" s="51"/>
      <c r="I1764" s="64" t="s">
        <v>74</v>
      </c>
      <c r="J1764" s="52"/>
      <c r="K1764" s="52"/>
      <c r="L1764" s="53"/>
      <c r="M1764" s="52"/>
      <c r="N1764" s="52"/>
      <c r="O1764" s="52"/>
      <c r="P1764" s="20"/>
      <c r="R1764"/>
    </row>
    <row r="1765" spans="1:18" x14ac:dyDescent="0.35">
      <c r="A1765" s="54">
        <f xml:space="preserve"> ROW( data_scaledImpacts[[#This Row],[row_id]] ) - ROW( data_scaledImpacts[[#Headers],[row_id]] )</f>
        <v>1764</v>
      </c>
      <c r="B1765" s="61" t="str">
        <f xml:space="preserve"> _xlfn.TEXTJOIN( "", , data_scaledImpacts[[#This Row],[sector]:[impactType]] )</f>
        <v>MarineFisheriesGFDL-CM36N/A</v>
      </c>
      <c r="C1765" s="49" t="s">
        <v>223</v>
      </c>
      <c r="D1765" s="49" t="s">
        <v>5</v>
      </c>
      <c r="E1765" s="50">
        <v>6</v>
      </c>
      <c r="F1765" s="50"/>
      <c r="G1765" s="50" t="s">
        <v>201</v>
      </c>
      <c r="H1765" s="51"/>
      <c r="I1765" s="64" t="s">
        <v>75</v>
      </c>
      <c r="J1765" s="52"/>
      <c r="K1765" s="52">
        <v>-68.597597139547347</v>
      </c>
      <c r="L1765" s="53"/>
      <c r="M1765" s="52">
        <v>37.104510621591153</v>
      </c>
      <c r="N1765" s="52">
        <v>64.380458509790543</v>
      </c>
      <c r="O1765" s="52">
        <v>56.430511557850537</v>
      </c>
      <c r="P1765" s="20">
        <v>22.584774507810266</v>
      </c>
      <c r="R1765"/>
    </row>
    <row r="1766" spans="1:18" x14ac:dyDescent="0.35">
      <c r="A1766" s="54">
        <f xml:space="preserve"> ROW( data_scaledImpacts[[#This Row],[row_id]] ) - ROW( data_scaledImpacts[[#Headers],[row_id]] )</f>
        <v>1765</v>
      </c>
      <c r="B1766" s="61" t="str">
        <f xml:space="preserve"> _xlfn.TEXTJOIN( "", , data_scaledImpacts[[#This Row],[sector]:[impactType]] )</f>
        <v>MarineFisheriesGCM Average6N/A</v>
      </c>
      <c r="C1766" s="49" t="s">
        <v>223</v>
      </c>
      <c r="D1766" s="49" t="s">
        <v>15</v>
      </c>
      <c r="E1766" s="50">
        <v>6</v>
      </c>
      <c r="F1766" s="50"/>
      <c r="G1766" s="50" t="s">
        <v>201</v>
      </c>
      <c r="H1766" s="51"/>
      <c r="I1766" s="64" t="s">
        <v>76</v>
      </c>
      <c r="J1766" s="52" t="s">
        <v>26</v>
      </c>
      <c r="K1766" s="52">
        <v>-76.923686078530352</v>
      </c>
      <c r="L1766" s="53" t="s">
        <v>26</v>
      </c>
      <c r="M1766" s="52">
        <v>22.446635895627619</v>
      </c>
      <c r="N1766" s="52">
        <v>109.21039140433338</v>
      </c>
      <c r="O1766" s="52">
        <v>83.811636009731259</v>
      </c>
      <c r="P1766" s="20">
        <v>13.649116817693631</v>
      </c>
      <c r="R1766"/>
    </row>
    <row r="1767" spans="1:18" x14ac:dyDescent="0.35">
      <c r="A1767" s="54">
        <f xml:space="preserve"> ROW( data_scaledImpacts[[#This Row],[row_id]] ) - ROW( data_scaledImpacts[[#Headers],[row_id]] )</f>
        <v>1766</v>
      </c>
      <c r="B1767" s="61" t="str">
        <f xml:space="preserve"> _xlfn.TEXTJOIN( "", , data_scaledImpacts[[#This Row],[sector]:[impactType]] )</f>
        <v>MarineFisheriesCanESM27N/A</v>
      </c>
      <c r="C1767" s="49" t="s">
        <v>223</v>
      </c>
      <c r="D1767" s="49" t="s">
        <v>0</v>
      </c>
      <c r="E1767" s="50">
        <v>7</v>
      </c>
      <c r="F1767" s="50"/>
      <c r="G1767" s="50" t="s">
        <v>201</v>
      </c>
      <c r="H1767" s="51"/>
      <c r="I1767" s="64" t="s">
        <v>77</v>
      </c>
      <c r="J1767" s="52"/>
      <c r="K1767" s="52"/>
      <c r="L1767" s="53"/>
      <c r="M1767" s="52"/>
      <c r="N1767" s="52"/>
      <c r="O1767" s="52"/>
      <c r="P1767" s="20"/>
      <c r="R1767"/>
    </row>
    <row r="1768" spans="1:18" x14ac:dyDescent="0.35">
      <c r="A1768" s="54">
        <f xml:space="preserve"> ROW( data_scaledImpacts[[#This Row],[row_id]] ) - ROW( data_scaledImpacts[[#Headers],[row_id]] )</f>
        <v>1767</v>
      </c>
      <c r="B1768" s="61" t="str">
        <f xml:space="preserve"> _xlfn.TEXTJOIN( "", , data_scaledImpacts[[#This Row],[sector]:[impactType]] )</f>
        <v>MarineFisheriesCCSM47N/A</v>
      </c>
      <c r="C1768" s="49" t="s">
        <v>223</v>
      </c>
      <c r="D1768" s="49" t="s">
        <v>1</v>
      </c>
      <c r="E1768" s="50">
        <v>7</v>
      </c>
      <c r="F1768" s="50"/>
      <c r="G1768" s="50" t="s">
        <v>201</v>
      </c>
      <c r="H1768" s="51"/>
      <c r="I1768" s="64" t="s">
        <v>78</v>
      </c>
      <c r="J1768" s="52"/>
      <c r="K1768" s="52"/>
      <c r="L1768" s="53"/>
      <c r="M1768" s="52"/>
      <c r="N1768" s="52"/>
      <c r="O1768" s="52"/>
      <c r="P1768" s="20"/>
      <c r="R1768"/>
    </row>
    <row r="1769" spans="1:18" x14ac:dyDescent="0.35">
      <c r="A1769" s="54">
        <f xml:space="preserve"> ROW( data_scaledImpacts[[#This Row],[row_id]] ) - ROW( data_scaledImpacts[[#Headers],[row_id]] )</f>
        <v>1768</v>
      </c>
      <c r="B1769" s="61" t="str">
        <f xml:space="preserve"> _xlfn.TEXTJOIN( "", , data_scaledImpacts[[#This Row],[sector]:[impactType]] )</f>
        <v>MarineFisheriesGISS-E2-R7N/A</v>
      </c>
      <c r="C1769" s="49" t="s">
        <v>223</v>
      </c>
      <c r="D1769" s="49" t="s">
        <v>2</v>
      </c>
      <c r="E1769" s="50">
        <v>7</v>
      </c>
      <c r="F1769" s="50"/>
      <c r="G1769" s="50" t="s">
        <v>201</v>
      </c>
      <c r="H1769" s="51"/>
      <c r="I1769" s="64" t="s">
        <v>79</v>
      </c>
      <c r="J1769" s="52"/>
      <c r="K1769" s="52"/>
      <c r="L1769" s="53"/>
      <c r="M1769" s="52"/>
      <c r="N1769" s="52"/>
      <c r="O1769" s="52"/>
      <c r="P1769" s="20"/>
      <c r="R1769"/>
    </row>
    <row r="1770" spans="1:18" x14ac:dyDescent="0.35">
      <c r="A1770" s="54">
        <f xml:space="preserve"> ROW( data_scaledImpacts[[#This Row],[row_id]] ) - ROW( data_scaledImpacts[[#Headers],[row_id]] )</f>
        <v>1769</v>
      </c>
      <c r="B1770" s="61" t="str">
        <f xml:space="preserve"> _xlfn.TEXTJOIN( "", , data_scaledImpacts[[#This Row],[sector]:[impactType]] )</f>
        <v>MarineFisheriesHadGEM2-ES7N/A</v>
      </c>
      <c r="C1770" s="49" t="s">
        <v>223</v>
      </c>
      <c r="D1770" s="49" t="s">
        <v>3</v>
      </c>
      <c r="E1770" s="50">
        <v>7</v>
      </c>
      <c r="F1770" s="50"/>
      <c r="G1770" s="50" t="s">
        <v>201</v>
      </c>
      <c r="H1770" s="51"/>
      <c r="I1770" s="64" t="s">
        <v>80</v>
      </c>
      <c r="J1770" s="52"/>
      <c r="K1770" s="52"/>
      <c r="L1770" s="53"/>
      <c r="M1770" s="52"/>
      <c r="N1770" s="52"/>
      <c r="O1770" s="52"/>
      <c r="P1770" s="20"/>
      <c r="R1770"/>
    </row>
    <row r="1771" spans="1:18" x14ac:dyDescent="0.35">
      <c r="A1771" s="54">
        <f xml:space="preserve"> ROW( data_scaledImpacts[[#This Row],[row_id]] ) - ROW( data_scaledImpacts[[#Headers],[row_id]] )</f>
        <v>1770</v>
      </c>
      <c r="B1771" s="61" t="str">
        <f xml:space="preserve"> _xlfn.TEXTJOIN( "", , data_scaledImpacts[[#This Row],[sector]:[impactType]] )</f>
        <v>MarineFisheriesMIROC57N/A</v>
      </c>
      <c r="C1771" s="49" t="s">
        <v>223</v>
      </c>
      <c r="D1771" s="49" t="s">
        <v>4</v>
      </c>
      <c r="E1771" s="50">
        <v>7</v>
      </c>
      <c r="F1771" s="50"/>
      <c r="G1771" s="50" t="s">
        <v>201</v>
      </c>
      <c r="H1771" s="51"/>
      <c r="I1771" s="64" t="s">
        <v>81</v>
      </c>
      <c r="J1771" s="52"/>
      <c r="K1771" s="52"/>
      <c r="L1771" s="53"/>
      <c r="M1771" s="52"/>
      <c r="N1771" s="52"/>
      <c r="O1771" s="52"/>
      <c r="P1771" s="20"/>
      <c r="R1771"/>
    </row>
    <row r="1772" spans="1:18" x14ac:dyDescent="0.35">
      <c r="A1772" s="54">
        <f xml:space="preserve"> ROW( data_scaledImpacts[[#This Row],[row_id]] ) - ROW( data_scaledImpacts[[#Headers],[row_id]] )</f>
        <v>1771</v>
      </c>
      <c r="B1772" s="61" t="str">
        <f xml:space="preserve"> _xlfn.TEXTJOIN( "", , data_scaledImpacts[[#This Row],[sector]:[impactType]] )</f>
        <v>MarineFisheriesGFDL-CM37N/A</v>
      </c>
      <c r="C1772" s="49" t="s">
        <v>223</v>
      </c>
      <c r="D1772" s="49" t="s">
        <v>5</v>
      </c>
      <c r="E1772" s="50">
        <v>7</v>
      </c>
      <c r="F1772" s="50"/>
      <c r="G1772" s="50" t="s">
        <v>201</v>
      </c>
      <c r="H1772" s="51"/>
      <c r="I1772" s="64" t="s">
        <v>82</v>
      </c>
      <c r="J1772" s="52"/>
      <c r="K1772" s="52"/>
      <c r="L1772" s="53"/>
      <c r="M1772" s="52"/>
      <c r="N1772" s="52"/>
      <c r="O1772" s="52"/>
      <c r="P1772" s="20"/>
      <c r="R1772"/>
    </row>
    <row r="1773" spans="1:18" x14ac:dyDescent="0.35">
      <c r="A1773" s="54">
        <f xml:space="preserve"> ROW( data_scaledImpacts[[#This Row],[row_id]] ) - ROW( data_scaledImpacts[[#Headers],[row_id]] )</f>
        <v>1772</v>
      </c>
      <c r="B1773" s="61" t="str">
        <f xml:space="preserve"> _xlfn.TEXTJOIN( "", , data_scaledImpacts[[#This Row],[sector]:[impactType]] )</f>
        <v>MarineFisheriesGCM Average7N/A</v>
      </c>
      <c r="C1773" s="49" t="s">
        <v>223</v>
      </c>
      <c r="D1773" s="49" t="s">
        <v>15</v>
      </c>
      <c r="E1773" s="50">
        <v>7</v>
      </c>
      <c r="F1773" s="50"/>
      <c r="G1773" s="50" t="s">
        <v>201</v>
      </c>
      <c r="H1773" s="51"/>
      <c r="I1773" s="64" t="s">
        <v>83</v>
      </c>
      <c r="J1773" s="52" t="s">
        <v>26</v>
      </c>
      <c r="K1773" s="52" t="s">
        <v>26</v>
      </c>
      <c r="L1773" s="53" t="s">
        <v>26</v>
      </c>
      <c r="M1773" s="52" t="s">
        <v>26</v>
      </c>
      <c r="N1773" s="52" t="s">
        <v>26</v>
      </c>
      <c r="O1773" s="52" t="s">
        <v>26</v>
      </c>
      <c r="P1773" s="20" t="s">
        <v>26</v>
      </c>
      <c r="R1773"/>
    </row>
    <row r="1774" spans="1:18" x14ac:dyDescent="0.35">
      <c r="A1774" s="54">
        <f xml:space="preserve"> ROW( data_scaledImpacts[[#This Row],[row_id]] ) - ROW( data_scaledImpacts[[#Headers],[row_id]] )</f>
        <v>1773</v>
      </c>
      <c r="B1774" s="61" t="str">
        <f xml:space="preserve"> _xlfn.TEXTJOIN( "", , data_scaledImpacts[[#This Row],[sector]:[impactType]] )</f>
        <v>UrbanDrainageCanESM21N/A</v>
      </c>
      <c r="C1774" s="49" t="s">
        <v>225</v>
      </c>
      <c r="D1774" s="49" t="s">
        <v>0</v>
      </c>
      <c r="E1774" s="50">
        <v>1</v>
      </c>
      <c r="F1774" s="50"/>
      <c r="G1774" s="50" t="s">
        <v>201</v>
      </c>
      <c r="H1774" s="51"/>
      <c r="I1774" s="64" t="s">
        <v>35</v>
      </c>
      <c r="J1774" s="52">
        <v>67.0545812608907</v>
      </c>
      <c r="K1774" s="52">
        <v>18.741462413644101</v>
      </c>
      <c r="L1774" s="53">
        <v>33.809536265599903</v>
      </c>
      <c r="M1774" s="52">
        <v>35.1807440595394</v>
      </c>
      <c r="N1774" s="52">
        <v>698.97619605997204</v>
      </c>
      <c r="O1774" s="52">
        <v>169.242671344152</v>
      </c>
      <c r="P1774" s="20">
        <v>403.62965376033702</v>
      </c>
      <c r="R1774"/>
    </row>
    <row r="1775" spans="1:18" x14ac:dyDescent="0.35">
      <c r="A1775" s="54">
        <f xml:space="preserve"> ROW( data_scaledImpacts[[#This Row],[row_id]] ) - ROW( data_scaledImpacts[[#Headers],[row_id]] )</f>
        <v>1774</v>
      </c>
      <c r="B1775" s="61" t="str">
        <f xml:space="preserve"> _xlfn.TEXTJOIN( "", , data_scaledImpacts[[#This Row],[sector]:[impactType]] )</f>
        <v>UrbanDrainageCCSM41N/A</v>
      </c>
      <c r="C1775" s="49" t="s">
        <v>225</v>
      </c>
      <c r="D1775" s="49" t="s">
        <v>1</v>
      </c>
      <c r="E1775" s="50">
        <v>1</v>
      </c>
      <c r="F1775" s="50"/>
      <c r="G1775" s="50" t="s">
        <v>201</v>
      </c>
      <c r="H1775" s="51"/>
      <c r="I1775" s="64" t="s">
        <v>36</v>
      </c>
      <c r="J1775" s="52">
        <v>118.637445632344</v>
      </c>
      <c r="K1775" s="52">
        <v>228.26433915632299</v>
      </c>
      <c r="L1775" s="53">
        <v>0</v>
      </c>
      <c r="M1775" s="52">
        <v>38.0102853616159</v>
      </c>
      <c r="N1775" s="52">
        <v>517.809540658233</v>
      </c>
      <c r="O1775" s="52">
        <v>698.07341040888502</v>
      </c>
      <c r="P1775" s="20">
        <v>104.087829120828</v>
      </c>
      <c r="R1775"/>
    </row>
    <row r="1776" spans="1:18" x14ac:dyDescent="0.35">
      <c r="A1776" s="54">
        <f xml:space="preserve"> ROW( data_scaledImpacts[[#This Row],[row_id]] ) - ROW( data_scaledImpacts[[#Headers],[row_id]] )</f>
        <v>1775</v>
      </c>
      <c r="B1776" s="61" t="str">
        <f xml:space="preserve"> _xlfn.TEXTJOIN( "", , data_scaledImpacts[[#This Row],[sector]:[impactType]] )</f>
        <v>UrbanDrainageGISS-E2-R1N/A</v>
      </c>
      <c r="C1776" s="49" t="s">
        <v>225</v>
      </c>
      <c r="D1776" s="49" t="s">
        <v>2</v>
      </c>
      <c r="E1776" s="50">
        <v>1</v>
      </c>
      <c r="F1776" s="50"/>
      <c r="G1776" s="50" t="s">
        <v>201</v>
      </c>
      <c r="H1776" s="51"/>
      <c r="I1776" s="64" t="s">
        <v>37</v>
      </c>
      <c r="J1776" s="52">
        <v>623.86630228598995</v>
      </c>
      <c r="K1776" s="52">
        <v>280.45394407639702</v>
      </c>
      <c r="L1776" s="53">
        <v>30.1482117278514</v>
      </c>
      <c r="M1776" s="52">
        <v>71.877013582697202</v>
      </c>
      <c r="N1776" s="52">
        <v>1101.18542458914</v>
      </c>
      <c r="O1776" s="52">
        <v>1515.22585253903</v>
      </c>
      <c r="P1776" s="20">
        <v>1068.6901251612601</v>
      </c>
      <c r="R1776"/>
    </row>
    <row r="1777" spans="1:18" x14ac:dyDescent="0.35">
      <c r="A1777" s="54">
        <f xml:space="preserve"> ROW( data_scaledImpacts[[#This Row],[row_id]] ) - ROW( data_scaledImpacts[[#Headers],[row_id]] )</f>
        <v>1776</v>
      </c>
      <c r="B1777" s="61" t="str">
        <f xml:space="preserve"> _xlfn.TEXTJOIN( "", , data_scaledImpacts[[#This Row],[sector]:[impactType]] )</f>
        <v>UrbanDrainageHadGEM2-ES1N/A</v>
      </c>
      <c r="C1777" s="49" t="s">
        <v>225</v>
      </c>
      <c r="D1777" s="49" t="s">
        <v>3</v>
      </c>
      <c r="E1777" s="50">
        <v>1</v>
      </c>
      <c r="F1777" s="50"/>
      <c r="G1777" s="50" t="s">
        <v>201</v>
      </c>
      <c r="H1777" s="51"/>
      <c r="I1777" s="64" t="s">
        <v>38</v>
      </c>
      <c r="J1777" s="52">
        <v>38.882257941553902</v>
      </c>
      <c r="K1777" s="52">
        <v>167.724868248549</v>
      </c>
      <c r="L1777" s="53">
        <v>3.7584616250531799</v>
      </c>
      <c r="M1777" s="52">
        <v>82.950106400704897</v>
      </c>
      <c r="N1777" s="52">
        <v>1034.2279414045499</v>
      </c>
      <c r="O1777" s="52">
        <v>454.49324809266699</v>
      </c>
      <c r="P1777" s="20">
        <v>271.27961254698801</v>
      </c>
      <c r="R1777"/>
    </row>
    <row r="1778" spans="1:18" x14ac:dyDescent="0.35">
      <c r="A1778" s="54">
        <f xml:space="preserve"> ROW( data_scaledImpacts[[#This Row],[row_id]] ) - ROW( data_scaledImpacts[[#Headers],[row_id]] )</f>
        <v>1777</v>
      </c>
      <c r="B1778" s="61" t="str">
        <f xml:space="preserve"> _xlfn.TEXTJOIN( "", , data_scaledImpacts[[#This Row],[sector]:[impactType]] )</f>
        <v>UrbanDrainageMIROC51N/A</v>
      </c>
      <c r="C1778" s="49" t="s">
        <v>225</v>
      </c>
      <c r="D1778" s="49" t="s">
        <v>4</v>
      </c>
      <c r="E1778" s="50">
        <v>1</v>
      </c>
      <c r="F1778" s="50"/>
      <c r="G1778" s="50" t="s">
        <v>201</v>
      </c>
      <c r="H1778" s="51"/>
      <c r="I1778" s="64" t="s">
        <v>39</v>
      </c>
      <c r="J1778" s="52">
        <v>188.26567918052501</v>
      </c>
      <c r="K1778" s="52">
        <v>3.53928177083194</v>
      </c>
      <c r="L1778" s="53">
        <v>18.245496854097802</v>
      </c>
      <c r="M1778" s="52">
        <v>127.93721480705101</v>
      </c>
      <c r="N1778" s="52">
        <v>1331.17744339605</v>
      </c>
      <c r="O1778" s="52">
        <v>2057.1231750125498</v>
      </c>
      <c r="P1778" s="20">
        <v>185.46079016011399</v>
      </c>
      <c r="R1778"/>
    </row>
    <row r="1779" spans="1:18" x14ac:dyDescent="0.35">
      <c r="A1779" s="54">
        <f xml:space="preserve"> ROW( data_scaledImpacts[[#This Row],[row_id]] ) - ROW( data_scaledImpacts[[#Headers],[row_id]] )</f>
        <v>1778</v>
      </c>
      <c r="B1779" s="61" t="str">
        <f xml:space="preserve"> _xlfn.TEXTJOIN( "", , data_scaledImpacts[[#This Row],[sector]:[impactType]] )</f>
        <v>UrbanDrainageGFDL-CM31N/A</v>
      </c>
      <c r="C1779" s="49" t="s">
        <v>225</v>
      </c>
      <c r="D1779" s="49" t="s">
        <v>5</v>
      </c>
      <c r="E1779" s="50">
        <v>1</v>
      </c>
      <c r="F1779" s="50"/>
      <c r="G1779" s="50" t="s">
        <v>201</v>
      </c>
      <c r="H1779" s="51"/>
      <c r="I1779" s="64" t="s">
        <v>40</v>
      </c>
      <c r="J1779" s="52"/>
      <c r="K1779" s="52"/>
      <c r="L1779" s="53"/>
      <c r="M1779" s="52"/>
      <c r="N1779" s="52"/>
      <c r="O1779" s="52"/>
      <c r="P1779" s="20"/>
      <c r="R1779"/>
    </row>
    <row r="1780" spans="1:18" x14ac:dyDescent="0.35">
      <c r="A1780" s="54">
        <f xml:space="preserve"> ROW( data_scaledImpacts[[#This Row],[row_id]] ) - ROW( data_scaledImpacts[[#Headers],[row_id]] )</f>
        <v>1779</v>
      </c>
      <c r="B1780" s="61" t="str">
        <f xml:space="preserve"> _xlfn.TEXTJOIN( "", , data_scaledImpacts[[#This Row],[sector]:[impactType]] )</f>
        <v>UrbanDrainageGCM Average1N/A</v>
      </c>
      <c r="C1780" s="49" t="s">
        <v>225</v>
      </c>
      <c r="D1780" s="49" t="s">
        <v>15</v>
      </c>
      <c r="E1780" s="50">
        <v>1</v>
      </c>
      <c r="F1780" s="50"/>
      <c r="G1780" s="50" t="s">
        <v>201</v>
      </c>
      <c r="H1780" s="51"/>
      <c r="I1780" s="64" t="s">
        <v>41</v>
      </c>
      <c r="J1780" s="52">
        <v>207.341253260261</v>
      </c>
      <c r="K1780" s="52">
        <v>139.744779133149</v>
      </c>
      <c r="L1780" s="53">
        <v>17.192341294520499</v>
      </c>
      <c r="M1780" s="52">
        <v>71.191072842321603</v>
      </c>
      <c r="N1780" s="52">
        <v>936.67530922159096</v>
      </c>
      <c r="O1780" s="52">
        <v>978.83167147945801</v>
      </c>
      <c r="P1780" s="20">
        <v>406.629602149905</v>
      </c>
      <c r="R1780"/>
    </row>
    <row r="1781" spans="1:18" x14ac:dyDescent="0.35">
      <c r="A1781" s="54">
        <f xml:space="preserve"> ROW( data_scaledImpacts[[#This Row],[row_id]] ) - ROW( data_scaledImpacts[[#Headers],[row_id]] )</f>
        <v>1780</v>
      </c>
      <c r="B1781" s="61" t="str">
        <f xml:space="preserve"> _xlfn.TEXTJOIN( "", , data_scaledImpacts[[#This Row],[sector]:[impactType]] )</f>
        <v>UrbanDrainageCanESM22N/A</v>
      </c>
      <c r="C1781" s="49" t="s">
        <v>225</v>
      </c>
      <c r="D1781" s="49" t="s">
        <v>0</v>
      </c>
      <c r="E1781" s="50">
        <v>2</v>
      </c>
      <c r="F1781" s="50"/>
      <c r="G1781" s="50" t="s">
        <v>201</v>
      </c>
      <c r="H1781" s="51"/>
      <c r="I1781" s="64" t="s">
        <v>42</v>
      </c>
      <c r="J1781" s="52">
        <v>141.11113441587901</v>
      </c>
      <c r="K1781" s="52">
        <v>104.705455222499</v>
      </c>
      <c r="L1781" s="53">
        <v>68.109108792938102</v>
      </c>
      <c r="M1781" s="52">
        <v>76.277965948079199</v>
      </c>
      <c r="N1781" s="52">
        <v>1499.90763757115</v>
      </c>
      <c r="O1781" s="52">
        <v>468.62634276998898</v>
      </c>
      <c r="P1781" s="20">
        <v>797.10209927932897</v>
      </c>
      <c r="R1781"/>
    </row>
    <row r="1782" spans="1:18" x14ac:dyDescent="0.35">
      <c r="A1782" s="54">
        <f xml:space="preserve"> ROW( data_scaledImpacts[[#This Row],[row_id]] ) - ROW( data_scaledImpacts[[#Headers],[row_id]] )</f>
        <v>1781</v>
      </c>
      <c r="B1782" s="61" t="str">
        <f xml:space="preserve"> _xlfn.TEXTJOIN( "", , data_scaledImpacts[[#This Row],[sector]:[impactType]] )</f>
        <v>UrbanDrainageCCSM42N/A</v>
      </c>
      <c r="C1782" s="49" t="s">
        <v>225</v>
      </c>
      <c r="D1782" s="49" t="s">
        <v>1</v>
      </c>
      <c r="E1782" s="50">
        <v>2</v>
      </c>
      <c r="F1782" s="50"/>
      <c r="G1782" s="50" t="s">
        <v>201</v>
      </c>
      <c r="H1782" s="51"/>
      <c r="I1782" s="64" t="s">
        <v>43</v>
      </c>
      <c r="J1782" s="52">
        <v>224.60573669062299</v>
      </c>
      <c r="K1782" s="52">
        <v>331.049822670688</v>
      </c>
      <c r="L1782" s="53">
        <v>5.9598140105013497</v>
      </c>
      <c r="M1782" s="52">
        <v>94.448795773424095</v>
      </c>
      <c r="N1782" s="52">
        <v>1247.03351207744</v>
      </c>
      <c r="O1782" s="52">
        <v>1052.8582041195</v>
      </c>
      <c r="P1782" s="20">
        <v>206.442039800895</v>
      </c>
      <c r="R1782"/>
    </row>
    <row r="1783" spans="1:18" x14ac:dyDescent="0.35">
      <c r="A1783" s="54">
        <f xml:space="preserve"> ROW( data_scaledImpacts[[#This Row],[row_id]] ) - ROW( data_scaledImpacts[[#Headers],[row_id]] )</f>
        <v>1782</v>
      </c>
      <c r="B1783" s="61" t="str">
        <f xml:space="preserve"> _xlfn.TEXTJOIN( "", , data_scaledImpacts[[#This Row],[sector]:[impactType]] )</f>
        <v>UrbanDrainageGISS-E2-R2N/A</v>
      </c>
      <c r="C1783" s="49" t="s">
        <v>225</v>
      </c>
      <c r="D1783" s="49" t="s">
        <v>2</v>
      </c>
      <c r="E1783" s="50">
        <v>2</v>
      </c>
      <c r="F1783" s="50"/>
      <c r="G1783" s="50" t="s">
        <v>201</v>
      </c>
      <c r="H1783" s="51"/>
      <c r="I1783" s="64" t="s">
        <v>44</v>
      </c>
      <c r="J1783" s="52">
        <v>816.43092006318204</v>
      </c>
      <c r="K1783" s="52">
        <v>385.65607664992302</v>
      </c>
      <c r="L1783" s="53">
        <v>9.6775498478096704</v>
      </c>
      <c r="M1783" s="52">
        <v>49.755169025044701</v>
      </c>
      <c r="N1783" s="52">
        <v>1515.36841077958</v>
      </c>
      <c r="O1783" s="52">
        <v>668.53762688489599</v>
      </c>
      <c r="P1783" s="20">
        <v>1021.2486669327</v>
      </c>
      <c r="R1783"/>
    </row>
    <row r="1784" spans="1:18" x14ac:dyDescent="0.35">
      <c r="A1784" s="54">
        <f xml:space="preserve"> ROW( data_scaledImpacts[[#This Row],[row_id]] ) - ROW( data_scaledImpacts[[#Headers],[row_id]] )</f>
        <v>1783</v>
      </c>
      <c r="B1784" s="61" t="str">
        <f xml:space="preserve"> _xlfn.TEXTJOIN( "", , data_scaledImpacts[[#This Row],[sector]:[impactType]] )</f>
        <v>UrbanDrainageHadGEM2-ES2N/A</v>
      </c>
      <c r="C1784" s="49" t="s">
        <v>225</v>
      </c>
      <c r="D1784" s="49" t="s">
        <v>3</v>
      </c>
      <c r="E1784" s="50">
        <v>2</v>
      </c>
      <c r="F1784" s="50"/>
      <c r="G1784" s="50" t="s">
        <v>201</v>
      </c>
      <c r="H1784" s="51"/>
      <c r="I1784" s="64" t="s">
        <v>45</v>
      </c>
      <c r="J1784" s="52">
        <v>99.737512382344207</v>
      </c>
      <c r="K1784" s="52">
        <v>317.83469996054299</v>
      </c>
      <c r="L1784" s="53">
        <v>8.3635618868202499</v>
      </c>
      <c r="M1784" s="52">
        <v>151.23498462641399</v>
      </c>
      <c r="N1784" s="52">
        <v>1858.8160489812101</v>
      </c>
      <c r="O1784" s="52">
        <v>865.95099628693504</v>
      </c>
      <c r="P1784" s="20">
        <v>501.09737448822</v>
      </c>
      <c r="R1784"/>
    </row>
    <row r="1785" spans="1:18" x14ac:dyDescent="0.35">
      <c r="A1785" s="54">
        <f xml:space="preserve"> ROW( data_scaledImpacts[[#This Row],[row_id]] ) - ROW( data_scaledImpacts[[#Headers],[row_id]] )</f>
        <v>1784</v>
      </c>
      <c r="B1785" s="61" t="str">
        <f xml:space="preserve"> _xlfn.TEXTJOIN( "", , data_scaledImpacts[[#This Row],[sector]:[impactType]] )</f>
        <v>UrbanDrainageMIROC52N/A</v>
      </c>
      <c r="C1785" s="49" t="s">
        <v>225</v>
      </c>
      <c r="D1785" s="49" t="s">
        <v>4</v>
      </c>
      <c r="E1785" s="50">
        <v>2</v>
      </c>
      <c r="F1785" s="50"/>
      <c r="G1785" s="50" t="s">
        <v>201</v>
      </c>
      <c r="H1785" s="51"/>
      <c r="I1785" s="64" t="s">
        <v>46</v>
      </c>
      <c r="J1785" s="52">
        <v>305.33918583169901</v>
      </c>
      <c r="K1785" s="52">
        <v>10.397216067984701</v>
      </c>
      <c r="L1785" s="53">
        <v>25.2237434647936</v>
      </c>
      <c r="M1785" s="52">
        <v>176.19460703935599</v>
      </c>
      <c r="N1785" s="52">
        <v>2007.2869406365401</v>
      </c>
      <c r="O1785" s="52">
        <v>2976.3274274126202</v>
      </c>
      <c r="P1785" s="20">
        <v>342.03974562374901</v>
      </c>
      <c r="R1785"/>
    </row>
    <row r="1786" spans="1:18" x14ac:dyDescent="0.35">
      <c r="A1786" s="54">
        <f xml:space="preserve"> ROW( data_scaledImpacts[[#This Row],[row_id]] ) - ROW( data_scaledImpacts[[#Headers],[row_id]] )</f>
        <v>1785</v>
      </c>
      <c r="B1786" s="61" t="str">
        <f xml:space="preserve"> _xlfn.TEXTJOIN( "", , data_scaledImpacts[[#This Row],[sector]:[impactType]] )</f>
        <v>UrbanDrainageGFDL-CM32N/A</v>
      </c>
      <c r="C1786" s="49" t="s">
        <v>225</v>
      </c>
      <c r="D1786" s="49" t="s">
        <v>5</v>
      </c>
      <c r="E1786" s="50">
        <v>2</v>
      </c>
      <c r="F1786" s="50"/>
      <c r="G1786" s="50" t="s">
        <v>201</v>
      </c>
      <c r="H1786" s="51"/>
      <c r="I1786" s="64" t="s">
        <v>47</v>
      </c>
      <c r="J1786" s="52"/>
      <c r="K1786" s="52"/>
      <c r="L1786" s="53"/>
      <c r="M1786" s="52"/>
      <c r="N1786" s="52"/>
      <c r="O1786" s="52"/>
      <c r="P1786" s="20"/>
      <c r="R1786"/>
    </row>
    <row r="1787" spans="1:18" x14ac:dyDescent="0.35">
      <c r="A1787" s="54">
        <f xml:space="preserve"> ROW( data_scaledImpacts[[#This Row],[row_id]] ) - ROW( data_scaledImpacts[[#Headers],[row_id]] )</f>
        <v>1786</v>
      </c>
      <c r="B1787" s="61" t="str">
        <f xml:space="preserve"> _xlfn.TEXTJOIN( "", , data_scaledImpacts[[#This Row],[sector]:[impactType]] )</f>
        <v>UrbanDrainageGCM Average2N/A</v>
      </c>
      <c r="C1787" s="49" t="s">
        <v>225</v>
      </c>
      <c r="D1787" s="49" t="s">
        <v>15</v>
      </c>
      <c r="E1787" s="50">
        <v>2</v>
      </c>
      <c r="F1787" s="50"/>
      <c r="G1787" s="50" t="s">
        <v>201</v>
      </c>
      <c r="H1787" s="51"/>
      <c r="I1787" s="64" t="s">
        <v>48</v>
      </c>
      <c r="J1787" s="52">
        <v>317.44489787674598</v>
      </c>
      <c r="K1787" s="52">
        <v>229.928654114327</v>
      </c>
      <c r="L1787" s="53">
        <v>23.466755600572601</v>
      </c>
      <c r="M1787" s="52">
        <v>109.582304482463</v>
      </c>
      <c r="N1787" s="52">
        <v>1625.6825100091801</v>
      </c>
      <c r="O1787" s="52">
        <v>1206.46011949479</v>
      </c>
      <c r="P1787" s="20">
        <v>573.585985224978</v>
      </c>
      <c r="R1787"/>
    </row>
    <row r="1788" spans="1:18" x14ac:dyDescent="0.35">
      <c r="A1788" s="54">
        <f xml:space="preserve"> ROW( data_scaledImpacts[[#This Row],[row_id]] ) - ROW( data_scaledImpacts[[#Headers],[row_id]] )</f>
        <v>1787</v>
      </c>
      <c r="B1788" s="61" t="str">
        <f xml:space="preserve"> _xlfn.TEXTJOIN( "", , data_scaledImpacts[[#This Row],[sector]:[impactType]] )</f>
        <v>UrbanDrainageCanESM23N/A</v>
      </c>
      <c r="C1788" s="49" t="s">
        <v>225</v>
      </c>
      <c r="D1788" s="49" t="s">
        <v>0</v>
      </c>
      <c r="E1788" s="50">
        <v>3</v>
      </c>
      <c r="F1788" s="50"/>
      <c r="G1788" s="50" t="s">
        <v>201</v>
      </c>
      <c r="H1788" s="51"/>
      <c r="I1788" s="64" t="s">
        <v>49</v>
      </c>
      <c r="J1788" s="52">
        <v>141.02770317726501</v>
      </c>
      <c r="K1788" s="52">
        <v>375.69913695642202</v>
      </c>
      <c r="L1788" s="53">
        <v>45.341566999946998</v>
      </c>
      <c r="M1788" s="52">
        <v>76.615001184112202</v>
      </c>
      <c r="N1788" s="52">
        <v>1428.34440343706</v>
      </c>
      <c r="O1788" s="52">
        <v>903.86709498472999</v>
      </c>
      <c r="P1788" s="20">
        <v>468.34698658296702</v>
      </c>
      <c r="R1788"/>
    </row>
    <row r="1789" spans="1:18" x14ac:dyDescent="0.35">
      <c r="A1789" s="54">
        <f xml:space="preserve"> ROW( data_scaledImpacts[[#This Row],[row_id]] ) - ROW( data_scaledImpacts[[#Headers],[row_id]] )</f>
        <v>1788</v>
      </c>
      <c r="B1789" s="61" t="str">
        <f xml:space="preserve"> _xlfn.TEXTJOIN( "", , data_scaledImpacts[[#This Row],[sector]:[impactType]] )</f>
        <v>UrbanDrainageCCSM43N/A</v>
      </c>
      <c r="C1789" s="49" t="s">
        <v>225</v>
      </c>
      <c r="D1789" s="49" t="s">
        <v>1</v>
      </c>
      <c r="E1789" s="50">
        <v>3</v>
      </c>
      <c r="F1789" s="50"/>
      <c r="G1789" s="50" t="s">
        <v>201</v>
      </c>
      <c r="H1789" s="51"/>
      <c r="I1789" s="64" t="s">
        <v>50</v>
      </c>
      <c r="J1789" s="52">
        <v>631.23038204915895</v>
      </c>
      <c r="K1789" s="52">
        <v>89.969589038656594</v>
      </c>
      <c r="L1789" s="53">
        <v>53.285907375252101</v>
      </c>
      <c r="M1789" s="52">
        <v>100.829901783398</v>
      </c>
      <c r="N1789" s="52">
        <v>1497.3486289887401</v>
      </c>
      <c r="O1789" s="52">
        <v>164.655692798545</v>
      </c>
      <c r="P1789" s="20">
        <v>184.98786288900499</v>
      </c>
      <c r="R1789"/>
    </row>
    <row r="1790" spans="1:18" x14ac:dyDescent="0.35">
      <c r="A1790" s="54">
        <f xml:space="preserve"> ROW( data_scaledImpacts[[#This Row],[row_id]] ) - ROW( data_scaledImpacts[[#Headers],[row_id]] )</f>
        <v>1789</v>
      </c>
      <c r="B1790" s="61" t="str">
        <f xml:space="preserve"> _xlfn.TEXTJOIN( "", , data_scaledImpacts[[#This Row],[sector]:[impactType]] )</f>
        <v>UrbanDrainageGISS-E2-R3N/A</v>
      </c>
      <c r="C1790" s="49" t="s">
        <v>225</v>
      </c>
      <c r="D1790" s="49" t="s">
        <v>2</v>
      </c>
      <c r="E1790" s="50">
        <v>3</v>
      </c>
      <c r="F1790" s="50"/>
      <c r="G1790" s="50" t="s">
        <v>201</v>
      </c>
      <c r="H1790" s="51"/>
      <c r="I1790" s="64" t="s">
        <v>51</v>
      </c>
      <c r="J1790" s="52">
        <v>671.69741503675903</v>
      </c>
      <c r="K1790" s="52">
        <v>304.77599812363002</v>
      </c>
      <c r="L1790" s="53">
        <v>77.248528663859403</v>
      </c>
      <c r="M1790" s="52">
        <v>62.890076238091197</v>
      </c>
      <c r="N1790" s="52">
        <v>1835.8293957563201</v>
      </c>
      <c r="O1790" s="52">
        <v>2119.14362430854</v>
      </c>
      <c r="P1790" s="20">
        <v>558.35203855166003</v>
      </c>
      <c r="R1790"/>
    </row>
    <row r="1791" spans="1:18" x14ac:dyDescent="0.35">
      <c r="A1791" s="54">
        <f xml:space="preserve"> ROW( data_scaledImpacts[[#This Row],[row_id]] ) - ROW( data_scaledImpacts[[#Headers],[row_id]] )</f>
        <v>1790</v>
      </c>
      <c r="B1791" s="61" t="str">
        <f xml:space="preserve"> _xlfn.TEXTJOIN( "", , data_scaledImpacts[[#This Row],[sector]:[impactType]] )</f>
        <v>UrbanDrainageHadGEM2-ES3N/A</v>
      </c>
      <c r="C1791" s="49" t="s">
        <v>225</v>
      </c>
      <c r="D1791" s="49" t="s">
        <v>3</v>
      </c>
      <c r="E1791" s="50">
        <v>3</v>
      </c>
      <c r="F1791" s="50"/>
      <c r="G1791" s="50" t="s">
        <v>201</v>
      </c>
      <c r="H1791" s="51"/>
      <c r="I1791" s="64" t="s">
        <v>52</v>
      </c>
      <c r="J1791" s="52">
        <v>510.76215629575302</v>
      </c>
      <c r="K1791" s="52">
        <v>472.30868657227199</v>
      </c>
      <c r="L1791" s="53">
        <v>29.700748209790898</v>
      </c>
      <c r="M1791" s="52">
        <v>141.900957814869</v>
      </c>
      <c r="N1791" s="52">
        <v>1356.62376594387</v>
      </c>
      <c r="O1791" s="52">
        <v>1352.1733681086801</v>
      </c>
      <c r="P1791" s="20">
        <v>564.16044962960405</v>
      </c>
      <c r="R1791"/>
    </row>
    <row r="1792" spans="1:18" x14ac:dyDescent="0.35">
      <c r="A1792" s="54">
        <f xml:space="preserve"> ROW( data_scaledImpacts[[#This Row],[row_id]] ) - ROW( data_scaledImpacts[[#Headers],[row_id]] )</f>
        <v>1791</v>
      </c>
      <c r="B1792" s="61" t="str">
        <f xml:space="preserve"> _xlfn.TEXTJOIN( "", , data_scaledImpacts[[#This Row],[sector]:[impactType]] )</f>
        <v>UrbanDrainageMIROC53N/A</v>
      </c>
      <c r="C1792" s="49" t="s">
        <v>225</v>
      </c>
      <c r="D1792" s="49" t="s">
        <v>4</v>
      </c>
      <c r="E1792" s="50">
        <v>3</v>
      </c>
      <c r="F1792" s="50"/>
      <c r="G1792" s="50" t="s">
        <v>201</v>
      </c>
      <c r="H1792" s="51"/>
      <c r="I1792" s="64" t="s">
        <v>53</v>
      </c>
      <c r="J1792" s="52">
        <v>347.85658134963597</v>
      </c>
      <c r="K1792" s="52">
        <v>33.772949748587997</v>
      </c>
      <c r="L1792" s="53">
        <v>9.1635574136136793</v>
      </c>
      <c r="M1792" s="52">
        <v>61.035700342183901</v>
      </c>
      <c r="N1792" s="52">
        <v>1617.5664546130199</v>
      </c>
      <c r="O1792" s="52">
        <v>1810.34260791475</v>
      </c>
      <c r="P1792" s="20">
        <v>586.95782737360901</v>
      </c>
      <c r="R1792"/>
    </row>
    <row r="1793" spans="1:18" x14ac:dyDescent="0.35">
      <c r="A1793" s="54">
        <f xml:space="preserve"> ROW( data_scaledImpacts[[#This Row],[row_id]] ) - ROW( data_scaledImpacts[[#Headers],[row_id]] )</f>
        <v>1792</v>
      </c>
      <c r="B1793" s="61" t="str">
        <f xml:space="preserve"> _xlfn.TEXTJOIN( "", , data_scaledImpacts[[#This Row],[sector]:[impactType]] )</f>
        <v>UrbanDrainageGFDL-CM33N/A</v>
      </c>
      <c r="C1793" s="49" t="s">
        <v>225</v>
      </c>
      <c r="D1793" s="49" t="s">
        <v>5</v>
      </c>
      <c r="E1793" s="50">
        <v>3</v>
      </c>
      <c r="F1793" s="50"/>
      <c r="G1793" s="50" t="s">
        <v>201</v>
      </c>
      <c r="H1793" s="51"/>
      <c r="I1793" s="64" t="s">
        <v>54</v>
      </c>
      <c r="J1793" s="52"/>
      <c r="K1793" s="52"/>
      <c r="L1793" s="53"/>
      <c r="M1793" s="52"/>
      <c r="N1793" s="52"/>
      <c r="O1793" s="52"/>
      <c r="P1793" s="20"/>
      <c r="R1793"/>
    </row>
    <row r="1794" spans="1:18" x14ac:dyDescent="0.35">
      <c r="A1794" s="54">
        <f xml:space="preserve"> ROW( data_scaledImpacts[[#This Row],[row_id]] ) - ROW( data_scaledImpacts[[#Headers],[row_id]] )</f>
        <v>1793</v>
      </c>
      <c r="B1794" s="61" t="str">
        <f xml:space="preserve"> _xlfn.TEXTJOIN( "", , data_scaledImpacts[[#This Row],[sector]:[impactType]] )</f>
        <v>UrbanDrainageGCM Average3N/A</v>
      </c>
      <c r="C1794" s="49" t="s">
        <v>225</v>
      </c>
      <c r="D1794" s="49" t="s">
        <v>15</v>
      </c>
      <c r="E1794" s="50">
        <v>3</v>
      </c>
      <c r="F1794" s="50"/>
      <c r="G1794" s="50" t="s">
        <v>201</v>
      </c>
      <c r="H1794" s="51"/>
      <c r="I1794" s="64" t="s">
        <v>55</v>
      </c>
      <c r="J1794" s="52">
        <v>460.51484758171398</v>
      </c>
      <c r="K1794" s="52">
        <v>255.30527208791401</v>
      </c>
      <c r="L1794" s="53">
        <v>42.948061732492597</v>
      </c>
      <c r="M1794" s="52">
        <v>88.654327472530696</v>
      </c>
      <c r="N1794" s="52">
        <v>1547.1425297477999</v>
      </c>
      <c r="O1794" s="52">
        <v>1270.0364776230499</v>
      </c>
      <c r="P1794" s="20">
        <v>472.56103300536898</v>
      </c>
      <c r="R1794"/>
    </row>
    <row r="1795" spans="1:18" x14ac:dyDescent="0.35">
      <c r="A1795" s="54">
        <f xml:space="preserve"> ROW( data_scaledImpacts[[#This Row],[row_id]] ) - ROW( data_scaledImpacts[[#Headers],[row_id]] )</f>
        <v>1794</v>
      </c>
      <c r="B1795" s="61" t="str">
        <f xml:space="preserve"> _xlfn.TEXTJOIN( "", , data_scaledImpacts[[#This Row],[sector]:[impactType]] )</f>
        <v>UrbanDrainageCanESM24N/A</v>
      </c>
      <c r="C1795" s="49" t="s">
        <v>225</v>
      </c>
      <c r="D1795" s="49" t="s">
        <v>0</v>
      </c>
      <c r="E1795" s="50">
        <v>4</v>
      </c>
      <c r="F1795" s="50"/>
      <c r="G1795" s="50" t="s">
        <v>201</v>
      </c>
      <c r="H1795" s="51"/>
      <c r="I1795" s="64" t="s">
        <v>56</v>
      </c>
      <c r="J1795" s="52">
        <v>514.75787229954301</v>
      </c>
      <c r="K1795" s="52">
        <v>283.11276105095999</v>
      </c>
      <c r="L1795" s="53">
        <v>30.8584381664168</v>
      </c>
      <c r="M1795" s="52">
        <v>78.339056740800501</v>
      </c>
      <c r="N1795" s="52">
        <v>1226.09261978475</v>
      </c>
      <c r="O1795" s="52">
        <v>844.47862105250397</v>
      </c>
      <c r="P1795" s="20">
        <v>543.74927659129901</v>
      </c>
      <c r="R1795"/>
    </row>
    <row r="1796" spans="1:18" x14ac:dyDescent="0.35">
      <c r="A1796" s="54">
        <f xml:space="preserve"> ROW( data_scaledImpacts[[#This Row],[row_id]] ) - ROW( data_scaledImpacts[[#Headers],[row_id]] )</f>
        <v>1795</v>
      </c>
      <c r="B1796" s="61" t="str">
        <f xml:space="preserve"> _xlfn.TEXTJOIN( "", , data_scaledImpacts[[#This Row],[sector]:[impactType]] )</f>
        <v>UrbanDrainageCCSM44N/A</v>
      </c>
      <c r="C1796" s="49" t="s">
        <v>225</v>
      </c>
      <c r="D1796" s="49" t="s">
        <v>1</v>
      </c>
      <c r="E1796" s="50">
        <v>4</v>
      </c>
      <c r="F1796" s="50"/>
      <c r="G1796" s="50" t="s">
        <v>201</v>
      </c>
      <c r="H1796" s="51"/>
      <c r="I1796" s="64" t="s">
        <v>57</v>
      </c>
      <c r="J1796" s="52">
        <v>812.94727515869795</v>
      </c>
      <c r="K1796" s="52">
        <v>204.38275271742901</v>
      </c>
      <c r="L1796" s="53">
        <v>63.440701073746503</v>
      </c>
      <c r="M1796" s="52">
        <v>91.715236774392906</v>
      </c>
      <c r="N1796" s="52">
        <v>1824.51753716148</v>
      </c>
      <c r="O1796" s="52">
        <v>203.85954459346499</v>
      </c>
      <c r="P1796" s="20">
        <v>223.52812481706999</v>
      </c>
      <c r="R1796"/>
    </row>
    <row r="1797" spans="1:18" x14ac:dyDescent="0.35">
      <c r="A1797" s="54">
        <f xml:space="preserve"> ROW( data_scaledImpacts[[#This Row],[row_id]] ) - ROW( data_scaledImpacts[[#Headers],[row_id]] )</f>
        <v>1796</v>
      </c>
      <c r="B1797" s="61" t="str">
        <f xml:space="preserve"> _xlfn.TEXTJOIN( "", , data_scaledImpacts[[#This Row],[sector]:[impactType]] )</f>
        <v>UrbanDrainageGISS-E2-R4N/A</v>
      </c>
      <c r="C1797" s="49" t="s">
        <v>225</v>
      </c>
      <c r="D1797" s="49" t="s">
        <v>2</v>
      </c>
      <c r="E1797" s="50">
        <v>4</v>
      </c>
      <c r="F1797" s="50"/>
      <c r="G1797" s="50" t="s">
        <v>201</v>
      </c>
      <c r="H1797" s="51"/>
      <c r="I1797" s="64" t="s">
        <v>58</v>
      </c>
      <c r="J1797" s="52"/>
      <c r="K1797" s="52"/>
      <c r="L1797" s="53"/>
      <c r="M1797" s="52"/>
      <c r="N1797" s="52"/>
      <c r="O1797" s="52"/>
      <c r="P1797" s="20"/>
      <c r="R1797"/>
    </row>
    <row r="1798" spans="1:18" x14ac:dyDescent="0.35">
      <c r="A1798" s="54">
        <f xml:space="preserve"> ROW( data_scaledImpacts[[#This Row],[row_id]] ) - ROW( data_scaledImpacts[[#Headers],[row_id]] )</f>
        <v>1797</v>
      </c>
      <c r="B1798" s="61" t="str">
        <f xml:space="preserve"> _xlfn.TEXTJOIN( "", , data_scaledImpacts[[#This Row],[sector]:[impactType]] )</f>
        <v>UrbanDrainageHadGEM2-ES4N/A</v>
      </c>
      <c r="C1798" s="49" t="s">
        <v>225</v>
      </c>
      <c r="D1798" s="49" t="s">
        <v>3</v>
      </c>
      <c r="E1798" s="50">
        <v>4</v>
      </c>
      <c r="F1798" s="50"/>
      <c r="G1798" s="50" t="s">
        <v>201</v>
      </c>
      <c r="H1798" s="51"/>
      <c r="I1798" s="64" t="s">
        <v>59</v>
      </c>
      <c r="J1798" s="52">
        <v>895.05544676298302</v>
      </c>
      <c r="K1798" s="52">
        <v>503.52730080501999</v>
      </c>
      <c r="L1798" s="53">
        <v>34.6540722594332</v>
      </c>
      <c r="M1798" s="52">
        <v>126.258303520227</v>
      </c>
      <c r="N1798" s="52">
        <v>1424.0589463081701</v>
      </c>
      <c r="O1798" s="52">
        <v>1713.2953170554199</v>
      </c>
      <c r="P1798" s="20">
        <v>667.87447427330096</v>
      </c>
      <c r="R1798"/>
    </row>
    <row r="1799" spans="1:18" x14ac:dyDescent="0.35">
      <c r="A1799" s="54">
        <f xml:space="preserve"> ROW( data_scaledImpacts[[#This Row],[row_id]] ) - ROW( data_scaledImpacts[[#Headers],[row_id]] )</f>
        <v>1798</v>
      </c>
      <c r="B1799" s="61" t="str">
        <f xml:space="preserve"> _xlfn.TEXTJOIN( "", , data_scaledImpacts[[#This Row],[sector]:[impactType]] )</f>
        <v>UrbanDrainageMIROC54N/A</v>
      </c>
      <c r="C1799" s="49" t="s">
        <v>225</v>
      </c>
      <c r="D1799" s="49" t="s">
        <v>4</v>
      </c>
      <c r="E1799" s="50">
        <v>4</v>
      </c>
      <c r="F1799" s="50"/>
      <c r="G1799" s="50" t="s">
        <v>201</v>
      </c>
      <c r="H1799" s="51"/>
      <c r="I1799" s="64" t="s">
        <v>60</v>
      </c>
      <c r="J1799" s="52">
        <v>376.75495163702499</v>
      </c>
      <c r="K1799" s="52">
        <v>44.1209779601189</v>
      </c>
      <c r="L1799" s="53">
        <v>13.3109893702498</v>
      </c>
      <c r="M1799" s="52">
        <v>96.5980707465271</v>
      </c>
      <c r="N1799" s="52">
        <v>1982.9749446425801</v>
      </c>
      <c r="O1799" s="52">
        <v>2592.5080763025699</v>
      </c>
      <c r="P1799" s="20">
        <v>733.66633121517305</v>
      </c>
      <c r="R1799"/>
    </row>
    <row r="1800" spans="1:18" x14ac:dyDescent="0.35">
      <c r="A1800" s="54">
        <f xml:space="preserve"> ROW( data_scaledImpacts[[#This Row],[row_id]] ) - ROW( data_scaledImpacts[[#Headers],[row_id]] )</f>
        <v>1799</v>
      </c>
      <c r="B1800" s="61" t="str">
        <f xml:space="preserve"> _xlfn.TEXTJOIN( "", , data_scaledImpacts[[#This Row],[sector]:[impactType]] )</f>
        <v>UrbanDrainageGFDL-CM34N/A</v>
      </c>
      <c r="C1800" s="49" t="s">
        <v>225</v>
      </c>
      <c r="D1800" s="49" t="s">
        <v>5</v>
      </c>
      <c r="E1800" s="50">
        <v>4</v>
      </c>
      <c r="F1800" s="50"/>
      <c r="G1800" s="50" t="s">
        <v>201</v>
      </c>
      <c r="H1800" s="51"/>
      <c r="I1800" s="64" t="s">
        <v>61</v>
      </c>
      <c r="J1800" s="52"/>
      <c r="K1800" s="52"/>
      <c r="L1800" s="53"/>
      <c r="M1800" s="52"/>
      <c r="N1800" s="52"/>
      <c r="O1800" s="52"/>
      <c r="P1800" s="20"/>
      <c r="R1800"/>
    </row>
    <row r="1801" spans="1:18" x14ac:dyDescent="0.35">
      <c r="A1801" s="54">
        <f xml:space="preserve"> ROW( data_scaledImpacts[[#This Row],[row_id]] ) - ROW( data_scaledImpacts[[#Headers],[row_id]] )</f>
        <v>1800</v>
      </c>
      <c r="B1801" s="61" t="str">
        <f xml:space="preserve"> _xlfn.TEXTJOIN( "", , data_scaledImpacts[[#This Row],[sector]:[impactType]] )</f>
        <v>UrbanDrainageGCM Average4N/A</v>
      </c>
      <c r="C1801" s="49" t="s">
        <v>225</v>
      </c>
      <c r="D1801" s="49" t="s">
        <v>15</v>
      </c>
      <c r="E1801" s="50">
        <v>4</v>
      </c>
      <c r="F1801" s="50"/>
      <c r="G1801" s="50" t="s">
        <v>201</v>
      </c>
      <c r="H1801" s="51"/>
      <c r="I1801" s="64" t="s">
        <v>62</v>
      </c>
      <c r="J1801" s="52">
        <v>649.87888646456202</v>
      </c>
      <c r="K1801" s="52">
        <v>258.78594813338202</v>
      </c>
      <c r="L1801" s="53">
        <v>35.566050217461601</v>
      </c>
      <c r="M1801" s="52">
        <v>98.227666945486902</v>
      </c>
      <c r="N1801" s="52">
        <v>1614.41101197425</v>
      </c>
      <c r="O1801" s="52">
        <v>1338.5353897509899</v>
      </c>
      <c r="P1801" s="20">
        <v>542.204551724211</v>
      </c>
      <c r="R1801"/>
    </row>
    <row r="1802" spans="1:18" x14ac:dyDescent="0.35">
      <c r="A1802" s="54">
        <f xml:space="preserve"> ROW( data_scaledImpacts[[#This Row],[row_id]] ) - ROW( data_scaledImpacts[[#Headers],[row_id]] )</f>
        <v>1801</v>
      </c>
      <c r="B1802" s="61" t="str">
        <f xml:space="preserve"> _xlfn.TEXTJOIN( "", , data_scaledImpacts[[#This Row],[sector]:[impactType]] )</f>
        <v>UrbanDrainageCanESM25N/A</v>
      </c>
      <c r="C1802" s="49" t="s">
        <v>225</v>
      </c>
      <c r="D1802" s="49" t="s">
        <v>0</v>
      </c>
      <c r="E1802" s="50">
        <v>5</v>
      </c>
      <c r="F1802" s="50"/>
      <c r="G1802" s="50" t="s">
        <v>201</v>
      </c>
      <c r="H1802" s="51"/>
      <c r="I1802" s="64" t="s">
        <v>63</v>
      </c>
      <c r="J1802" s="52">
        <v>652.17962127692999</v>
      </c>
      <c r="K1802" s="52">
        <v>176.64894919503499</v>
      </c>
      <c r="L1802" s="53">
        <v>42.8493836104903</v>
      </c>
      <c r="M1802" s="52">
        <v>75.027263492946702</v>
      </c>
      <c r="N1802" s="52">
        <v>1197.87323183783</v>
      </c>
      <c r="O1802" s="52">
        <v>1151.7475107114601</v>
      </c>
      <c r="P1802" s="20">
        <v>739.57063781243403</v>
      </c>
      <c r="R1802"/>
    </row>
    <row r="1803" spans="1:18" x14ac:dyDescent="0.35">
      <c r="A1803" s="54">
        <f xml:space="preserve"> ROW( data_scaledImpacts[[#This Row],[row_id]] ) - ROW( data_scaledImpacts[[#Headers],[row_id]] )</f>
        <v>1802</v>
      </c>
      <c r="B1803" s="61" t="str">
        <f xml:space="preserve"> _xlfn.TEXTJOIN( "", , data_scaledImpacts[[#This Row],[sector]:[impactType]] )</f>
        <v>UrbanDrainageCCSM45N/A</v>
      </c>
      <c r="C1803" s="49" t="s">
        <v>225</v>
      </c>
      <c r="D1803" s="49" t="s">
        <v>1</v>
      </c>
      <c r="E1803" s="50">
        <v>5</v>
      </c>
      <c r="F1803" s="50"/>
      <c r="G1803" s="50" t="s">
        <v>201</v>
      </c>
      <c r="H1803" s="51"/>
      <c r="I1803" s="64" t="s">
        <v>64</v>
      </c>
      <c r="J1803" s="52">
        <v>23.912702402857999</v>
      </c>
      <c r="K1803" s="52">
        <v>258.58571624136499</v>
      </c>
      <c r="L1803" s="53">
        <v>-4.8800539287514599</v>
      </c>
      <c r="M1803" s="52">
        <v>109.191946221485</v>
      </c>
      <c r="N1803" s="52">
        <v>2385.9738070862199</v>
      </c>
      <c r="O1803" s="52">
        <v>300.81416460463703</v>
      </c>
      <c r="P1803" s="20">
        <v>256.583546034633</v>
      </c>
      <c r="R1803"/>
    </row>
    <row r="1804" spans="1:18" x14ac:dyDescent="0.35">
      <c r="A1804" s="54">
        <f xml:space="preserve"> ROW( data_scaledImpacts[[#This Row],[row_id]] ) - ROW( data_scaledImpacts[[#Headers],[row_id]] )</f>
        <v>1803</v>
      </c>
      <c r="B1804" s="61" t="str">
        <f xml:space="preserve"> _xlfn.TEXTJOIN( "", , data_scaledImpacts[[#This Row],[sector]:[impactType]] )</f>
        <v>UrbanDrainageGISS-E2-R5N/A</v>
      </c>
      <c r="C1804" s="49" t="s">
        <v>225</v>
      </c>
      <c r="D1804" s="49" t="s">
        <v>2</v>
      </c>
      <c r="E1804" s="50">
        <v>5</v>
      </c>
      <c r="F1804" s="50"/>
      <c r="G1804" s="50" t="s">
        <v>201</v>
      </c>
      <c r="H1804" s="51"/>
      <c r="I1804" s="64" t="s">
        <v>65</v>
      </c>
      <c r="J1804" s="52"/>
      <c r="K1804" s="52"/>
      <c r="L1804" s="53"/>
      <c r="M1804" s="52"/>
      <c r="N1804" s="52"/>
      <c r="O1804" s="52"/>
      <c r="P1804" s="20"/>
      <c r="R1804"/>
    </row>
    <row r="1805" spans="1:18" x14ac:dyDescent="0.35">
      <c r="A1805" s="54">
        <f xml:space="preserve"> ROW( data_scaledImpacts[[#This Row],[row_id]] ) - ROW( data_scaledImpacts[[#Headers],[row_id]] )</f>
        <v>1804</v>
      </c>
      <c r="B1805" s="61" t="str">
        <f xml:space="preserve"> _xlfn.TEXTJOIN( "", , data_scaledImpacts[[#This Row],[sector]:[impactType]] )</f>
        <v>UrbanDrainageHadGEM2-ES5N/A</v>
      </c>
      <c r="C1805" s="49" t="s">
        <v>225</v>
      </c>
      <c r="D1805" s="49" t="s">
        <v>3</v>
      </c>
      <c r="E1805" s="50">
        <v>5</v>
      </c>
      <c r="F1805" s="50"/>
      <c r="G1805" s="50" t="s">
        <v>201</v>
      </c>
      <c r="H1805" s="51"/>
      <c r="I1805" s="64" t="s">
        <v>66</v>
      </c>
      <c r="J1805" s="52">
        <v>1251.0902359453</v>
      </c>
      <c r="K1805" s="52">
        <v>446.95569344106599</v>
      </c>
      <c r="L1805" s="53">
        <v>26.295742224534401</v>
      </c>
      <c r="M1805" s="52">
        <v>113.06023221946</v>
      </c>
      <c r="N1805" s="52">
        <v>2050.2458493424201</v>
      </c>
      <c r="O1805" s="52">
        <v>2001.9495276146799</v>
      </c>
      <c r="P1805" s="20">
        <v>826.26964773814996</v>
      </c>
      <c r="R1805"/>
    </row>
    <row r="1806" spans="1:18" x14ac:dyDescent="0.35">
      <c r="A1806" s="54">
        <f xml:space="preserve"> ROW( data_scaledImpacts[[#This Row],[row_id]] ) - ROW( data_scaledImpacts[[#Headers],[row_id]] )</f>
        <v>1805</v>
      </c>
      <c r="B1806" s="61" t="str">
        <f xml:space="preserve"> _xlfn.TEXTJOIN( "", , data_scaledImpacts[[#This Row],[sector]:[impactType]] )</f>
        <v>UrbanDrainageMIROC55N/A</v>
      </c>
      <c r="C1806" s="49" t="s">
        <v>225</v>
      </c>
      <c r="D1806" s="49" t="s">
        <v>4</v>
      </c>
      <c r="E1806" s="50">
        <v>5</v>
      </c>
      <c r="F1806" s="50"/>
      <c r="G1806" s="50" t="s">
        <v>201</v>
      </c>
      <c r="H1806" s="51"/>
      <c r="I1806" s="64" t="s">
        <v>67</v>
      </c>
      <c r="J1806" s="52">
        <v>551.38298692658498</v>
      </c>
      <c r="K1806" s="52">
        <v>41.903339771237498</v>
      </c>
      <c r="L1806" s="53">
        <v>12.1958678567507</v>
      </c>
      <c r="M1806" s="52">
        <v>81.920884202613905</v>
      </c>
      <c r="N1806" s="52">
        <v>2459.5867189557298</v>
      </c>
      <c r="O1806" s="52">
        <v>2499.5283439129498</v>
      </c>
      <c r="P1806" s="20">
        <v>741.84083864980096</v>
      </c>
      <c r="R1806"/>
    </row>
    <row r="1807" spans="1:18" x14ac:dyDescent="0.35">
      <c r="A1807" s="54">
        <f xml:space="preserve"> ROW( data_scaledImpacts[[#This Row],[row_id]] ) - ROW( data_scaledImpacts[[#Headers],[row_id]] )</f>
        <v>1806</v>
      </c>
      <c r="B1807" s="61" t="str">
        <f xml:space="preserve"> _xlfn.TEXTJOIN( "", , data_scaledImpacts[[#This Row],[sector]:[impactType]] )</f>
        <v>UrbanDrainageGFDL-CM35N/A</v>
      </c>
      <c r="C1807" s="49" t="s">
        <v>225</v>
      </c>
      <c r="D1807" s="49" t="s">
        <v>5</v>
      </c>
      <c r="E1807" s="50">
        <v>5</v>
      </c>
      <c r="F1807" s="50"/>
      <c r="G1807" s="50" t="s">
        <v>201</v>
      </c>
      <c r="H1807" s="51"/>
      <c r="I1807" s="64" t="s">
        <v>68</v>
      </c>
      <c r="J1807" s="52"/>
      <c r="K1807" s="52"/>
      <c r="L1807" s="53"/>
      <c r="M1807" s="52"/>
      <c r="N1807" s="52"/>
      <c r="O1807" s="52"/>
      <c r="P1807" s="20"/>
      <c r="R1807"/>
    </row>
    <row r="1808" spans="1:18" x14ac:dyDescent="0.35">
      <c r="A1808" s="54">
        <f xml:space="preserve"> ROW( data_scaledImpacts[[#This Row],[row_id]] ) - ROW( data_scaledImpacts[[#Headers],[row_id]] )</f>
        <v>1807</v>
      </c>
      <c r="B1808" s="61" t="str">
        <f xml:space="preserve"> _xlfn.TEXTJOIN( "", , data_scaledImpacts[[#This Row],[sector]:[impactType]] )</f>
        <v>UrbanDrainageGCM Average5N/A</v>
      </c>
      <c r="C1808" s="49" t="s">
        <v>225</v>
      </c>
      <c r="D1808" s="49" t="s">
        <v>15</v>
      </c>
      <c r="E1808" s="50">
        <v>5</v>
      </c>
      <c r="F1808" s="50"/>
      <c r="G1808" s="50" t="s">
        <v>201</v>
      </c>
      <c r="H1808" s="51"/>
      <c r="I1808" s="64" t="s">
        <v>69</v>
      </c>
      <c r="J1808" s="52">
        <v>619.64138663791698</v>
      </c>
      <c r="K1808" s="52">
        <v>231.02342466217601</v>
      </c>
      <c r="L1808" s="53">
        <v>19.115234940756</v>
      </c>
      <c r="M1808" s="52">
        <v>94.800081534126406</v>
      </c>
      <c r="N1808" s="52">
        <v>2023.4199018055499</v>
      </c>
      <c r="O1808" s="52">
        <v>1488.50988671093</v>
      </c>
      <c r="P1808" s="20">
        <v>641.06616755875405</v>
      </c>
      <c r="R1808"/>
    </row>
    <row r="1809" spans="1:18" x14ac:dyDescent="0.35">
      <c r="A1809" s="54">
        <f xml:space="preserve"> ROW( data_scaledImpacts[[#This Row],[row_id]] ) - ROW( data_scaledImpacts[[#Headers],[row_id]] )</f>
        <v>1808</v>
      </c>
      <c r="B1809" s="61" t="str">
        <f xml:space="preserve"> _xlfn.TEXTJOIN( "", , data_scaledImpacts[[#This Row],[sector]:[impactType]] )</f>
        <v>UrbanDrainageCanESM26N/A</v>
      </c>
      <c r="C1809" s="49" t="s">
        <v>225</v>
      </c>
      <c r="D1809" s="49" t="s">
        <v>0</v>
      </c>
      <c r="E1809" s="50">
        <v>6</v>
      </c>
      <c r="F1809" s="50"/>
      <c r="G1809" s="50" t="s">
        <v>201</v>
      </c>
      <c r="H1809" s="51"/>
      <c r="I1809" s="64" t="s">
        <v>70</v>
      </c>
      <c r="J1809" s="52">
        <v>337.17621089315099</v>
      </c>
      <c r="K1809" s="52">
        <v>159.099725743747</v>
      </c>
      <c r="L1809" s="53">
        <v>90.953949746026694</v>
      </c>
      <c r="M1809" s="52">
        <v>63.628556862544997</v>
      </c>
      <c r="N1809" s="52">
        <v>1457.1204922709301</v>
      </c>
      <c r="O1809" s="52">
        <v>2161.1720428691801</v>
      </c>
      <c r="P1809" s="20">
        <v>990.24271897799099</v>
      </c>
      <c r="R1809"/>
    </row>
    <row r="1810" spans="1:18" x14ac:dyDescent="0.35">
      <c r="A1810" s="54">
        <f xml:space="preserve"> ROW( data_scaledImpacts[[#This Row],[row_id]] ) - ROW( data_scaledImpacts[[#Headers],[row_id]] )</f>
        <v>1809</v>
      </c>
      <c r="B1810" s="61" t="str">
        <f xml:space="preserve"> _xlfn.TEXTJOIN( "", , data_scaledImpacts[[#This Row],[sector]:[impactType]] )</f>
        <v>UrbanDrainageCCSM46N/A</v>
      </c>
      <c r="C1810" s="49" t="s">
        <v>225</v>
      </c>
      <c r="D1810" s="49" t="s">
        <v>1</v>
      </c>
      <c r="E1810" s="50">
        <v>6</v>
      </c>
      <c r="F1810" s="50"/>
      <c r="G1810" s="50" t="s">
        <v>201</v>
      </c>
      <c r="H1810" s="51"/>
      <c r="I1810" s="64" t="s">
        <v>71</v>
      </c>
      <c r="J1810" s="52"/>
      <c r="K1810" s="52"/>
      <c r="L1810" s="53"/>
      <c r="M1810" s="52"/>
      <c r="N1810" s="52"/>
      <c r="O1810" s="52"/>
      <c r="P1810" s="20"/>
      <c r="R1810"/>
    </row>
    <row r="1811" spans="1:18" x14ac:dyDescent="0.35">
      <c r="A1811" s="54">
        <f xml:space="preserve"> ROW( data_scaledImpacts[[#This Row],[row_id]] ) - ROW( data_scaledImpacts[[#Headers],[row_id]] )</f>
        <v>1810</v>
      </c>
      <c r="B1811" s="61" t="str">
        <f xml:space="preserve"> _xlfn.TEXTJOIN( "", , data_scaledImpacts[[#This Row],[sector]:[impactType]] )</f>
        <v>UrbanDrainageGISS-E2-R6N/A</v>
      </c>
      <c r="C1811" s="49" t="s">
        <v>225</v>
      </c>
      <c r="D1811" s="49" t="s">
        <v>2</v>
      </c>
      <c r="E1811" s="50">
        <v>6</v>
      </c>
      <c r="F1811" s="50"/>
      <c r="G1811" s="50" t="s">
        <v>201</v>
      </c>
      <c r="H1811" s="51"/>
      <c r="I1811" s="64" t="s">
        <v>72</v>
      </c>
      <c r="J1811" s="52"/>
      <c r="K1811" s="52"/>
      <c r="L1811" s="53"/>
      <c r="M1811" s="52"/>
      <c r="N1811" s="52"/>
      <c r="O1811" s="52"/>
      <c r="P1811" s="20"/>
      <c r="R1811"/>
    </row>
    <row r="1812" spans="1:18" x14ac:dyDescent="0.35">
      <c r="A1812" s="54">
        <f xml:space="preserve"> ROW( data_scaledImpacts[[#This Row],[row_id]] ) - ROW( data_scaledImpacts[[#Headers],[row_id]] )</f>
        <v>1811</v>
      </c>
      <c r="B1812" s="61" t="str">
        <f xml:space="preserve"> _xlfn.TEXTJOIN( "", , data_scaledImpacts[[#This Row],[sector]:[impactType]] )</f>
        <v>UrbanDrainageHadGEM2-ES6N/A</v>
      </c>
      <c r="C1812" s="49" t="s">
        <v>225</v>
      </c>
      <c r="D1812" s="49" t="s">
        <v>3</v>
      </c>
      <c r="E1812" s="50">
        <v>6</v>
      </c>
      <c r="F1812" s="50"/>
      <c r="G1812" s="50" t="s">
        <v>201</v>
      </c>
      <c r="H1812" s="51"/>
      <c r="I1812" s="64" t="s">
        <v>73</v>
      </c>
      <c r="J1812" s="52">
        <v>1261.85542529187</v>
      </c>
      <c r="K1812" s="52">
        <v>320.96038640711299</v>
      </c>
      <c r="L1812" s="53">
        <v>58.290867426627997</v>
      </c>
      <c r="M1812" s="52">
        <v>110.43717515162101</v>
      </c>
      <c r="N1812" s="52">
        <v>2456.6359946762</v>
      </c>
      <c r="O1812" s="52">
        <v>2324.77529099291</v>
      </c>
      <c r="P1812" s="20">
        <v>884.17437604639895</v>
      </c>
      <c r="R1812"/>
    </row>
    <row r="1813" spans="1:18" x14ac:dyDescent="0.35">
      <c r="A1813" s="54">
        <f xml:space="preserve"> ROW( data_scaledImpacts[[#This Row],[row_id]] ) - ROW( data_scaledImpacts[[#Headers],[row_id]] )</f>
        <v>1812</v>
      </c>
      <c r="B1813" s="61" t="str">
        <f xml:space="preserve"> _xlfn.TEXTJOIN( "", , data_scaledImpacts[[#This Row],[sector]:[impactType]] )</f>
        <v>UrbanDrainageMIROC56N/A</v>
      </c>
      <c r="C1813" s="49" t="s">
        <v>225</v>
      </c>
      <c r="D1813" s="49" t="s">
        <v>4</v>
      </c>
      <c r="E1813" s="50">
        <v>6</v>
      </c>
      <c r="F1813" s="50"/>
      <c r="G1813" s="50" t="s">
        <v>201</v>
      </c>
      <c r="H1813" s="51"/>
      <c r="I1813" s="64" t="s">
        <v>74</v>
      </c>
      <c r="J1813" s="52"/>
      <c r="K1813" s="52"/>
      <c r="L1813" s="53"/>
      <c r="M1813" s="52"/>
      <c r="N1813" s="52"/>
      <c r="O1813" s="52"/>
      <c r="P1813" s="20"/>
      <c r="R1813"/>
    </row>
    <row r="1814" spans="1:18" x14ac:dyDescent="0.35">
      <c r="A1814" s="54">
        <f xml:space="preserve"> ROW( data_scaledImpacts[[#This Row],[row_id]] ) - ROW( data_scaledImpacts[[#Headers],[row_id]] )</f>
        <v>1813</v>
      </c>
      <c r="B1814" s="61" t="str">
        <f xml:space="preserve"> _xlfn.TEXTJOIN( "", , data_scaledImpacts[[#This Row],[sector]:[impactType]] )</f>
        <v>UrbanDrainageGFDL-CM36N/A</v>
      </c>
      <c r="C1814" s="49" t="s">
        <v>225</v>
      </c>
      <c r="D1814" s="49" t="s">
        <v>5</v>
      </c>
      <c r="E1814" s="50">
        <v>6</v>
      </c>
      <c r="F1814" s="50"/>
      <c r="G1814" s="50" t="s">
        <v>201</v>
      </c>
      <c r="H1814" s="51"/>
      <c r="I1814" s="64" t="s">
        <v>75</v>
      </c>
      <c r="J1814" s="52"/>
      <c r="K1814" s="52"/>
      <c r="L1814" s="53"/>
      <c r="M1814" s="52"/>
      <c r="N1814" s="52"/>
      <c r="O1814" s="52"/>
      <c r="P1814" s="20"/>
      <c r="R1814"/>
    </row>
    <row r="1815" spans="1:18" x14ac:dyDescent="0.35">
      <c r="A1815" s="54">
        <f xml:space="preserve"> ROW( data_scaledImpacts[[#This Row],[row_id]] ) - ROW( data_scaledImpacts[[#Headers],[row_id]] )</f>
        <v>1814</v>
      </c>
      <c r="B1815" s="61" t="str">
        <f xml:space="preserve"> _xlfn.TEXTJOIN( "", , data_scaledImpacts[[#This Row],[sector]:[impactType]] )</f>
        <v>UrbanDrainageGCM Average6N/A</v>
      </c>
      <c r="C1815" s="49" t="s">
        <v>225</v>
      </c>
      <c r="D1815" s="49" t="s">
        <v>15</v>
      </c>
      <c r="E1815" s="50">
        <v>6</v>
      </c>
      <c r="F1815" s="50"/>
      <c r="G1815" s="50" t="s">
        <v>201</v>
      </c>
      <c r="H1815" s="51"/>
      <c r="I1815" s="64" t="s">
        <v>76</v>
      </c>
      <c r="J1815" s="52">
        <v>799.51581809251297</v>
      </c>
      <c r="K1815" s="52">
        <v>240.03005607543</v>
      </c>
      <c r="L1815" s="53">
        <v>74.622408586327296</v>
      </c>
      <c r="M1815" s="52">
        <v>87.032866007083001</v>
      </c>
      <c r="N1815" s="52">
        <v>1956.8782434735599</v>
      </c>
      <c r="O1815" s="52">
        <v>2242.97366693104</v>
      </c>
      <c r="P1815" s="20">
        <v>937.20854751219497</v>
      </c>
      <c r="R1815"/>
    </row>
    <row r="1816" spans="1:18" x14ac:dyDescent="0.35">
      <c r="A1816" s="54">
        <f xml:space="preserve"> ROW( data_scaledImpacts[[#This Row],[row_id]] ) - ROW( data_scaledImpacts[[#Headers],[row_id]] )</f>
        <v>1815</v>
      </c>
      <c r="B1816" s="61" t="str">
        <f xml:space="preserve"> _xlfn.TEXTJOIN( "", , data_scaledImpacts[[#This Row],[sector]:[impactType]] )</f>
        <v>UrbanDrainageCanESM27N/A</v>
      </c>
      <c r="C1816" s="49" t="s">
        <v>225</v>
      </c>
      <c r="D1816" s="49" t="s">
        <v>0</v>
      </c>
      <c r="E1816" s="50">
        <v>7</v>
      </c>
      <c r="F1816" s="50"/>
      <c r="G1816" s="50" t="s">
        <v>201</v>
      </c>
      <c r="H1816" s="51"/>
      <c r="I1816" s="64" t="s">
        <v>77</v>
      </c>
      <c r="J1816" s="52"/>
      <c r="K1816" s="52"/>
      <c r="L1816" s="53"/>
      <c r="M1816" s="52"/>
      <c r="N1816" s="52"/>
      <c r="O1816" s="52"/>
      <c r="P1816" s="20"/>
      <c r="R1816"/>
    </row>
    <row r="1817" spans="1:18" x14ac:dyDescent="0.35">
      <c r="A1817" s="54">
        <f xml:space="preserve"> ROW( data_scaledImpacts[[#This Row],[row_id]] ) - ROW( data_scaledImpacts[[#Headers],[row_id]] )</f>
        <v>1816</v>
      </c>
      <c r="B1817" s="61" t="str">
        <f xml:space="preserve"> _xlfn.TEXTJOIN( "", , data_scaledImpacts[[#This Row],[sector]:[impactType]] )</f>
        <v>UrbanDrainageCCSM47N/A</v>
      </c>
      <c r="C1817" s="49" t="s">
        <v>225</v>
      </c>
      <c r="D1817" s="49" t="s">
        <v>1</v>
      </c>
      <c r="E1817" s="50">
        <v>7</v>
      </c>
      <c r="F1817" s="50"/>
      <c r="G1817" s="50" t="s">
        <v>201</v>
      </c>
      <c r="H1817" s="51"/>
      <c r="I1817" s="64" t="s">
        <v>78</v>
      </c>
      <c r="J1817" s="52"/>
      <c r="K1817" s="52"/>
      <c r="L1817" s="53"/>
      <c r="M1817" s="52"/>
      <c r="N1817" s="52"/>
      <c r="O1817" s="52"/>
      <c r="P1817" s="20"/>
      <c r="R1817"/>
    </row>
    <row r="1818" spans="1:18" x14ac:dyDescent="0.35">
      <c r="A1818" s="54">
        <f xml:space="preserve"> ROW( data_scaledImpacts[[#This Row],[row_id]] ) - ROW( data_scaledImpacts[[#Headers],[row_id]] )</f>
        <v>1817</v>
      </c>
      <c r="B1818" s="61" t="str">
        <f xml:space="preserve"> _xlfn.TEXTJOIN( "", , data_scaledImpacts[[#This Row],[sector]:[impactType]] )</f>
        <v>UrbanDrainageGISS-E2-R7N/A</v>
      </c>
      <c r="C1818" s="49" t="s">
        <v>225</v>
      </c>
      <c r="D1818" s="49" t="s">
        <v>2</v>
      </c>
      <c r="E1818" s="50">
        <v>7</v>
      </c>
      <c r="F1818" s="50"/>
      <c r="G1818" s="50" t="s">
        <v>201</v>
      </c>
      <c r="H1818" s="51"/>
      <c r="I1818" s="64" t="s">
        <v>79</v>
      </c>
      <c r="J1818" s="52"/>
      <c r="K1818" s="52"/>
      <c r="L1818" s="53"/>
      <c r="M1818" s="52"/>
      <c r="N1818" s="52"/>
      <c r="O1818" s="52"/>
      <c r="P1818" s="20"/>
      <c r="R1818"/>
    </row>
    <row r="1819" spans="1:18" x14ac:dyDescent="0.35">
      <c r="A1819" s="54">
        <f xml:space="preserve"> ROW( data_scaledImpacts[[#This Row],[row_id]] ) - ROW( data_scaledImpacts[[#Headers],[row_id]] )</f>
        <v>1818</v>
      </c>
      <c r="B1819" s="61" t="str">
        <f xml:space="preserve"> _xlfn.TEXTJOIN( "", , data_scaledImpacts[[#This Row],[sector]:[impactType]] )</f>
        <v>UrbanDrainageHadGEM2-ES7N/A</v>
      </c>
      <c r="C1819" s="49" t="s">
        <v>225</v>
      </c>
      <c r="D1819" s="49" t="s">
        <v>3</v>
      </c>
      <c r="E1819" s="50">
        <v>7</v>
      </c>
      <c r="F1819" s="50"/>
      <c r="G1819" s="50" t="s">
        <v>201</v>
      </c>
      <c r="H1819" s="51"/>
      <c r="I1819" s="64" t="s">
        <v>80</v>
      </c>
      <c r="J1819" s="52"/>
      <c r="K1819" s="52"/>
      <c r="L1819" s="53"/>
      <c r="M1819" s="52"/>
      <c r="N1819" s="52"/>
      <c r="O1819" s="52"/>
      <c r="P1819" s="20"/>
      <c r="R1819"/>
    </row>
    <row r="1820" spans="1:18" x14ac:dyDescent="0.35">
      <c r="A1820" s="54">
        <f xml:space="preserve"> ROW( data_scaledImpacts[[#This Row],[row_id]] ) - ROW( data_scaledImpacts[[#Headers],[row_id]] )</f>
        <v>1819</v>
      </c>
      <c r="B1820" s="61" t="str">
        <f xml:space="preserve"> _xlfn.TEXTJOIN( "", , data_scaledImpacts[[#This Row],[sector]:[impactType]] )</f>
        <v>UrbanDrainageMIROC57N/A</v>
      </c>
      <c r="C1820" s="49" t="s">
        <v>225</v>
      </c>
      <c r="D1820" s="49" t="s">
        <v>4</v>
      </c>
      <c r="E1820" s="50">
        <v>7</v>
      </c>
      <c r="F1820" s="50"/>
      <c r="G1820" s="50" t="s">
        <v>201</v>
      </c>
      <c r="H1820" s="51"/>
      <c r="I1820" s="64" t="s">
        <v>81</v>
      </c>
      <c r="J1820" s="52"/>
      <c r="K1820" s="52"/>
      <c r="L1820" s="53"/>
      <c r="M1820" s="52"/>
      <c r="N1820" s="52"/>
      <c r="O1820" s="52"/>
      <c r="P1820" s="20"/>
      <c r="R1820"/>
    </row>
    <row r="1821" spans="1:18" x14ac:dyDescent="0.35">
      <c r="A1821" s="54">
        <f xml:space="preserve"> ROW( data_scaledImpacts[[#This Row],[row_id]] ) - ROW( data_scaledImpacts[[#Headers],[row_id]] )</f>
        <v>1820</v>
      </c>
      <c r="B1821" s="61" t="str">
        <f xml:space="preserve"> _xlfn.TEXTJOIN( "", , data_scaledImpacts[[#This Row],[sector]:[impactType]] )</f>
        <v>UrbanDrainageGFDL-CM37N/A</v>
      </c>
      <c r="C1821" s="49" t="s">
        <v>225</v>
      </c>
      <c r="D1821" s="49" t="s">
        <v>5</v>
      </c>
      <c r="E1821" s="50">
        <v>7</v>
      </c>
      <c r="F1821" s="50"/>
      <c r="G1821" s="50" t="s">
        <v>201</v>
      </c>
      <c r="H1821" s="51"/>
      <c r="I1821" s="64" t="s">
        <v>82</v>
      </c>
      <c r="J1821" s="52"/>
      <c r="K1821" s="52"/>
      <c r="L1821" s="53"/>
      <c r="M1821" s="52"/>
      <c r="N1821" s="52"/>
      <c r="O1821" s="52"/>
      <c r="P1821" s="20"/>
      <c r="R1821"/>
    </row>
    <row r="1822" spans="1:18" x14ac:dyDescent="0.35">
      <c r="A1822" s="54">
        <f xml:space="preserve"> ROW( data_scaledImpacts[[#This Row],[row_id]] ) - ROW( data_scaledImpacts[[#Headers],[row_id]] )</f>
        <v>1821</v>
      </c>
      <c r="B1822" s="61" t="str">
        <f xml:space="preserve"> _xlfn.TEXTJOIN( "", , data_scaledImpacts[[#This Row],[sector]:[impactType]] )</f>
        <v>UrbanDrainageGCM Average7N/A</v>
      </c>
      <c r="C1822" s="49" t="s">
        <v>225</v>
      </c>
      <c r="D1822" s="49" t="s">
        <v>15</v>
      </c>
      <c r="E1822" s="50">
        <v>7</v>
      </c>
      <c r="F1822" s="50"/>
      <c r="G1822" s="50" t="s">
        <v>201</v>
      </c>
      <c r="H1822" s="51"/>
      <c r="I1822" s="64" t="s">
        <v>83</v>
      </c>
      <c r="J1822" s="52"/>
      <c r="K1822" s="52"/>
      <c r="L1822" s="53"/>
      <c r="M1822" s="52"/>
      <c r="N1822" s="52"/>
      <c r="O1822" s="52"/>
      <c r="P1822" s="20"/>
      <c r="R1822"/>
    </row>
    <row r="1823" spans="1:18" x14ac:dyDescent="0.35">
      <c r="A1823" s="54">
        <f xml:space="preserve"> ROW( data_scaledImpacts[[#This Row],[row_id]] ) - ROW( data_scaledImpacts[[#Headers],[row_id]] )</f>
        <v>1822</v>
      </c>
      <c r="B1823" s="61" t="str">
        <f xml:space="preserve"> _xlfn.TEXTJOIN( "", , data_scaledImpacts[[#This Row],[sector]:[impactType]] )</f>
        <v/>
      </c>
      <c r="C1823" s="49"/>
      <c r="D1823" s="49"/>
      <c r="E1823" s="50"/>
      <c r="F1823" s="50"/>
      <c r="G1823" s="50"/>
      <c r="H1823" s="51"/>
      <c r="I1823" s="64"/>
      <c r="J1823" s="52"/>
      <c r="K1823" s="52"/>
      <c r="L1823" s="53"/>
      <c r="M1823" s="52"/>
      <c r="N1823" s="52"/>
      <c r="O1823" s="52"/>
      <c r="P1823" s="20"/>
      <c r="R1823"/>
    </row>
    <row r="1824" spans="1:18" x14ac:dyDescent="0.35">
      <c r="A1824" s="54">
        <f xml:space="preserve"> ROW( data_scaledImpacts[[#This Row],[row_id]] ) - ROW( data_scaledImpacts[[#Headers],[row_id]] )</f>
        <v>1823</v>
      </c>
      <c r="B1824" s="61" t="str">
        <f xml:space="preserve"> _xlfn.TEXTJOIN( "", , data_scaledImpacts[[#This Row],[sector]:[impactType]] )</f>
        <v>WaterQualityCanESM21N/A</v>
      </c>
      <c r="C1824" s="49" t="s">
        <v>227</v>
      </c>
      <c r="D1824" s="49" t="s">
        <v>0</v>
      </c>
      <c r="E1824" s="50">
        <v>1</v>
      </c>
      <c r="F1824" s="50"/>
      <c r="G1824" s="50" t="s">
        <v>201</v>
      </c>
      <c r="H1824" s="51"/>
      <c r="I1824" s="64" t="s">
        <v>35</v>
      </c>
      <c r="J1824" s="52">
        <v>1.52966632669348</v>
      </c>
      <c r="K1824" s="52">
        <v>2.13320347573729</v>
      </c>
      <c r="L1824" s="53">
        <v>1.2993146883479101</v>
      </c>
      <c r="M1824" s="52">
        <v>2.1468781634061398</v>
      </c>
      <c r="N1824" s="52">
        <v>1.08177236835922</v>
      </c>
      <c r="O1824" s="52">
        <v>1.0814849768412</v>
      </c>
      <c r="P1824" s="20">
        <v>1.60413564605505</v>
      </c>
      <c r="R1824"/>
    </row>
    <row r="1825" spans="1:18" x14ac:dyDescent="0.35">
      <c r="A1825" s="54">
        <f xml:space="preserve"> ROW( data_scaledImpacts[[#This Row],[row_id]] ) - ROW( data_scaledImpacts[[#Headers],[row_id]] )</f>
        <v>1824</v>
      </c>
      <c r="B1825" s="61" t="str">
        <f xml:space="preserve"> _xlfn.TEXTJOIN( "", , data_scaledImpacts[[#This Row],[sector]:[impactType]] )</f>
        <v>WaterQualityCCSM41N/A</v>
      </c>
      <c r="C1825" s="49" t="s">
        <v>227</v>
      </c>
      <c r="D1825" s="49" t="s">
        <v>1</v>
      </c>
      <c r="E1825" s="50">
        <v>1</v>
      </c>
      <c r="F1825" s="50"/>
      <c r="G1825" s="50" t="s">
        <v>201</v>
      </c>
      <c r="H1825" s="51"/>
      <c r="I1825" s="64" t="s">
        <v>36</v>
      </c>
      <c r="J1825" s="52">
        <v>1.1226962513040399</v>
      </c>
      <c r="K1825" s="52">
        <v>1.5439006579085399</v>
      </c>
      <c r="L1825" s="53">
        <v>1.2669580796451001</v>
      </c>
      <c r="M1825" s="52">
        <v>1.4542998276655199</v>
      </c>
      <c r="N1825" s="52">
        <v>0.92956127643947195</v>
      </c>
      <c r="O1825" s="52">
        <v>1.0017774081623401</v>
      </c>
      <c r="P1825" s="20">
        <v>1.46305857318322</v>
      </c>
      <c r="R1825"/>
    </row>
    <row r="1826" spans="1:18" x14ac:dyDescent="0.35">
      <c r="A1826" s="54">
        <f xml:space="preserve"> ROW( data_scaledImpacts[[#This Row],[row_id]] ) - ROW( data_scaledImpacts[[#Headers],[row_id]] )</f>
        <v>1825</v>
      </c>
      <c r="B1826" s="61" t="str">
        <f xml:space="preserve"> _xlfn.TEXTJOIN( "", , data_scaledImpacts[[#This Row],[sector]:[impactType]] )</f>
        <v>WaterQualityGISS-E2-R1N/A</v>
      </c>
      <c r="C1826" s="49" t="s">
        <v>227</v>
      </c>
      <c r="D1826" s="49" t="s">
        <v>2</v>
      </c>
      <c r="E1826" s="50">
        <v>1</v>
      </c>
      <c r="F1826" s="50"/>
      <c r="G1826" s="50" t="s">
        <v>201</v>
      </c>
      <c r="H1826" s="51"/>
      <c r="I1826" s="64" t="s">
        <v>37</v>
      </c>
      <c r="J1826" s="52">
        <v>1.9321635643720201</v>
      </c>
      <c r="K1826" s="52">
        <v>3.1383200620144902</v>
      </c>
      <c r="L1826" s="53">
        <v>1.77498005411588</v>
      </c>
      <c r="M1826" s="52">
        <v>1.9877502748825999</v>
      </c>
      <c r="N1826" s="52">
        <v>1.7847242143656801</v>
      </c>
      <c r="O1826" s="52">
        <v>1.20028579139368</v>
      </c>
      <c r="P1826" s="20">
        <v>2.0486689808224101</v>
      </c>
      <c r="R1826"/>
    </row>
    <row r="1827" spans="1:18" x14ac:dyDescent="0.35">
      <c r="A1827" s="54">
        <f xml:space="preserve"> ROW( data_scaledImpacts[[#This Row],[row_id]] ) - ROW( data_scaledImpacts[[#Headers],[row_id]] )</f>
        <v>1826</v>
      </c>
      <c r="B1827" s="61" t="str">
        <f xml:space="preserve"> _xlfn.TEXTJOIN( "", , data_scaledImpacts[[#This Row],[sector]:[impactType]] )</f>
        <v>WaterQualityHadGEM2-ES1N/A</v>
      </c>
      <c r="C1827" s="49" t="s">
        <v>227</v>
      </c>
      <c r="D1827" s="49" t="s">
        <v>3</v>
      </c>
      <c r="E1827" s="50">
        <v>1</v>
      </c>
      <c r="F1827" s="50"/>
      <c r="G1827" s="50" t="s">
        <v>201</v>
      </c>
      <c r="H1827" s="51"/>
      <c r="I1827" s="64" t="s">
        <v>38</v>
      </c>
      <c r="J1827" s="52">
        <v>2.3172729688053901</v>
      </c>
      <c r="K1827" s="52">
        <v>2.9432419253201401</v>
      </c>
      <c r="L1827" s="53">
        <v>2.1951050716328702</v>
      </c>
      <c r="M1827" s="52">
        <v>2.3491909570099101</v>
      </c>
      <c r="N1827" s="52">
        <v>2.29785019716895</v>
      </c>
      <c r="O1827" s="52">
        <v>2.48903407612283</v>
      </c>
      <c r="P1827" s="20">
        <v>1.96197052117249</v>
      </c>
      <c r="R1827"/>
    </row>
    <row r="1828" spans="1:18" x14ac:dyDescent="0.35">
      <c r="A1828" s="54">
        <f xml:space="preserve"> ROW( data_scaledImpacts[[#This Row],[row_id]] ) - ROW( data_scaledImpacts[[#Headers],[row_id]] )</f>
        <v>1827</v>
      </c>
      <c r="B1828" s="61" t="str">
        <f xml:space="preserve"> _xlfn.TEXTJOIN( "", , data_scaledImpacts[[#This Row],[sector]:[impactType]] )</f>
        <v>WaterQualityMIROC51N/A</v>
      </c>
      <c r="C1828" s="49" t="s">
        <v>227</v>
      </c>
      <c r="D1828" s="49" t="s">
        <v>4</v>
      </c>
      <c r="E1828" s="50">
        <v>1</v>
      </c>
      <c r="F1828" s="50"/>
      <c r="G1828" s="50" t="s">
        <v>201</v>
      </c>
      <c r="H1828" s="51"/>
      <c r="I1828" s="64" t="s">
        <v>39</v>
      </c>
      <c r="J1828" s="52">
        <v>2.3868075692849602</v>
      </c>
      <c r="K1828" s="52">
        <v>3.0858710322781602</v>
      </c>
      <c r="L1828" s="53">
        <v>2.2580685772077</v>
      </c>
      <c r="M1828" s="52">
        <v>1.71558333757504</v>
      </c>
      <c r="N1828" s="52">
        <v>1.5200180546362601</v>
      </c>
      <c r="O1828" s="52">
        <v>1.8532725289538801</v>
      </c>
      <c r="P1828" s="20">
        <v>1.86736099413138</v>
      </c>
      <c r="R1828"/>
    </row>
    <row r="1829" spans="1:18" x14ac:dyDescent="0.35">
      <c r="A1829" s="54">
        <f xml:space="preserve"> ROW( data_scaledImpacts[[#This Row],[row_id]] ) - ROW( data_scaledImpacts[[#Headers],[row_id]] )</f>
        <v>1828</v>
      </c>
      <c r="B1829" s="61" t="str">
        <f xml:space="preserve"> _xlfn.TEXTJOIN( "", , data_scaledImpacts[[#This Row],[sector]:[impactType]] )</f>
        <v>WaterQualityGFDL-CM31N/A</v>
      </c>
      <c r="C1829" s="49" t="s">
        <v>227</v>
      </c>
      <c r="D1829" s="49" t="s">
        <v>5</v>
      </c>
      <c r="E1829" s="50">
        <v>1</v>
      </c>
      <c r="F1829" s="50"/>
      <c r="G1829" s="50" t="s">
        <v>201</v>
      </c>
      <c r="H1829" s="51"/>
      <c r="I1829" s="64" t="s">
        <v>40</v>
      </c>
      <c r="J1829" s="52"/>
      <c r="K1829" s="52"/>
      <c r="L1829" s="53"/>
      <c r="M1829" s="52"/>
      <c r="N1829" s="52"/>
      <c r="O1829" s="52"/>
      <c r="P1829" s="20"/>
      <c r="R1829"/>
    </row>
    <row r="1830" spans="1:18" x14ac:dyDescent="0.35">
      <c r="A1830" s="54">
        <f xml:space="preserve"> ROW( data_scaledImpacts[[#This Row],[row_id]] ) - ROW( data_scaledImpacts[[#Headers],[row_id]] )</f>
        <v>1829</v>
      </c>
      <c r="B1830" s="61" t="str">
        <f xml:space="preserve"> _xlfn.TEXTJOIN( "", , data_scaledImpacts[[#This Row],[sector]:[impactType]] )</f>
        <v>WaterQualityGCM Average1N/A</v>
      </c>
      <c r="C1830" s="49" t="s">
        <v>227</v>
      </c>
      <c r="D1830" s="49" t="s">
        <v>15</v>
      </c>
      <c r="E1830" s="50">
        <v>1</v>
      </c>
      <c r="F1830" s="50"/>
      <c r="G1830" s="50" t="s">
        <v>201</v>
      </c>
      <c r="H1830" s="51"/>
      <c r="I1830" s="64" t="s">
        <v>41</v>
      </c>
      <c r="J1830" s="52">
        <v>1.85772133609198</v>
      </c>
      <c r="K1830" s="52">
        <v>2.5689074306517199</v>
      </c>
      <c r="L1830" s="53">
        <v>1.75888529418989</v>
      </c>
      <c r="M1830" s="52">
        <v>1.93074051210784</v>
      </c>
      <c r="N1830" s="52">
        <v>1.52278522219392</v>
      </c>
      <c r="O1830" s="52">
        <v>1.5251709562947899</v>
      </c>
      <c r="P1830" s="20">
        <v>1.7890389430729099</v>
      </c>
      <c r="R1830"/>
    </row>
    <row r="1831" spans="1:18" x14ac:dyDescent="0.35">
      <c r="A1831" s="54">
        <f xml:space="preserve"> ROW( data_scaledImpacts[[#This Row],[row_id]] ) - ROW( data_scaledImpacts[[#Headers],[row_id]] )</f>
        <v>1830</v>
      </c>
      <c r="B1831" s="61" t="str">
        <f xml:space="preserve"> _xlfn.TEXTJOIN( "", , data_scaledImpacts[[#This Row],[sector]:[impactType]] )</f>
        <v>WaterQualityCanESM22N/A</v>
      </c>
      <c r="C1831" s="49" t="s">
        <v>227</v>
      </c>
      <c r="D1831" s="49" t="s">
        <v>0</v>
      </c>
      <c r="E1831" s="50">
        <v>2</v>
      </c>
      <c r="F1831" s="50"/>
      <c r="G1831" s="50" t="s">
        <v>201</v>
      </c>
      <c r="H1831" s="51"/>
      <c r="I1831" s="64" t="s">
        <v>42</v>
      </c>
      <c r="J1831" s="52">
        <v>3.6329575258969902</v>
      </c>
      <c r="K1831" s="52">
        <v>5.0663582548760502</v>
      </c>
      <c r="L1831" s="53">
        <v>3.0858723848262701</v>
      </c>
      <c r="M1831" s="52">
        <v>5.0988356380895103</v>
      </c>
      <c r="N1831" s="52">
        <v>2.5692093748531701</v>
      </c>
      <c r="O1831" s="52">
        <v>2.5685268199978299</v>
      </c>
      <c r="P1831" s="20">
        <v>3.8098221593807202</v>
      </c>
      <c r="R1831"/>
    </row>
    <row r="1832" spans="1:18" x14ac:dyDescent="0.35">
      <c r="A1832" s="54">
        <f xml:space="preserve"> ROW( data_scaledImpacts[[#This Row],[row_id]] ) - ROW( data_scaledImpacts[[#Headers],[row_id]] )</f>
        <v>1831</v>
      </c>
      <c r="B1832" s="61" t="str">
        <f xml:space="preserve"> _xlfn.TEXTJOIN( "", , data_scaledImpacts[[#This Row],[sector]:[impactType]] )</f>
        <v>WaterQualityCCSM42N/A</v>
      </c>
      <c r="C1832" s="49" t="s">
        <v>227</v>
      </c>
      <c r="D1832" s="49" t="s">
        <v>1</v>
      </c>
      <c r="E1832" s="50">
        <v>2</v>
      </c>
      <c r="F1832" s="50"/>
      <c r="G1832" s="50" t="s">
        <v>201</v>
      </c>
      <c r="H1832" s="51"/>
      <c r="I1832" s="64" t="s">
        <v>43</v>
      </c>
      <c r="J1832" s="52">
        <v>2.9470776596730701</v>
      </c>
      <c r="K1832" s="52">
        <v>4.0527392270098703</v>
      </c>
      <c r="L1832" s="53">
        <v>3.32576495906837</v>
      </c>
      <c r="M1832" s="52">
        <v>3.8175370476219799</v>
      </c>
      <c r="N1832" s="52">
        <v>2.4400983506535998</v>
      </c>
      <c r="O1832" s="52">
        <v>2.6296656964260898</v>
      </c>
      <c r="P1832" s="20">
        <v>3.8405287546059301</v>
      </c>
      <c r="R1832"/>
    </row>
    <row r="1833" spans="1:18" x14ac:dyDescent="0.35">
      <c r="A1833" s="54">
        <f xml:space="preserve"> ROW( data_scaledImpacts[[#This Row],[row_id]] ) - ROW( data_scaledImpacts[[#Headers],[row_id]] )</f>
        <v>1832</v>
      </c>
      <c r="B1833" s="61" t="str">
        <f xml:space="preserve"> _xlfn.TEXTJOIN( "", , data_scaledImpacts[[#This Row],[sector]:[impactType]] )</f>
        <v>WaterQualityGISS-E2-R2N/A</v>
      </c>
      <c r="C1833" s="49" t="s">
        <v>227</v>
      </c>
      <c r="D1833" s="49" t="s">
        <v>2</v>
      </c>
      <c r="E1833" s="50">
        <v>2</v>
      </c>
      <c r="F1833" s="50"/>
      <c r="G1833" s="50" t="s">
        <v>201</v>
      </c>
      <c r="H1833" s="51"/>
      <c r="I1833" s="64" t="s">
        <v>44</v>
      </c>
      <c r="J1833" s="52">
        <v>3.5956652805121601</v>
      </c>
      <c r="K1833" s="52">
        <v>5.8841232628826896</v>
      </c>
      <c r="L1833" s="53">
        <v>3.2845639537729001</v>
      </c>
      <c r="M1833" s="52">
        <v>3.8403208872461501</v>
      </c>
      <c r="N1833" s="52">
        <v>3.51258252364098</v>
      </c>
      <c r="O1833" s="52">
        <v>2.4415864824936002</v>
      </c>
      <c r="P1833" s="20">
        <v>3.8074868746777901</v>
      </c>
      <c r="R1833"/>
    </row>
    <row r="1834" spans="1:18" x14ac:dyDescent="0.35">
      <c r="A1834" s="54">
        <f xml:space="preserve"> ROW( data_scaledImpacts[[#This Row],[row_id]] ) - ROW( data_scaledImpacts[[#Headers],[row_id]] )</f>
        <v>1833</v>
      </c>
      <c r="B1834" s="61" t="str">
        <f xml:space="preserve"> _xlfn.TEXTJOIN( "", , data_scaledImpacts[[#This Row],[sector]:[impactType]] )</f>
        <v>WaterQualityHadGEM2-ES2N/A</v>
      </c>
      <c r="C1834" s="49" t="s">
        <v>227</v>
      </c>
      <c r="D1834" s="49" t="s">
        <v>3</v>
      </c>
      <c r="E1834" s="50">
        <v>2</v>
      </c>
      <c r="F1834" s="50"/>
      <c r="G1834" s="50" t="s">
        <v>201</v>
      </c>
      <c r="H1834" s="51"/>
      <c r="I1834" s="64" t="s">
        <v>45</v>
      </c>
      <c r="J1834" s="52">
        <v>4.3770711632990702</v>
      </c>
      <c r="K1834" s="52">
        <v>5.5594569700491503</v>
      </c>
      <c r="L1834" s="53">
        <v>4.1463095797509304</v>
      </c>
      <c r="M1834" s="52">
        <v>4.4373606965742196</v>
      </c>
      <c r="N1834" s="52">
        <v>4.3403837057635997</v>
      </c>
      <c r="O1834" s="52">
        <v>4.7015088104542402</v>
      </c>
      <c r="P1834" s="20">
        <v>3.70594431777024</v>
      </c>
      <c r="R1834"/>
    </row>
    <row r="1835" spans="1:18" x14ac:dyDescent="0.35">
      <c r="A1835" s="54">
        <f xml:space="preserve"> ROW( data_scaledImpacts[[#This Row],[row_id]] ) - ROW( data_scaledImpacts[[#Headers],[row_id]] )</f>
        <v>1834</v>
      </c>
      <c r="B1835" s="61" t="str">
        <f xml:space="preserve"> _xlfn.TEXTJOIN( "", , data_scaledImpacts[[#This Row],[sector]:[impactType]] )</f>
        <v>WaterQualityMIROC52N/A</v>
      </c>
      <c r="C1835" s="49" t="s">
        <v>227</v>
      </c>
      <c r="D1835" s="49" t="s">
        <v>4</v>
      </c>
      <c r="E1835" s="50">
        <v>2</v>
      </c>
      <c r="F1835" s="50"/>
      <c r="G1835" s="50" t="s">
        <v>201</v>
      </c>
      <c r="H1835" s="51"/>
      <c r="I1835" s="64" t="s">
        <v>46</v>
      </c>
      <c r="J1835" s="52">
        <v>4.1226676196739902</v>
      </c>
      <c r="K1835" s="52">
        <v>5.330140873935</v>
      </c>
      <c r="L1835" s="53">
        <v>3.9003002697224098</v>
      </c>
      <c r="M1835" s="52">
        <v>2.9632803103568701</v>
      </c>
      <c r="N1835" s="52">
        <v>2.6254857307353601</v>
      </c>
      <c r="O1835" s="52">
        <v>3.2011070954658001</v>
      </c>
      <c r="P1835" s="20">
        <v>3.2254417171360199</v>
      </c>
      <c r="R1835"/>
    </row>
    <row r="1836" spans="1:18" x14ac:dyDescent="0.35">
      <c r="A1836" s="54">
        <f xml:space="preserve"> ROW( data_scaledImpacts[[#This Row],[row_id]] ) - ROW( data_scaledImpacts[[#Headers],[row_id]] )</f>
        <v>1835</v>
      </c>
      <c r="B1836" s="61" t="str">
        <f xml:space="preserve"> _xlfn.TEXTJOIN( "", , data_scaledImpacts[[#This Row],[sector]:[impactType]] )</f>
        <v>WaterQualityGFDL-CM32N/A</v>
      </c>
      <c r="C1836" s="49" t="s">
        <v>227</v>
      </c>
      <c r="D1836" s="49" t="s">
        <v>5</v>
      </c>
      <c r="E1836" s="50">
        <v>2</v>
      </c>
      <c r="F1836" s="50"/>
      <c r="G1836" s="50" t="s">
        <v>201</v>
      </c>
      <c r="H1836" s="51"/>
      <c r="I1836" s="64" t="s">
        <v>47</v>
      </c>
      <c r="J1836" s="52"/>
      <c r="K1836" s="52"/>
      <c r="L1836" s="53"/>
      <c r="M1836" s="52"/>
      <c r="N1836" s="52"/>
      <c r="O1836" s="52"/>
      <c r="P1836" s="20"/>
      <c r="R1836"/>
    </row>
    <row r="1837" spans="1:18" x14ac:dyDescent="0.35">
      <c r="A1837" s="54">
        <f xml:space="preserve"> ROW( data_scaledImpacts[[#This Row],[row_id]] ) - ROW( data_scaledImpacts[[#Headers],[row_id]] )</f>
        <v>1836</v>
      </c>
      <c r="B1837" s="61" t="str">
        <f xml:space="preserve"> _xlfn.TEXTJOIN( "", , data_scaledImpacts[[#This Row],[sector]:[impactType]] )</f>
        <v>WaterQualityGCM Average2N/A</v>
      </c>
      <c r="C1837" s="49" t="s">
        <v>227</v>
      </c>
      <c r="D1837" s="49" t="s">
        <v>15</v>
      </c>
      <c r="E1837" s="50">
        <v>2</v>
      </c>
      <c r="F1837" s="50"/>
      <c r="G1837" s="50" t="s">
        <v>201</v>
      </c>
      <c r="H1837" s="51"/>
      <c r="I1837" s="64" t="s">
        <v>48</v>
      </c>
      <c r="J1837" s="52">
        <v>3.7350878498110598</v>
      </c>
      <c r="K1837" s="52">
        <v>5.1785637177505501</v>
      </c>
      <c r="L1837" s="53">
        <v>3.54856222942818</v>
      </c>
      <c r="M1837" s="52">
        <v>4.0314669159777496</v>
      </c>
      <c r="N1837" s="52">
        <v>3.0975519371293401</v>
      </c>
      <c r="O1837" s="52">
        <v>3.1084789809675102</v>
      </c>
      <c r="P1837" s="20">
        <v>3.6778447647141399</v>
      </c>
      <c r="R1837"/>
    </row>
    <row r="1838" spans="1:18" x14ac:dyDescent="0.35">
      <c r="A1838" s="54">
        <f xml:space="preserve"> ROW( data_scaledImpacts[[#This Row],[row_id]] ) - ROW( data_scaledImpacts[[#Headers],[row_id]] )</f>
        <v>1837</v>
      </c>
      <c r="B1838" s="61" t="str">
        <f xml:space="preserve"> _xlfn.TEXTJOIN( "", , data_scaledImpacts[[#This Row],[sector]:[impactType]] )</f>
        <v>WaterQualityCanESM23N/A</v>
      </c>
      <c r="C1838" s="49" t="s">
        <v>227</v>
      </c>
      <c r="D1838" s="49" t="s">
        <v>0</v>
      </c>
      <c r="E1838" s="50">
        <v>3</v>
      </c>
      <c r="F1838" s="50"/>
      <c r="G1838" s="50" t="s">
        <v>201</v>
      </c>
      <c r="H1838" s="51"/>
      <c r="I1838" s="64" t="s">
        <v>49</v>
      </c>
      <c r="J1838" s="52">
        <v>5.0838196638270903</v>
      </c>
      <c r="K1838" s="52">
        <v>7.1123717371917499</v>
      </c>
      <c r="L1838" s="53">
        <v>4.3102044345428601</v>
      </c>
      <c r="M1838" s="52">
        <v>7.1286976654977803</v>
      </c>
      <c r="N1838" s="52">
        <v>3.68018274968377</v>
      </c>
      <c r="O1838" s="52">
        <v>3.6423290754952902</v>
      </c>
      <c r="P1838" s="20">
        <v>5.31477074703432</v>
      </c>
      <c r="R1838"/>
    </row>
    <row r="1839" spans="1:18" x14ac:dyDescent="0.35">
      <c r="A1839" s="54">
        <f xml:space="preserve"> ROW( data_scaledImpacts[[#This Row],[row_id]] ) - ROW( data_scaledImpacts[[#Headers],[row_id]] )</f>
        <v>1838</v>
      </c>
      <c r="B1839" s="61" t="str">
        <f xml:space="preserve"> _xlfn.TEXTJOIN( "", , data_scaledImpacts[[#This Row],[sector]:[impactType]] )</f>
        <v>WaterQualityCCSM43N/A</v>
      </c>
      <c r="C1839" s="49" t="s">
        <v>227</v>
      </c>
      <c r="D1839" s="49" t="s">
        <v>1</v>
      </c>
      <c r="E1839" s="50">
        <v>3</v>
      </c>
      <c r="F1839" s="50"/>
      <c r="G1839" s="50" t="s">
        <v>201</v>
      </c>
      <c r="H1839" s="51"/>
      <c r="I1839" s="64" t="s">
        <v>50</v>
      </c>
      <c r="J1839" s="52">
        <v>4.9850297191449</v>
      </c>
      <c r="K1839" s="52">
        <v>7.1858264624044104</v>
      </c>
      <c r="L1839" s="53">
        <v>5.0897109640913802</v>
      </c>
      <c r="M1839" s="52">
        <v>6.2178054756060099</v>
      </c>
      <c r="N1839" s="52">
        <v>5.0865041466805296</v>
      </c>
      <c r="O1839" s="52">
        <v>4.9885659756310901</v>
      </c>
      <c r="P1839" s="20">
        <v>6.1186599208025401</v>
      </c>
      <c r="R1839"/>
    </row>
    <row r="1840" spans="1:18" x14ac:dyDescent="0.35">
      <c r="A1840" s="54">
        <f xml:space="preserve"> ROW( data_scaledImpacts[[#This Row],[row_id]] ) - ROW( data_scaledImpacts[[#Headers],[row_id]] )</f>
        <v>1839</v>
      </c>
      <c r="B1840" s="61" t="str">
        <f xml:space="preserve"> _xlfn.TEXTJOIN( "", , data_scaledImpacts[[#This Row],[sector]:[impactType]] )</f>
        <v>WaterQualityGISS-E2-R3N/A</v>
      </c>
      <c r="C1840" s="49" t="s">
        <v>227</v>
      </c>
      <c r="D1840" s="49" t="s">
        <v>2</v>
      </c>
      <c r="E1840" s="50">
        <v>3</v>
      </c>
      <c r="F1840" s="50"/>
      <c r="G1840" s="50" t="s">
        <v>201</v>
      </c>
      <c r="H1840" s="51"/>
      <c r="I1840" s="64" t="s">
        <v>51</v>
      </c>
      <c r="J1840" s="52">
        <v>5.9628113228098103</v>
      </c>
      <c r="K1840" s="52">
        <v>10.2364596674935</v>
      </c>
      <c r="L1840" s="53">
        <v>5.2440247345792601</v>
      </c>
      <c r="M1840" s="52">
        <v>7.9095848801835604</v>
      </c>
      <c r="N1840" s="52">
        <v>7.9126521280316497</v>
      </c>
      <c r="O1840" s="52">
        <v>6.3179190855783496</v>
      </c>
      <c r="P1840" s="20">
        <v>6.2596313162977602</v>
      </c>
      <c r="R1840"/>
    </row>
    <row r="1841" spans="1:18" x14ac:dyDescent="0.35">
      <c r="A1841" s="54">
        <f xml:space="preserve"> ROW( data_scaledImpacts[[#This Row],[row_id]] ) - ROW( data_scaledImpacts[[#Headers],[row_id]] )</f>
        <v>1840</v>
      </c>
      <c r="B1841" s="61" t="str">
        <f xml:space="preserve"> _xlfn.TEXTJOIN( "", , data_scaledImpacts[[#This Row],[sector]:[impactType]] )</f>
        <v>WaterQualityHadGEM2-ES3N/A</v>
      </c>
      <c r="C1841" s="49" t="s">
        <v>227</v>
      </c>
      <c r="D1841" s="49" t="s">
        <v>3</v>
      </c>
      <c r="E1841" s="50">
        <v>3</v>
      </c>
      <c r="F1841" s="50"/>
      <c r="G1841" s="50" t="s">
        <v>201</v>
      </c>
      <c r="H1841" s="51"/>
      <c r="I1841" s="64" t="s">
        <v>52</v>
      </c>
      <c r="J1841" s="52">
        <v>6.3081319706369001</v>
      </c>
      <c r="K1841" s="52">
        <v>8.0121585744825605</v>
      </c>
      <c r="L1841" s="53">
        <v>5.9755638061115999</v>
      </c>
      <c r="M1841" s="52">
        <v>6.3950198274157497</v>
      </c>
      <c r="N1841" s="52">
        <v>6.2552588700710796</v>
      </c>
      <c r="O1841" s="52">
        <v>6.77570387388994</v>
      </c>
      <c r="P1841" s="20">
        <v>5.3409197520806204</v>
      </c>
      <c r="R1841"/>
    </row>
    <row r="1842" spans="1:18" x14ac:dyDescent="0.35">
      <c r="A1842" s="54">
        <f xml:space="preserve"> ROW( data_scaledImpacts[[#This Row],[row_id]] ) - ROW( data_scaledImpacts[[#Headers],[row_id]] )</f>
        <v>1841</v>
      </c>
      <c r="B1842" s="61" t="str">
        <f xml:space="preserve"> _xlfn.TEXTJOIN( "", , data_scaledImpacts[[#This Row],[sector]:[impactType]] )</f>
        <v>WaterQualityMIROC53N/A</v>
      </c>
      <c r="C1842" s="49" t="s">
        <v>227</v>
      </c>
      <c r="D1842" s="49" t="s">
        <v>4</v>
      </c>
      <c r="E1842" s="50">
        <v>3</v>
      </c>
      <c r="F1842" s="50"/>
      <c r="G1842" s="50" t="s">
        <v>201</v>
      </c>
      <c r="H1842" s="51"/>
      <c r="I1842" s="64" t="s">
        <v>53</v>
      </c>
      <c r="J1842" s="52">
        <v>5.9303707808054398</v>
      </c>
      <c r="K1842" s="52">
        <v>7.7752618591020504</v>
      </c>
      <c r="L1842" s="53">
        <v>5.6113564536975504</v>
      </c>
      <c r="M1842" s="52">
        <v>4.4070491204570503</v>
      </c>
      <c r="N1842" s="52">
        <v>3.9549428563604101</v>
      </c>
      <c r="O1842" s="52">
        <v>4.73062047390491</v>
      </c>
      <c r="P1842" s="20">
        <v>4.6913001789800903</v>
      </c>
      <c r="R1842"/>
    </row>
    <row r="1843" spans="1:18" x14ac:dyDescent="0.35">
      <c r="A1843" s="54">
        <f xml:space="preserve"> ROW( data_scaledImpacts[[#This Row],[row_id]] ) - ROW( data_scaledImpacts[[#Headers],[row_id]] )</f>
        <v>1842</v>
      </c>
      <c r="B1843" s="61" t="str">
        <f xml:space="preserve"> _xlfn.TEXTJOIN( "", , data_scaledImpacts[[#This Row],[sector]:[impactType]] )</f>
        <v>WaterQualityGFDL-CM33N/A</v>
      </c>
      <c r="C1843" s="49" t="s">
        <v>227</v>
      </c>
      <c r="D1843" s="49" t="s">
        <v>5</v>
      </c>
      <c r="E1843" s="50">
        <v>3</v>
      </c>
      <c r="F1843" s="50"/>
      <c r="G1843" s="50" t="s">
        <v>201</v>
      </c>
      <c r="H1843" s="51"/>
      <c r="I1843" s="64" t="s">
        <v>54</v>
      </c>
      <c r="J1843" s="52"/>
      <c r="K1843" s="52"/>
      <c r="L1843" s="53"/>
      <c r="M1843" s="52"/>
      <c r="N1843" s="52"/>
      <c r="O1843" s="52"/>
      <c r="P1843" s="20"/>
      <c r="R1843"/>
    </row>
    <row r="1844" spans="1:18" x14ac:dyDescent="0.35">
      <c r="A1844" s="54">
        <f xml:space="preserve"> ROW( data_scaledImpacts[[#This Row],[row_id]] ) - ROW( data_scaledImpacts[[#Headers],[row_id]] )</f>
        <v>1843</v>
      </c>
      <c r="B1844" s="61" t="str">
        <f xml:space="preserve"> _xlfn.TEXTJOIN( "", , data_scaledImpacts[[#This Row],[sector]:[impactType]] )</f>
        <v>WaterQualityGCM Average3N/A</v>
      </c>
      <c r="C1844" s="49" t="s">
        <v>227</v>
      </c>
      <c r="D1844" s="49" t="s">
        <v>15</v>
      </c>
      <c r="E1844" s="50">
        <v>3</v>
      </c>
      <c r="F1844" s="50"/>
      <c r="G1844" s="50" t="s">
        <v>201</v>
      </c>
      <c r="H1844" s="51"/>
      <c r="I1844" s="64" t="s">
        <v>55</v>
      </c>
      <c r="J1844" s="52">
        <v>5.6540326914448302</v>
      </c>
      <c r="K1844" s="52">
        <v>8.0644156601348609</v>
      </c>
      <c r="L1844" s="53">
        <v>5.2461720786045296</v>
      </c>
      <c r="M1844" s="52">
        <v>6.41163139383203</v>
      </c>
      <c r="N1844" s="52">
        <v>5.3779081501654904</v>
      </c>
      <c r="O1844" s="52">
        <v>5.2910276968999197</v>
      </c>
      <c r="P1844" s="20">
        <v>5.5450563830390696</v>
      </c>
      <c r="R1844"/>
    </row>
    <row r="1845" spans="1:18" x14ac:dyDescent="0.35">
      <c r="A1845" s="54">
        <f xml:space="preserve"> ROW( data_scaledImpacts[[#This Row],[row_id]] ) - ROW( data_scaledImpacts[[#Headers],[row_id]] )</f>
        <v>1844</v>
      </c>
      <c r="B1845" s="61" t="str">
        <f xml:space="preserve"> _xlfn.TEXTJOIN( "", , data_scaledImpacts[[#This Row],[sector]:[impactType]] )</f>
        <v>WaterQualityCanESM24N/A</v>
      </c>
      <c r="C1845" s="49" t="s">
        <v>227</v>
      </c>
      <c r="D1845" s="49" t="s">
        <v>0</v>
      </c>
      <c r="E1845" s="50">
        <v>4</v>
      </c>
      <c r="F1845" s="50"/>
      <c r="G1845" s="50" t="s">
        <v>201</v>
      </c>
      <c r="H1845" s="51"/>
      <c r="I1845" s="64" t="s">
        <v>56</v>
      </c>
      <c r="J1845" s="52">
        <v>6.77507678943826</v>
      </c>
      <c r="K1845" s="52">
        <v>9.9477644785131805</v>
      </c>
      <c r="L1845" s="53">
        <v>5.5778199040458603</v>
      </c>
      <c r="M1845" s="52">
        <v>9.3676547919939406</v>
      </c>
      <c r="N1845" s="52">
        <v>6.6597809413676297</v>
      </c>
      <c r="O1845" s="52">
        <v>5.8467403141168797</v>
      </c>
      <c r="P1845" s="20">
        <v>6.7408892463492798</v>
      </c>
      <c r="R1845"/>
    </row>
    <row r="1846" spans="1:18" x14ac:dyDescent="0.35">
      <c r="A1846" s="54">
        <f xml:space="preserve"> ROW( data_scaledImpacts[[#This Row],[row_id]] ) - ROW( data_scaledImpacts[[#Headers],[row_id]] )</f>
        <v>1845</v>
      </c>
      <c r="B1846" s="61" t="str">
        <f xml:space="preserve"> _xlfn.TEXTJOIN( "", , data_scaledImpacts[[#This Row],[sector]:[impactType]] )</f>
        <v>WaterQualityCCSM44N/A</v>
      </c>
      <c r="C1846" s="49" t="s">
        <v>227</v>
      </c>
      <c r="D1846" s="49" t="s">
        <v>1</v>
      </c>
      <c r="E1846" s="50">
        <v>4</v>
      </c>
      <c r="F1846" s="50"/>
      <c r="G1846" s="50" t="s">
        <v>201</v>
      </c>
      <c r="H1846" s="51"/>
      <c r="I1846" s="64" t="s">
        <v>57</v>
      </c>
      <c r="J1846" s="52">
        <v>7.2365524297194996</v>
      </c>
      <c r="K1846" s="52">
        <v>10.943162364092</v>
      </c>
      <c r="L1846" s="53">
        <v>6.5587960947140598</v>
      </c>
      <c r="M1846" s="52">
        <v>8.6551051116174698</v>
      </c>
      <c r="N1846" s="52">
        <v>8.8687786645201996</v>
      </c>
      <c r="O1846" s="52">
        <v>8.0784782457772604</v>
      </c>
      <c r="P1846" s="20">
        <v>8.2974520717729607</v>
      </c>
      <c r="R1846"/>
    </row>
    <row r="1847" spans="1:18" x14ac:dyDescent="0.35">
      <c r="A1847" s="54">
        <f xml:space="preserve"> ROW( data_scaledImpacts[[#This Row],[row_id]] ) - ROW( data_scaledImpacts[[#Headers],[row_id]] )</f>
        <v>1846</v>
      </c>
      <c r="B1847" s="61" t="str">
        <f xml:space="preserve"> _xlfn.TEXTJOIN( "", , data_scaledImpacts[[#This Row],[sector]:[impactType]] )</f>
        <v>WaterQualityGISS-E2-R4N/A</v>
      </c>
      <c r="C1847" s="49" t="s">
        <v>227</v>
      </c>
      <c r="D1847" s="49" t="s">
        <v>2</v>
      </c>
      <c r="E1847" s="50">
        <v>4</v>
      </c>
      <c r="F1847" s="50"/>
      <c r="G1847" s="50" t="s">
        <v>201</v>
      </c>
      <c r="H1847" s="51"/>
      <c r="I1847" s="64" t="s">
        <v>58</v>
      </c>
      <c r="J1847" s="52"/>
      <c r="K1847" s="52"/>
      <c r="L1847" s="53"/>
      <c r="M1847" s="52"/>
      <c r="N1847" s="52"/>
      <c r="O1847" s="52"/>
      <c r="P1847" s="20"/>
      <c r="R1847"/>
    </row>
    <row r="1848" spans="1:18" x14ac:dyDescent="0.35">
      <c r="A1848" s="54">
        <f xml:space="preserve"> ROW( data_scaledImpacts[[#This Row],[row_id]] ) - ROW( data_scaledImpacts[[#Headers],[row_id]] )</f>
        <v>1847</v>
      </c>
      <c r="B1848" s="61" t="str">
        <f xml:space="preserve"> _xlfn.TEXTJOIN( "", , data_scaledImpacts[[#This Row],[sector]:[impactType]] )</f>
        <v>WaterQualityHadGEM2-ES4N/A</v>
      </c>
      <c r="C1848" s="49" t="s">
        <v>227</v>
      </c>
      <c r="D1848" s="49" t="s">
        <v>3</v>
      </c>
      <c r="E1848" s="50">
        <v>4</v>
      </c>
      <c r="F1848" s="50"/>
      <c r="G1848" s="50" t="s">
        <v>201</v>
      </c>
      <c r="H1848" s="51"/>
      <c r="I1848" s="64" t="s">
        <v>59</v>
      </c>
      <c r="J1848" s="52">
        <v>7.4721629598729402</v>
      </c>
      <c r="K1848" s="52">
        <v>10.0620251121405</v>
      </c>
      <c r="L1848" s="53">
        <v>7.0268332510470799</v>
      </c>
      <c r="M1848" s="52">
        <v>8.1655620084633203</v>
      </c>
      <c r="N1848" s="52">
        <v>8.0392490666424905</v>
      </c>
      <c r="O1848" s="52">
        <v>8.0595430578799192</v>
      </c>
      <c r="P1848" s="20">
        <v>6.4801823630553104</v>
      </c>
      <c r="R1848"/>
    </row>
    <row r="1849" spans="1:18" x14ac:dyDescent="0.35">
      <c r="A1849" s="54">
        <f xml:space="preserve"> ROW( data_scaledImpacts[[#This Row],[row_id]] ) - ROW( data_scaledImpacts[[#Headers],[row_id]] )</f>
        <v>1848</v>
      </c>
      <c r="B1849" s="61" t="str">
        <f xml:space="preserve"> _xlfn.TEXTJOIN( "", , data_scaledImpacts[[#This Row],[sector]:[impactType]] )</f>
        <v>WaterQualityMIROC54N/A</v>
      </c>
      <c r="C1849" s="49" t="s">
        <v>227</v>
      </c>
      <c r="D1849" s="49" t="s">
        <v>4</v>
      </c>
      <c r="E1849" s="50">
        <v>4</v>
      </c>
      <c r="F1849" s="50"/>
      <c r="G1849" s="50" t="s">
        <v>201</v>
      </c>
      <c r="H1849" s="51"/>
      <c r="I1849" s="64" t="s">
        <v>60</v>
      </c>
      <c r="J1849" s="52">
        <v>7.3544900514115703</v>
      </c>
      <c r="K1849" s="52">
        <v>10.8544982915919</v>
      </c>
      <c r="L1849" s="53">
        <v>6.9684824161051804</v>
      </c>
      <c r="M1849" s="52">
        <v>7.0868347247940102</v>
      </c>
      <c r="N1849" s="52">
        <v>6.9056627822417997</v>
      </c>
      <c r="O1849" s="52">
        <v>7.2799969715885098</v>
      </c>
      <c r="P1849" s="20">
        <v>6.3968211677110602</v>
      </c>
      <c r="R1849"/>
    </row>
    <row r="1850" spans="1:18" x14ac:dyDescent="0.35">
      <c r="A1850" s="54">
        <f xml:space="preserve"> ROW( data_scaledImpacts[[#This Row],[row_id]] ) - ROW( data_scaledImpacts[[#Headers],[row_id]] )</f>
        <v>1849</v>
      </c>
      <c r="B1850" s="61" t="str">
        <f xml:space="preserve"> _xlfn.TEXTJOIN( "", , data_scaledImpacts[[#This Row],[sector]:[impactType]] )</f>
        <v>WaterQualityGFDL-CM34N/A</v>
      </c>
      <c r="C1850" s="49" t="s">
        <v>227</v>
      </c>
      <c r="D1850" s="49" t="s">
        <v>5</v>
      </c>
      <c r="E1850" s="50">
        <v>4</v>
      </c>
      <c r="F1850" s="50"/>
      <c r="G1850" s="50" t="s">
        <v>201</v>
      </c>
      <c r="H1850" s="51"/>
      <c r="I1850" s="64" t="s">
        <v>61</v>
      </c>
      <c r="J1850" s="52"/>
      <c r="K1850" s="52"/>
      <c r="L1850" s="53"/>
      <c r="M1850" s="52"/>
      <c r="N1850" s="52"/>
      <c r="O1850" s="52"/>
      <c r="P1850" s="20"/>
      <c r="R1850"/>
    </row>
    <row r="1851" spans="1:18" x14ac:dyDescent="0.35">
      <c r="A1851" s="54">
        <f xml:space="preserve"> ROW( data_scaledImpacts[[#This Row],[row_id]] ) - ROW( data_scaledImpacts[[#Headers],[row_id]] )</f>
        <v>1850</v>
      </c>
      <c r="B1851" s="61" t="str">
        <f xml:space="preserve"> _xlfn.TEXTJOIN( "", , data_scaledImpacts[[#This Row],[sector]:[impactType]] )</f>
        <v>WaterQualityGCM Average4N/A</v>
      </c>
      <c r="C1851" s="49" t="s">
        <v>227</v>
      </c>
      <c r="D1851" s="49" t="s">
        <v>15</v>
      </c>
      <c r="E1851" s="50">
        <v>4</v>
      </c>
      <c r="F1851" s="50"/>
      <c r="G1851" s="50" t="s">
        <v>201</v>
      </c>
      <c r="H1851" s="51"/>
      <c r="I1851" s="64" t="s">
        <v>62</v>
      </c>
      <c r="J1851" s="52">
        <v>7.2095705576105704</v>
      </c>
      <c r="K1851" s="52">
        <v>10.451862561584401</v>
      </c>
      <c r="L1851" s="53">
        <v>6.5329829164780504</v>
      </c>
      <c r="M1851" s="52">
        <v>8.3187891592171894</v>
      </c>
      <c r="N1851" s="52">
        <v>7.6183678636930301</v>
      </c>
      <c r="O1851" s="52">
        <v>7.3161896473406403</v>
      </c>
      <c r="P1851" s="20">
        <v>6.9788362122221503</v>
      </c>
      <c r="R1851"/>
    </row>
    <row r="1852" spans="1:18" x14ac:dyDescent="0.35">
      <c r="A1852" s="54">
        <f xml:space="preserve"> ROW( data_scaledImpacts[[#This Row],[row_id]] ) - ROW( data_scaledImpacts[[#Headers],[row_id]] )</f>
        <v>1851</v>
      </c>
      <c r="B1852" s="61" t="str">
        <f xml:space="preserve"> _xlfn.TEXTJOIN( "", , data_scaledImpacts[[#This Row],[sector]:[impactType]] )</f>
        <v>WaterQualityCanESM25N/A</v>
      </c>
      <c r="C1852" s="49" t="s">
        <v>227</v>
      </c>
      <c r="D1852" s="49" t="s">
        <v>0</v>
      </c>
      <c r="E1852" s="50">
        <v>5</v>
      </c>
      <c r="F1852" s="50"/>
      <c r="G1852" s="50" t="s">
        <v>201</v>
      </c>
      <c r="H1852" s="51"/>
      <c r="I1852" s="64" t="s">
        <v>63</v>
      </c>
      <c r="J1852" s="52">
        <v>8.5447337127725707</v>
      </c>
      <c r="K1852" s="52">
        <v>12.998454930956999</v>
      </c>
      <c r="L1852" s="53">
        <v>6.8744831773707196</v>
      </c>
      <c r="M1852" s="52">
        <v>11.6867094148269</v>
      </c>
      <c r="N1852" s="52">
        <v>10.091167437355701</v>
      </c>
      <c r="O1852" s="52">
        <v>8.3307319713796293</v>
      </c>
      <c r="P1852" s="20">
        <v>8.1720077032234606</v>
      </c>
      <c r="R1852"/>
    </row>
    <row r="1853" spans="1:18" x14ac:dyDescent="0.35">
      <c r="A1853" s="54">
        <f xml:space="preserve"> ROW( data_scaledImpacts[[#This Row],[row_id]] ) - ROW( data_scaledImpacts[[#Headers],[row_id]] )</f>
        <v>1852</v>
      </c>
      <c r="B1853" s="61" t="str">
        <f xml:space="preserve"> _xlfn.TEXTJOIN( "", , data_scaledImpacts[[#This Row],[sector]:[impactType]] )</f>
        <v>WaterQualityCCSM45N/A</v>
      </c>
      <c r="C1853" s="49" t="s">
        <v>227</v>
      </c>
      <c r="D1853" s="49" t="s">
        <v>1</v>
      </c>
      <c r="E1853" s="50">
        <v>5</v>
      </c>
      <c r="F1853" s="50"/>
      <c r="G1853" s="50" t="s">
        <v>201</v>
      </c>
      <c r="H1853" s="51"/>
      <c r="I1853" s="64" t="s">
        <v>64</v>
      </c>
      <c r="J1853" s="52">
        <v>8.9877367601664009</v>
      </c>
      <c r="K1853" s="52">
        <v>13.865534732071101</v>
      </c>
      <c r="L1853" s="53">
        <v>7.7014178629761503</v>
      </c>
      <c r="M1853" s="52">
        <v>10.550782606293099</v>
      </c>
      <c r="N1853" s="52">
        <v>11.8105477339511</v>
      </c>
      <c r="O1853" s="52">
        <v>10.481743344779799</v>
      </c>
      <c r="P1853" s="20">
        <v>9.9920681891943897</v>
      </c>
      <c r="R1853"/>
    </row>
    <row r="1854" spans="1:18" x14ac:dyDescent="0.35">
      <c r="A1854" s="54">
        <f xml:space="preserve"> ROW( data_scaledImpacts[[#This Row],[row_id]] ) - ROW( data_scaledImpacts[[#Headers],[row_id]] )</f>
        <v>1853</v>
      </c>
      <c r="B1854" s="61" t="str">
        <f xml:space="preserve"> _xlfn.TEXTJOIN( "", , data_scaledImpacts[[#This Row],[sector]:[impactType]] )</f>
        <v>WaterQualityGISS-E2-R5N/A</v>
      </c>
      <c r="C1854" s="49" t="s">
        <v>227</v>
      </c>
      <c r="D1854" s="49" t="s">
        <v>2</v>
      </c>
      <c r="E1854" s="50">
        <v>5</v>
      </c>
      <c r="F1854" s="50"/>
      <c r="G1854" s="50" t="s">
        <v>201</v>
      </c>
      <c r="H1854" s="51"/>
      <c r="I1854" s="64" t="s">
        <v>65</v>
      </c>
      <c r="J1854" s="52"/>
      <c r="K1854" s="52"/>
      <c r="L1854" s="53"/>
      <c r="M1854" s="52"/>
      <c r="N1854" s="52"/>
      <c r="O1854" s="52"/>
      <c r="P1854" s="20"/>
      <c r="R1854"/>
    </row>
    <row r="1855" spans="1:18" x14ac:dyDescent="0.35">
      <c r="A1855" s="54">
        <f xml:space="preserve"> ROW( data_scaledImpacts[[#This Row],[row_id]] ) - ROW( data_scaledImpacts[[#Headers],[row_id]] )</f>
        <v>1854</v>
      </c>
      <c r="B1855" s="61" t="str">
        <f xml:space="preserve"> _xlfn.TEXTJOIN( "", , data_scaledImpacts[[#This Row],[sector]:[impactType]] )</f>
        <v>WaterQualityHadGEM2-ES5N/A</v>
      </c>
      <c r="C1855" s="49" t="s">
        <v>227</v>
      </c>
      <c r="D1855" s="49" t="s">
        <v>3</v>
      </c>
      <c r="E1855" s="50">
        <v>5</v>
      </c>
      <c r="F1855" s="50"/>
      <c r="G1855" s="50" t="s">
        <v>201</v>
      </c>
      <c r="H1855" s="51"/>
      <c r="I1855" s="64" t="s">
        <v>66</v>
      </c>
      <c r="J1855" s="52">
        <v>8.1770549592145194</v>
      </c>
      <c r="K1855" s="52">
        <v>11.985839724732701</v>
      </c>
      <c r="L1855" s="53">
        <v>7.6020552089512696</v>
      </c>
      <c r="M1855" s="52">
        <v>9.9430233601428402</v>
      </c>
      <c r="N1855" s="52">
        <v>9.8717213021693695</v>
      </c>
      <c r="O1855" s="52">
        <v>8.8770331433881005</v>
      </c>
      <c r="P1855" s="20">
        <v>7.3536727501062096</v>
      </c>
      <c r="R1855"/>
    </row>
    <row r="1856" spans="1:18" x14ac:dyDescent="0.35">
      <c r="A1856" s="54">
        <f xml:space="preserve"> ROW( data_scaledImpacts[[#This Row],[row_id]] ) - ROW( data_scaledImpacts[[#Headers],[row_id]] )</f>
        <v>1855</v>
      </c>
      <c r="B1856" s="61" t="str">
        <f xml:space="preserve"> _xlfn.TEXTJOIN( "", , data_scaledImpacts[[#This Row],[sector]:[impactType]] )</f>
        <v>WaterQualityMIROC55N/A</v>
      </c>
      <c r="C1856" s="49" t="s">
        <v>227</v>
      </c>
      <c r="D1856" s="49" t="s">
        <v>4</v>
      </c>
      <c r="E1856" s="50">
        <v>5</v>
      </c>
      <c r="F1856" s="50"/>
      <c r="G1856" s="50" t="s">
        <v>201</v>
      </c>
      <c r="H1856" s="51"/>
      <c r="I1856" s="64" t="s">
        <v>67</v>
      </c>
      <c r="J1856" s="52">
        <v>8.4971133334580298</v>
      </c>
      <c r="K1856" s="52">
        <v>13.440232994683001</v>
      </c>
      <c r="L1856" s="53">
        <v>8.0582679233523606</v>
      </c>
      <c r="M1856" s="52">
        <v>9.3909682149110107</v>
      </c>
      <c r="N1856" s="52">
        <v>9.4632302551309095</v>
      </c>
      <c r="O1856" s="52">
        <v>9.4597275062268693</v>
      </c>
      <c r="P1856" s="20">
        <v>7.8202247884966898</v>
      </c>
      <c r="R1856"/>
    </row>
    <row r="1857" spans="1:18" x14ac:dyDescent="0.35">
      <c r="A1857" s="54">
        <f xml:space="preserve"> ROW( data_scaledImpacts[[#This Row],[row_id]] ) - ROW( data_scaledImpacts[[#Headers],[row_id]] )</f>
        <v>1856</v>
      </c>
      <c r="B1857" s="61" t="str">
        <f xml:space="preserve"> _xlfn.TEXTJOIN( "", , data_scaledImpacts[[#This Row],[sector]:[impactType]] )</f>
        <v>WaterQualityGFDL-CM35N/A</v>
      </c>
      <c r="C1857" s="49" t="s">
        <v>227</v>
      </c>
      <c r="D1857" s="49" t="s">
        <v>5</v>
      </c>
      <c r="E1857" s="50">
        <v>5</v>
      </c>
      <c r="F1857" s="50"/>
      <c r="G1857" s="50" t="s">
        <v>201</v>
      </c>
      <c r="H1857" s="51"/>
      <c r="I1857" s="64" t="s">
        <v>68</v>
      </c>
      <c r="J1857" s="52"/>
      <c r="K1857" s="52"/>
      <c r="L1857" s="53"/>
      <c r="M1857" s="52"/>
      <c r="N1857" s="52"/>
      <c r="O1857" s="52"/>
      <c r="P1857" s="20"/>
      <c r="R1857"/>
    </row>
    <row r="1858" spans="1:18" x14ac:dyDescent="0.35">
      <c r="A1858" s="54">
        <f xml:space="preserve"> ROW( data_scaledImpacts[[#This Row],[row_id]] ) - ROW( data_scaledImpacts[[#Headers],[row_id]] )</f>
        <v>1857</v>
      </c>
      <c r="B1858" s="61" t="str">
        <f xml:space="preserve"> _xlfn.TEXTJOIN( "", , data_scaledImpacts[[#This Row],[sector]:[impactType]] )</f>
        <v>WaterQualityGCM Average5N/A</v>
      </c>
      <c r="C1858" s="49" t="s">
        <v>227</v>
      </c>
      <c r="D1858" s="49" t="s">
        <v>15</v>
      </c>
      <c r="E1858" s="50">
        <v>5</v>
      </c>
      <c r="F1858" s="50"/>
      <c r="G1858" s="50" t="s">
        <v>201</v>
      </c>
      <c r="H1858" s="51"/>
      <c r="I1858" s="64" t="s">
        <v>69</v>
      </c>
      <c r="J1858" s="52">
        <v>8.5516596914028806</v>
      </c>
      <c r="K1858" s="52">
        <v>13.0725155956109</v>
      </c>
      <c r="L1858" s="53">
        <v>7.5590560431626299</v>
      </c>
      <c r="M1858" s="52">
        <v>10.392870899043499</v>
      </c>
      <c r="N1858" s="52">
        <v>10.309166682151799</v>
      </c>
      <c r="O1858" s="52">
        <v>9.2873089914436093</v>
      </c>
      <c r="P1858" s="20">
        <v>8.3344933577551892</v>
      </c>
      <c r="R1858"/>
    </row>
    <row r="1859" spans="1:18" x14ac:dyDescent="0.35">
      <c r="A1859" s="54">
        <f xml:space="preserve"> ROW( data_scaledImpacts[[#This Row],[row_id]] ) - ROW( data_scaledImpacts[[#Headers],[row_id]] )</f>
        <v>1858</v>
      </c>
      <c r="B1859" s="61" t="str">
        <f xml:space="preserve"> _xlfn.TEXTJOIN( "", , data_scaledImpacts[[#This Row],[sector]:[impactType]] )</f>
        <v>WaterQualityCanESM26N/A</v>
      </c>
      <c r="C1859" s="49" t="s">
        <v>227</v>
      </c>
      <c r="D1859" s="49" t="s">
        <v>0</v>
      </c>
      <c r="E1859" s="50">
        <v>6</v>
      </c>
      <c r="F1859" s="50"/>
      <c r="G1859" s="50" t="s">
        <v>201</v>
      </c>
      <c r="H1859" s="51"/>
      <c r="I1859" s="64" t="s">
        <v>70</v>
      </c>
      <c r="J1859" s="52">
        <v>10.4407947020593</v>
      </c>
      <c r="K1859" s="52">
        <v>16.2670518442896</v>
      </c>
      <c r="L1859" s="53">
        <v>8.2637652559330697</v>
      </c>
      <c r="M1859" s="52">
        <v>14.171410796433699</v>
      </c>
      <c r="N1859" s="52">
        <v>13.767652968771401</v>
      </c>
      <c r="O1859" s="52">
        <v>10.9921516041611</v>
      </c>
      <c r="P1859" s="20">
        <v>9.7053489070172194</v>
      </c>
      <c r="R1859"/>
    </row>
    <row r="1860" spans="1:18" x14ac:dyDescent="0.35">
      <c r="A1860" s="54">
        <f xml:space="preserve"> ROW( data_scaledImpacts[[#This Row],[row_id]] ) - ROW( data_scaledImpacts[[#Headers],[row_id]] )</f>
        <v>1859</v>
      </c>
      <c r="B1860" s="61" t="str">
        <f xml:space="preserve"> _xlfn.TEXTJOIN( "", , data_scaledImpacts[[#This Row],[sector]:[impactType]] )</f>
        <v>WaterQualityCCSM46N/A</v>
      </c>
      <c r="C1860" s="49" t="s">
        <v>227</v>
      </c>
      <c r="D1860" s="49" t="s">
        <v>1</v>
      </c>
      <c r="E1860" s="50">
        <v>6</v>
      </c>
      <c r="F1860" s="50"/>
      <c r="G1860" s="50" t="s">
        <v>201</v>
      </c>
      <c r="H1860" s="51"/>
      <c r="I1860" s="64" t="s">
        <v>71</v>
      </c>
      <c r="J1860" s="52"/>
      <c r="K1860" s="52"/>
      <c r="L1860" s="53"/>
      <c r="M1860" s="52"/>
      <c r="N1860" s="52"/>
      <c r="O1860" s="52"/>
      <c r="P1860" s="20"/>
      <c r="R1860"/>
    </row>
    <row r="1861" spans="1:18" x14ac:dyDescent="0.35">
      <c r="A1861" s="54">
        <f xml:space="preserve"> ROW( data_scaledImpacts[[#This Row],[row_id]] ) - ROW( data_scaledImpacts[[#Headers],[row_id]] )</f>
        <v>1860</v>
      </c>
      <c r="B1861" s="61" t="str">
        <f xml:space="preserve"> _xlfn.TEXTJOIN( "", , data_scaledImpacts[[#This Row],[sector]:[impactType]] )</f>
        <v>WaterQualityGISS-E2-R6N/A</v>
      </c>
      <c r="C1861" s="49" t="s">
        <v>227</v>
      </c>
      <c r="D1861" s="49" t="s">
        <v>2</v>
      </c>
      <c r="E1861" s="50">
        <v>6</v>
      </c>
      <c r="F1861" s="50"/>
      <c r="G1861" s="50" t="s">
        <v>201</v>
      </c>
      <c r="H1861" s="51"/>
      <c r="I1861" s="64" t="s">
        <v>72</v>
      </c>
      <c r="J1861" s="52"/>
      <c r="K1861" s="52"/>
      <c r="L1861" s="53"/>
      <c r="M1861" s="52"/>
      <c r="N1861" s="52"/>
      <c r="O1861" s="52"/>
      <c r="P1861" s="20"/>
      <c r="R1861"/>
    </row>
    <row r="1862" spans="1:18" x14ac:dyDescent="0.35">
      <c r="A1862" s="54">
        <f xml:space="preserve"> ROW( data_scaledImpacts[[#This Row],[row_id]] ) - ROW( data_scaledImpacts[[#Headers],[row_id]] )</f>
        <v>1861</v>
      </c>
      <c r="B1862" s="61" t="str">
        <f xml:space="preserve"> _xlfn.TEXTJOIN( "", , data_scaledImpacts[[#This Row],[sector]:[impactType]] )</f>
        <v>WaterQualityHadGEM2-ES6N/A</v>
      </c>
      <c r="C1862" s="49" t="s">
        <v>227</v>
      </c>
      <c r="D1862" s="49" t="s">
        <v>3</v>
      </c>
      <c r="E1862" s="50">
        <v>6</v>
      </c>
      <c r="F1862" s="50"/>
      <c r="G1862" s="50" t="s">
        <v>201</v>
      </c>
      <c r="H1862" s="51"/>
      <c r="I1862" s="64" t="s">
        <v>73</v>
      </c>
      <c r="J1862" s="52">
        <v>9.1952322915968008</v>
      </c>
      <c r="K1862" s="52">
        <v>14.764683054032499</v>
      </c>
      <c r="L1862" s="53">
        <v>8.4329313703684203</v>
      </c>
      <c r="M1862" s="52">
        <v>12.510467534790999</v>
      </c>
      <c r="N1862" s="52">
        <v>12.518625642374801</v>
      </c>
      <c r="O1862" s="52">
        <v>10.057852155788799</v>
      </c>
      <c r="P1862" s="20">
        <v>8.6153810869575107</v>
      </c>
      <c r="R1862"/>
    </row>
    <row r="1863" spans="1:18" x14ac:dyDescent="0.35">
      <c r="A1863" s="54">
        <f xml:space="preserve"> ROW( data_scaledImpacts[[#This Row],[row_id]] ) - ROW( data_scaledImpacts[[#Headers],[row_id]] )</f>
        <v>1862</v>
      </c>
      <c r="B1863" s="61" t="str">
        <f xml:space="preserve"> _xlfn.TEXTJOIN( "", , data_scaledImpacts[[#This Row],[sector]:[impactType]] )</f>
        <v>WaterQualityMIROC56N/A</v>
      </c>
      <c r="C1863" s="49" t="s">
        <v>227</v>
      </c>
      <c r="D1863" s="49" t="s">
        <v>4</v>
      </c>
      <c r="E1863" s="50">
        <v>6</v>
      </c>
      <c r="F1863" s="50"/>
      <c r="G1863" s="50" t="s">
        <v>201</v>
      </c>
      <c r="H1863" s="51"/>
      <c r="I1863" s="64" t="s">
        <v>74</v>
      </c>
      <c r="J1863" s="52"/>
      <c r="K1863" s="52"/>
      <c r="L1863" s="53"/>
      <c r="M1863" s="52"/>
      <c r="N1863" s="52"/>
      <c r="O1863" s="52"/>
      <c r="P1863" s="20"/>
      <c r="R1863"/>
    </row>
    <row r="1864" spans="1:18" x14ac:dyDescent="0.35">
      <c r="A1864" s="54">
        <f xml:space="preserve"> ROW( data_scaledImpacts[[#This Row],[row_id]] ) - ROW( data_scaledImpacts[[#Headers],[row_id]] )</f>
        <v>1863</v>
      </c>
      <c r="B1864" s="61" t="str">
        <f xml:space="preserve"> _xlfn.TEXTJOIN( "", , data_scaledImpacts[[#This Row],[sector]:[impactType]] )</f>
        <v>WaterQualityGFDL-CM36N/A</v>
      </c>
      <c r="C1864" s="49" t="s">
        <v>227</v>
      </c>
      <c r="D1864" s="49" t="s">
        <v>5</v>
      </c>
      <c r="E1864" s="50">
        <v>6</v>
      </c>
      <c r="F1864" s="50"/>
      <c r="G1864" s="50" t="s">
        <v>201</v>
      </c>
      <c r="H1864" s="51"/>
      <c r="I1864" s="64" t="s">
        <v>75</v>
      </c>
      <c r="J1864" s="52"/>
      <c r="K1864" s="52"/>
      <c r="L1864" s="53"/>
      <c r="M1864" s="52"/>
      <c r="N1864" s="52"/>
      <c r="O1864" s="52"/>
      <c r="P1864" s="20"/>
      <c r="R1864"/>
    </row>
    <row r="1865" spans="1:18" x14ac:dyDescent="0.35">
      <c r="A1865" s="54">
        <f xml:space="preserve"> ROW( data_scaledImpacts[[#This Row],[row_id]] ) - ROW( data_scaledImpacts[[#Headers],[row_id]] )</f>
        <v>1864</v>
      </c>
      <c r="B1865" s="61" t="str">
        <f xml:space="preserve"> _xlfn.TEXTJOIN( "", , data_scaledImpacts[[#This Row],[sector]:[impactType]] )</f>
        <v>WaterQualityGCM Average6N/A</v>
      </c>
      <c r="C1865" s="49" t="s">
        <v>227</v>
      </c>
      <c r="D1865" s="49" t="s">
        <v>15</v>
      </c>
      <c r="E1865" s="50">
        <v>6</v>
      </c>
      <c r="F1865" s="50"/>
      <c r="G1865" s="50" t="s">
        <v>201</v>
      </c>
      <c r="H1865" s="51"/>
      <c r="I1865" s="64" t="s">
        <v>76</v>
      </c>
      <c r="J1865" s="52">
        <v>9.8180134968280708</v>
      </c>
      <c r="K1865" s="52">
        <v>15.515867449161</v>
      </c>
      <c r="L1865" s="53">
        <v>8.3483483131507406</v>
      </c>
      <c r="M1865" s="52">
        <v>13.3409391656123</v>
      </c>
      <c r="N1865" s="52">
        <v>13.143139305573101</v>
      </c>
      <c r="O1865" s="52">
        <v>10.525001879974999</v>
      </c>
      <c r="P1865" s="20">
        <v>9.1603649969873704</v>
      </c>
      <c r="R1865"/>
    </row>
    <row r="1866" spans="1:18" x14ac:dyDescent="0.35">
      <c r="A1866" s="54">
        <f xml:space="preserve"> ROW( data_scaledImpacts[[#This Row],[row_id]] ) - ROW( data_scaledImpacts[[#Headers],[row_id]] )</f>
        <v>1865</v>
      </c>
      <c r="B1866" s="61" t="str">
        <f xml:space="preserve"> _xlfn.TEXTJOIN( "", , data_scaledImpacts[[#This Row],[sector]:[impactType]] )</f>
        <v>WaterQualityCanESM27N/A</v>
      </c>
      <c r="C1866" s="49" t="s">
        <v>227</v>
      </c>
      <c r="D1866" s="49" t="s">
        <v>0</v>
      </c>
      <c r="E1866" s="50">
        <v>7</v>
      </c>
      <c r="F1866" s="50"/>
      <c r="G1866" s="50" t="s">
        <v>201</v>
      </c>
      <c r="H1866" s="51"/>
      <c r="I1866" s="64" t="s">
        <v>77</v>
      </c>
      <c r="J1866" s="52"/>
      <c r="K1866" s="52"/>
      <c r="L1866" s="53"/>
      <c r="M1866" s="52"/>
      <c r="N1866" s="52"/>
      <c r="O1866" s="52"/>
      <c r="P1866" s="20"/>
      <c r="R1866"/>
    </row>
    <row r="1867" spans="1:18" x14ac:dyDescent="0.35">
      <c r="A1867" s="54">
        <f xml:space="preserve"> ROW( data_scaledImpacts[[#This Row],[row_id]] ) - ROW( data_scaledImpacts[[#Headers],[row_id]] )</f>
        <v>1866</v>
      </c>
      <c r="B1867" s="61" t="str">
        <f xml:space="preserve"> _xlfn.TEXTJOIN( "", , data_scaledImpacts[[#This Row],[sector]:[impactType]] )</f>
        <v>WaterQualityCCSM47N/A</v>
      </c>
      <c r="C1867" s="49" t="s">
        <v>227</v>
      </c>
      <c r="D1867" s="49" t="s">
        <v>1</v>
      </c>
      <c r="E1867" s="50">
        <v>7</v>
      </c>
      <c r="F1867" s="50"/>
      <c r="G1867" s="50" t="s">
        <v>201</v>
      </c>
      <c r="H1867" s="51"/>
      <c r="I1867" s="64" t="s">
        <v>78</v>
      </c>
      <c r="J1867" s="52"/>
      <c r="K1867" s="52"/>
      <c r="L1867" s="53"/>
      <c r="M1867" s="52"/>
      <c r="N1867" s="52"/>
      <c r="O1867" s="52"/>
      <c r="P1867" s="20"/>
      <c r="R1867"/>
    </row>
    <row r="1868" spans="1:18" x14ac:dyDescent="0.35">
      <c r="A1868" s="54">
        <f xml:space="preserve"> ROW( data_scaledImpacts[[#This Row],[row_id]] ) - ROW( data_scaledImpacts[[#Headers],[row_id]] )</f>
        <v>1867</v>
      </c>
      <c r="B1868" s="61" t="str">
        <f xml:space="preserve"> _xlfn.TEXTJOIN( "", , data_scaledImpacts[[#This Row],[sector]:[impactType]] )</f>
        <v>WaterQualityGISS-E2-R7N/A</v>
      </c>
      <c r="C1868" s="49" t="s">
        <v>227</v>
      </c>
      <c r="D1868" s="49" t="s">
        <v>2</v>
      </c>
      <c r="E1868" s="50">
        <v>7</v>
      </c>
      <c r="F1868" s="50"/>
      <c r="G1868" s="50" t="s">
        <v>201</v>
      </c>
      <c r="H1868" s="51"/>
      <c r="I1868" s="64" t="s">
        <v>79</v>
      </c>
      <c r="J1868" s="52"/>
      <c r="K1868" s="52"/>
      <c r="L1868" s="53"/>
      <c r="M1868" s="52"/>
      <c r="N1868" s="52"/>
      <c r="O1868" s="52"/>
      <c r="P1868" s="20"/>
      <c r="R1868"/>
    </row>
    <row r="1869" spans="1:18" x14ac:dyDescent="0.35">
      <c r="A1869" s="54">
        <f xml:space="preserve"> ROW( data_scaledImpacts[[#This Row],[row_id]] ) - ROW( data_scaledImpacts[[#Headers],[row_id]] )</f>
        <v>1868</v>
      </c>
      <c r="B1869" s="61" t="str">
        <f xml:space="preserve"> _xlfn.TEXTJOIN( "", , data_scaledImpacts[[#This Row],[sector]:[impactType]] )</f>
        <v>WaterQualityHadGEM2-ES7N/A</v>
      </c>
      <c r="C1869" s="49" t="s">
        <v>227</v>
      </c>
      <c r="D1869" s="49" t="s">
        <v>3</v>
      </c>
      <c r="E1869" s="50">
        <v>7</v>
      </c>
      <c r="F1869" s="50"/>
      <c r="G1869" s="50" t="s">
        <v>201</v>
      </c>
      <c r="H1869" s="51"/>
      <c r="I1869" s="64" t="s">
        <v>80</v>
      </c>
      <c r="J1869" s="52"/>
      <c r="K1869" s="52"/>
      <c r="L1869" s="53"/>
      <c r="M1869" s="52"/>
      <c r="N1869" s="52"/>
      <c r="O1869" s="52"/>
      <c r="P1869" s="20"/>
      <c r="R1869"/>
    </row>
    <row r="1870" spans="1:18" x14ac:dyDescent="0.35">
      <c r="A1870" s="54">
        <f xml:space="preserve"> ROW( data_scaledImpacts[[#This Row],[row_id]] ) - ROW( data_scaledImpacts[[#Headers],[row_id]] )</f>
        <v>1869</v>
      </c>
      <c r="B1870" s="61" t="str">
        <f xml:space="preserve"> _xlfn.TEXTJOIN( "", , data_scaledImpacts[[#This Row],[sector]:[impactType]] )</f>
        <v>WaterQualityMIROC57N/A</v>
      </c>
      <c r="C1870" s="49" t="s">
        <v>227</v>
      </c>
      <c r="D1870" s="49" t="s">
        <v>4</v>
      </c>
      <c r="E1870" s="50">
        <v>7</v>
      </c>
      <c r="F1870" s="50"/>
      <c r="G1870" s="50" t="s">
        <v>201</v>
      </c>
      <c r="H1870" s="51"/>
      <c r="I1870" s="64" t="s">
        <v>81</v>
      </c>
      <c r="J1870" s="52"/>
      <c r="K1870" s="52"/>
      <c r="L1870" s="53"/>
      <c r="M1870" s="52"/>
      <c r="N1870" s="52"/>
      <c r="O1870" s="52"/>
      <c r="P1870" s="20"/>
      <c r="R1870"/>
    </row>
    <row r="1871" spans="1:18" x14ac:dyDescent="0.35">
      <c r="A1871" s="54">
        <f xml:space="preserve"> ROW( data_scaledImpacts[[#This Row],[row_id]] ) - ROW( data_scaledImpacts[[#Headers],[row_id]] )</f>
        <v>1870</v>
      </c>
      <c r="B1871" s="61" t="str">
        <f xml:space="preserve"> _xlfn.TEXTJOIN( "", , data_scaledImpacts[[#This Row],[sector]:[impactType]] )</f>
        <v>WaterQualityGFDL-CM37N/A</v>
      </c>
      <c r="C1871" s="49" t="s">
        <v>227</v>
      </c>
      <c r="D1871" s="49" t="s">
        <v>5</v>
      </c>
      <c r="E1871" s="50">
        <v>7</v>
      </c>
      <c r="F1871" s="50"/>
      <c r="G1871" s="50" t="s">
        <v>201</v>
      </c>
      <c r="H1871" s="51"/>
      <c r="I1871" s="64" t="s">
        <v>82</v>
      </c>
      <c r="J1871" s="52"/>
      <c r="K1871" s="52"/>
      <c r="L1871" s="53"/>
      <c r="M1871" s="52"/>
      <c r="N1871" s="52"/>
      <c r="O1871" s="52"/>
      <c r="P1871" s="20"/>
      <c r="R1871"/>
    </row>
    <row r="1872" spans="1:18" x14ac:dyDescent="0.35">
      <c r="A1872" s="54">
        <f xml:space="preserve"> ROW( data_scaledImpacts[[#This Row],[row_id]] ) - ROW( data_scaledImpacts[[#Headers],[row_id]] )</f>
        <v>1871</v>
      </c>
      <c r="B1872" s="61" t="str">
        <f xml:space="preserve"> _xlfn.TEXTJOIN( "", , data_scaledImpacts[[#This Row],[sector]:[impactType]] )</f>
        <v>WaterQualityGCM Average7N/A</v>
      </c>
      <c r="C1872" s="49" t="s">
        <v>227</v>
      </c>
      <c r="D1872" s="49" t="s">
        <v>15</v>
      </c>
      <c r="E1872" s="50">
        <v>7</v>
      </c>
      <c r="F1872" s="50"/>
      <c r="G1872" s="50" t="s">
        <v>201</v>
      </c>
      <c r="H1872" s="51"/>
      <c r="I1872" s="64" t="s">
        <v>83</v>
      </c>
      <c r="J1872" s="52"/>
      <c r="K1872" s="52"/>
      <c r="L1872" s="53"/>
      <c r="M1872" s="52"/>
      <c r="N1872" s="52"/>
      <c r="O1872" s="52"/>
      <c r="P1872" s="20"/>
      <c r="R1872"/>
    </row>
    <row r="1873" spans="1:18" x14ac:dyDescent="0.35">
      <c r="A1873" s="54">
        <f xml:space="preserve"> ROW( data_scaledImpacts[[#This Row],[row_id]] ) - ROW( data_scaledImpacts[[#Headers],[row_id]] )</f>
        <v>1872</v>
      </c>
      <c r="B1873" s="61" t="str">
        <f xml:space="preserve"> _xlfn.TEXTJOIN( "", , data_scaledImpacts[[#This Row],[sector]:[impactType]] )</f>
        <v/>
      </c>
      <c r="C1873" s="49"/>
      <c r="D1873" s="49"/>
      <c r="E1873" s="50"/>
      <c r="F1873" s="50"/>
      <c r="G1873" s="50"/>
      <c r="H1873" s="51"/>
      <c r="I1873" s="64"/>
      <c r="J1873" s="52"/>
      <c r="K1873" s="52"/>
      <c r="L1873" s="53"/>
      <c r="M1873" s="52"/>
      <c r="N1873" s="52"/>
      <c r="O1873" s="52"/>
      <c r="P1873" s="20"/>
      <c r="R1873"/>
    </row>
    <row r="1874" spans="1:18" x14ac:dyDescent="0.35">
      <c r="A1874" s="54">
        <f xml:space="preserve"> ROW( data_scaledImpacts[[#This Row],[row_id]] ) - ROW( data_scaledImpacts[[#Headers],[row_id]] )</f>
        <v>1873</v>
      </c>
      <c r="B1874" s="61" t="str">
        <f xml:space="preserve"> _xlfn.TEXTJOIN( "", , data_scaledImpacts[[#This Row],[sector]:[impactType]] )</f>
        <v>AirQualityCanESM212011O3</v>
      </c>
      <c r="C1874" s="49" t="s">
        <v>561</v>
      </c>
      <c r="D1874" s="49" t="s">
        <v>0</v>
      </c>
      <c r="E1874" s="50">
        <v>1</v>
      </c>
      <c r="F1874" s="50"/>
      <c r="G1874" s="50">
        <v>2011</v>
      </c>
      <c r="H1874" s="51" t="s">
        <v>562</v>
      </c>
      <c r="I1874" s="64" t="s">
        <v>563</v>
      </c>
      <c r="J1874" s="52"/>
      <c r="K1874" s="52"/>
      <c r="L1874" s="53"/>
      <c r="M1874" s="52"/>
      <c r="N1874" s="52"/>
      <c r="O1874" s="52"/>
      <c r="P1874" s="20"/>
      <c r="R1874"/>
    </row>
    <row r="1875" spans="1:18" x14ac:dyDescent="0.35">
      <c r="A1875" s="54">
        <f xml:space="preserve"> ROW( data_scaledImpacts[[#This Row],[row_id]] ) - ROW( data_scaledImpacts[[#Headers],[row_id]] )</f>
        <v>1874</v>
      </c>
      <c r="B1875" s="61" t="str">
        <f xml:space="preserve"> _xlfn.TEXTJOIN( "", , data_scaledImpacts[[#This Row],[sector]:[impactType]] )</f>
        <v>AirQualityCCSM412011O3</v>
      </c>
      <c r="C1875" s="49" t="s">
        <v>561</v>
      </c>
      <c r="D1875" s="49" t="s">
        <v>1</v>
      </c>
      <c r="E1875" s="50">
        <v>1</v>
      </c>
      <c r="F1875" s="50"/>
      <c r="G1875" s="50">
        <v>2011</v>
      </c>
      <c r="H1875" s="51" t="s">
        <v>562</v>
      </c>
      <c r="I1875" s="64" t="s">
        <v>564</v>
      </c>
      <c r="J1875" s="52">
        <v>3.4577013863178907E-6</v>
      </c>
      <c r="K1875" s="52">
        <v>2.1967720292044068E-6</v>
      </c>
      <c r="L1875" s="53">
        <v>1.8857207835587452E-6</v>
      </c>
      <c r="M1875" s="52">
        <v>1.7270820879676162E-7</v>
      </c>
      <c r="N1875" s="52">
        <v>1.1026134284253546E-6</v>
      </c>
      <c r="O1875" s="52">
        <v>4.6705838775764755E-7</v>
      </c>
      <c r="P1875" s="20">
        <v>3.7345536434807414E-7</v>
      </c>
      <c r="R1875"/>
    </row>
    <row r="1876" spans="1:18" x14ac:dyDescent="0.35">
      <c r="A1876" s="54">
        <f xml:space="preserve"> ROW( data_scaledImpacts[[#This Row],[row_id]] ) - ROW( data_scaledImpacts[[#Headers],[row_id]] )</f>
        <v>1875</v>
      </c>
      <c r="B1876" s="61" t="str">
        <f xml:space="preserve"> _xlfn.TEXTJOIN( "", , data_scaledImpacts[[#This Row],[sector]:[impactType]] )</f>
        <v>AirQualityGISS-E2-R12011O3</v>
      </c>
      <c r="C1876" s="49" t="s">
        <v>561</v>
      </c>
      <c r="D1876" s="49" t="s">
        <v>2</v>
      </c>
      <c r="E1876" s="50">
        <v>1</v>
      </c>
      <c r="F1876" s="50"/>
      <c r="G1876" s="50">
        <v>2011</v>
      </c>
      <c r="H1876" s="51" t="s">
        <v>562</v>
      </c>
      <c r="I1876" s="64" t="s">
        <v>565</v>
      </c>
      <c r="J1876" s="52"/>
      <c r="K1876" s="52"/>
      <c r="L1876" s="53"/>
      <c r="M1876" s="52"/>
      <c r="N1876" s="52"/>
      <c r="O1876" s="52"/>
      <c r="P1876" s="20"/>
      <c r="R1876"/>
    </row>
    <row r="1877" spans="1:18" x14ac:dyDescent="0.35">
      <c r="A1877" s="54">
        <f xml:space="preserve"> ROW( data_scaledImpacts[[#This Row],[row_id]] ) - ROW( data_scaledImpacts[[#Headers],[row_id]] )</f>
        <v>1876</v>
      </c>
      <c r="B1877" s="61" t="str">
        <f xml:space="preserve"> _xlfn.TEXTJOIN( "", , data_scaledImpacts[[#This Row],[sector]:[impactType]] )</f>
        <v>AirQualityHadGEM2-ES12011O3</v>
      </c>
      <c r="C1877" s="49" t="s">
        <v>561</v>
      </c>
      <c r="D1877" s="49" t="s">
        <v>3</v>
      </c>
      <c r="E1877" s="50">
        <v>1</v>
      </c>
      <c r="F1877" s="50"/>
      <c r="G1877" s="50">
        <v>2011</v>
      </c>
      <c r="H1877" s="51" t="s">
        <v>562</v>
      </c>
      <c r="I1877" s="64" t="s">
        <v>566</v>
      </c>
      <c r="J1877" s="52"/>
      <c r="K1877" s="52"/>
      <c r="L1877" s="53"/>
      <c r="M1877" s="52"/>
      <c r="N1877" s="52"/>
      <c r="O1877" s="52"/>
      <c r="P1877" s="20"/>
      <c r="R1877"/>
    </row>
    <row r="1878" spans="1:18" x14ac:dyDescent="0.35">
      <c r="A1878" s="54">
        <f xml:space="preserve"> ROW( data_scaledImpacts[[#This Row],[row_id]] ) - ROW( data_scaledImpacts[[#Headers],[row_id]] )</f>
        <v>1877</v>
      </c>
      <c r="B1878" s="61" t="str">
        <f xml:space="preserve"> _xlfn.TEXTJOIN( "", , data_scaledImpacts[[#This Row],[sector]:[impactType]] )</f>
        <v>AirQualityMIROC512011O3</v>
      </c>
      <c r="C1878" s="49" t="s">
        <v>561</v>
      </c>
      <c r="D1878" s="49" t="s">
        <v>4</v>
      </c>
      <c r="E1878" s="50">
        <v>1</v>
      </c>
      <c r="F1878" s="50"/>
      <c r="G1878" s="50">
        <v>2011</v>
      </c>
      <c r="H1878" s="51" t="s">
        <v>562</v>
      </c>
      <c r="I1878" s="64" t="s">
        <v>567</v>
      </c>
      <c r="J1878" s="52"/>
      <c r="K1878" s="52"/>
      <c r="L1878" s="53"/>
      <c r="M1878" s="52"/>
      <c r="N1878" s="52"/>
      <c r="O1878" s="52"/>
      <c r="P1878" s="20"/>
      <c r="R1878"/>
    </row>
    <row r="1879" spans="1:18" x14ac:dyDescent="0.35">
      <c r="A1879" s="54">
        <f xml:space="preserve"> ROW( data_scaledImpacts[[#This Row],[row_id]] ) - ROW( data_scaledImpacts[[#Headers],[row_id]] )</f>
        <v>1878</v>
      </c>
      <c r="B1879" s="61" t="str">
        <f xml:space="preserve"> _xlfn.TEXTJOIN( "", , data_scaledImpacts[[#This Row],[sector]:[impactType]] )</f>
        <v>AirQualityGFDL-CM312011O3</v>
      </c>
      <c r="C1879" s="49" t="s">
        <v>561</v>
      </c>
      <c r="D1879" s="49" t="s">
        <v>5</v>
      </c>
      <c r="E1879" s="50">
        <v>1</v>
      </c>
      <c r="F1879" s="50"/>
      <c r="G1879" s="50">
        <v>2011</v>
      </c>
      <c r="H1879" s="51" t="s">
        <v>562</v>
      </c>
      <c r="I1879" s="64" t="s">
        <v>568</v>
      </c>
      <c r="J1879" s="52">
        <v>1.6632120094542892E-6</v>
      </c>
      <c r="K1879" s="52">
        <v>7.3004416230310566E-7</v>
      </c>
      <c r="L1879" s="53">
        <v>5.8077417324064537E-7</v>
      </c>
      <c r="M1879" s="52">
        <v>1.0643735075977631E-6</v>
      </c>
      <c r="N1879" s="52">
        <v>6.2169308084591392E-7</v>
      </c>
      <c r="O1879" s="52">
        <v>1.1232504000413722E-6</v>
      </c>
      <c r="P1879" s="20">
        <v>4.2973698013463037E-7</v>
      </c>
      <c r="R1879"/>
    </row>
    <row r="1880" spans="1:18" x14ac:dyDescent="0.35">
      <c r="A1880" s="54">
        <f xml:space="preserve"> ROW( data_scaledImpacts[[#This Row],[row_id]] ) - ROW( data_scaledImpacts[[#Headers],[row_id]] )</f>
        <v>1879</v>
      </c>
      <c r="B1880" s="61" t="str">
        <f xml:space="preserve"> _xlfn.TEXTJOIN( "", , data_scaledImpacts[[#This Row],[sector]:[impactType]] )</f>
        <v>AirQualityGCM Average12011O3</v>
      </c>
      <c r="C1880" s="49" t="s">
        <v>561</v>
      </c>
      <c r="D1880" s="49" t="s">
        <v>15</v>
      </c>
      <c r="E1880" s="50">
        <v>1</v>
      </c>
      <c r="F1880" s="50"/>
      <c r="G1880" s="50">
        <v>2011</v>
      </c>
      <c r="H1880" s="51" t="s">
        <v>562</v>
      </c>
      <c r="I1880" s="64" t="s">
        <v>569</v>
      </c>
      <c r="J1880" s="52">
        <v>2.5604566978860899E-6</v>
      </c>
      <c r="K1880" s="52">
        <v>1.4634080957537563E-6</v>
      </c>
      <c r="L1880" s="53">
        <v>1.2332474783996953E-6</v>
      </c>
      <c r="M1880" s="52">
        <v>6.185408581972624E-7</v>
      </c>
      <c r="N1880" s="52">
        <v>8.621532546356343E-7</v>
      </c>
      <c r="O1880" s="52">
        <v>7.9515439389950989E-7</v>
      </c>
      <c r="P1880" s="20">
        <v>4.0159617224135228E-7</v>
      </c>
      <c r="R1880"/>
    </row>
    <row r="1881" spans="1:18" x14ac:dyDescent="0.35">
      <c r="A1881" s="54">
        <f xml:space="preserve"> ROW( data_scaledImpacts[[#This Row],[row_id]] ) - ROW( data_scaledImpacts[[#Headers],[row_id]] )</f>
        <v>1880</v>
      </c>
      <c r="B1881" s="61" t="str">
        <f xml:space="preserve"> _xlfn.TEXTJOIN( "", , data_scaledImpacts[[#This Row],[sector]:[impactType]] )</f>
        <v>AirQualityCanESM222011O3</v>
      </c>
      <c r="C1881" s="49" t="s">
        <v>561</v>
      </c>
      <c r="D1881" s="49" t="s">
        <v>0</v>
      </c>
      <c r="E1881" s="50">
        <v>2</v>
      </c>
      <c r="F1881" s="50"/>
      <c r="G1881" s="50">
        <v>2011</v>
      </c>
      <c r="H1881" s="51" t="s">
        <v>562</v>
      </c>
      <c r="I1881" s="64" t="s">
        <v>570</v>
      </c>
      <c r="J1881" s="52"/>
      <c r="K1881" s="52"/>
      <c r="L1881" s="53"/>
      <c r="M1881" s="52"/>
      <c r="N1881" s="52"/>
      <c r="O1881" s="52"/>
      <c r="P1881" s="20"/>
      <c r="R1881"/>
    </row>
    <row r="1882" spans="1:18" x14ac:dyDescent="0.35">
      <c r="A1882" s="54">
        <f xml:space="preserve"> ROW( data_scaledImpacts[[#This Row],[row_id]] ) - ROW( data_scaledImpacts[[#Headers],[row_id]] )</f>
        <v>1881</v>
      </c>
      <c r="B1882" s="61" t="str">
        <f xml:space="preserve"> _xlfn.TEXTJOIN( "", , data_scaledImpacts[[#This Row],[sector]:[impactType]] )</f>
        <v>AirQualityCCSM422011O3</v>
      </c>
      <c r="C1882" s="49" t="s">
        <v>561</v>
      </c>
      <c r="D1882" s="49" t="s">
        <v>1</v>
      </c>
      <c r="E1882" s="50">
        <v>2</v>
      </c>
      <c r="F1882" s="50"/>
      <c r="G1882" s="50">
        <v>2011</v>
      </c>
      <c r="H1882" s="51" t="s">
        <v>562</v>
      </c>
      <c r="I1882" s="64" t="s">
        <v>571</v>
      </c>
      <c r="J1882" s="52">
        <v>7.667909476504137E-6</v>
      </c>
      <c r="K1882" s="52">
        <v>4.7934384672140076E-6</v>
      </c>
      <c r="L1882" s="53">
        <v>4.2752201310955636E-6</v>
      </c>
      <c r="M1882" s="52">
        <v>8.7470873915223279E-7</v>
      </c>
      <c r="N1882" s="52">
        <v>2.4936257301376976E-6</v>
      </c>
      <c r="O1882" s="52">
        <v>9.0421085506860962E-7</v>
      </c>
      <c r="P1882" s="20">
        <v>1.0614827422856832E-6</v>
      </c>
      <c r="R1882"/>
    </row>
    <row r="1883" spans="1:18" x14ac:dyDescent="0.35">
      <c r="A1883" s="54">
        <f xml:space="preserve"> ROW( data_scaledImpacts[[#This Row],[row_id]] ) - ROW( data_scaledImpacts[[#Headers],[row_id]] )</f>
        <v>1882</v>
      </c>
      <c r="B1883" s="61" t="str">
        <f xml:space="preserve"> _xlfn.TEXTJOIN( "", , data_scaledImpacts[[#This Row],[sector]:[impactType]] )</f>
        <v>AirQualityGISS-E2-R22011O3</v>
      </c>
      <c r="C1883" s="49" t="s">
        <v>561</v>
      </c>
      <c r="D1883" s="49" t="s">
        <v>2</v>
      </c>
      <c r="E1883" s="50">
        <v>2</v>
      </c>
      <c r="F1883" s="50"/>
      <c r="G1883" s="50">
        <v>2011</v>
      </c>
      <c r="H1883" s="51" t="s">
        <v>562</v>
      </c>
      <c r="I1883" s="64" t="s">
        <v>572</v>
      </c>
      <c r="J1883" s="52"/>
      <c r="K1883" s="52"/>
      <c r="L1883" s="53"/>
      <c r="M1883" s="52"/>
      <c r="N1883" s="52"/>
      <c r="O1883" s="52"/>
      <c r="P1883" s="20"/>
      <c r="R1883"/>
    </row>
    <row r="1884" spans="1:18" x14ac:dyDescent="0.35">
      <c r="A1884" s="54">
        <f xml:space="preserve"> ROW( data_scaledImpacts[[#This Row],[row_id]] ) - ROW( data_scaledImpacts[[#Headers],[row_id]] )</f>
        <v>1883</v>
      </c>
      <c r="B1884" s="61" t="str">
        <f xml:space="preserve"> _xlfn.TEXTJOIN( "", , data_scaledImpacts[[#This Row],[sector]:[impactType]] )</f>
        <v>AirQualityHadGEM2-ES22011O3</v>
      </c>
      <c r="C1884" s="49" t="s">
        <v>561</v>
      </c>
      <c r="D1884" s="49" t="s">
        <v>3</v>
      </c>
      <c r="E1884" s="50">
        <v>2</v>
      </c>
      <c r="F1884" s="50"/>
      <c r="G1884" s="50">
        <v>2011</v>
      </c>
      <c r="H1884" s="51" t="s">
        <v>562</v>
      </c>
      <c r="I1884" s="64" t="s">
        <v>573</v>
      </c>
      <c r="J1884" s="52"/>
      <c r="K1884" s="52"/>
      <c r="L1884" s="53"/>
      <c r="M1884" s="52"/>
      <c r="N1884" s="52"/>
      <c r="O1884" s="52"/>
      <c r="P1884" s="20"/>
      <c r="R1884"/>
    </row>
    <row r="1885" spans="1:18" x14ac:dyDescent="0.35">
      <c r="A1885" s="54">
        <f xml:space="preserve"> ROW( data_scaledImpacts[[#This Row],[row_id]] ) - ROW( data_scaledImpacts[[#Headers],[row_id]] )</f>
        <v>1884</v>
      </c>
      <c r="B1885" s="61" t="str">
        <f xml:space="preserve"> _xlfn.TEXTJOIN( "", , data_scaledImpacts[[#This Row],[sector]:[impactType]] )</f>
        <v>AirQualityMIROC522011O3</v>
      </c>
      <c r="C1885" s="49" t="s">
        <v>561</v>
      </c>
      <c r="D1885" s="49" t="s">
        <v>4</v>
      </c>
      <c r="E1885" s="50">
        <v>2</v>
      </c>
      <c r="F1885" s="50"/>
      <c r="G1885" s="50">
        <v>2011</v>
      </c>
      <c r="H1885" s="51" t="s">
        <v>562</v>
      </c>
      <c r="I1885" s="64" t="s">
        <v>574</v>
      </c>
      <c r="J1885" s="52"/>
      <c r="K1885" s="52"/>
      <c r="L1885" s="53"/>
      <c r="M1885" s="52"/>
      <c r="N1885" s="52"/>
      <c r="O1885" s="52"/>
      <c r="P1885" s="20"/>
      <c r="R1885"/>
    </row>
    <row r="1886" spans="1:18" x14ac:dyDescent="0.35">
      <c r="A1886" s="54">
        <f xml:space="preserve"> ROW( data_scaledImpacts[[#This Row],[row_id]] ) - ROW( data_scaledImpacts[[#Headers],[row_id]] )</f>
        <v>1885</v>
      </c>
      <c r="B1886" s="61" t="str">
        <f xml:space="preserve"> _xlfn.TEXTJOIN( "", , data_scaledImpacts[[#This Row],[sector]:[impactType]] )</f>
        <v>AirQualityGFDL-CM322011O3</v>
      </c>
      <c r="C1886" s="49" t="s">
        <v>561</v>
      </c>
      <c r="D1886" s="49" t="s">
        <v>5</v>
      </c>
      <c r="E1886" s="50">
        <v>2</v>
      </c>
      <c r="F1886" s="50"/>
      <c r="G1886" s="50">
        <v>2011</v>
      </c>
      <c r="H1886" s="51" t="s">
        <v>562</v>
      </c>
      <c r="I1886" s="64" t="s">
        <v>575</v>
      </c>
      <c r="J1886" s="52">
        <v>3.3632345545782855E-6</v>
      </c>
      <c r="K1886" s="52">
        <v>1.8510605626840056E-6</v>
      </c>
      <c r="L1886" s="53">
        <v>1.0443014428272476E-6</v>
      </c>
      <c r="M1886" s="52">
        <v>2.2252215359412012E-6</v>
      </c>
      <c r="N1886" s="52">
        <v>1.2121640681570606E-6</v>
      </c>
      <c r="O1886" s="52">
        <v>2.0429251775795655E-6</v>
      </c>
      <c r="P1886" s="20">
        <v>8.4681351459972515E-7</v>
      </c>
      <c r="R1886"/>
    </row>
    <row r="1887" spans="1:18" x14ac:dyDescent="0.35">
      <c r="A1887" s="54">
        <f xml:space="preserve"> ROW( data_scaledImpacts[[#This Row],[row_id]] ) - ROW( data_scaledImpacts[[#Headers],[row_id]] )</f>
        <v>1886</v>
      </c>
      <c r="B1887" s="61" t="str">
        <f xml:space="preserve"> _xlfn.TEXTJOIN( "", , data_scaledImpacts[[#This Row],[sector]:[impactType]] )</f>
        <v>AirQualityGCM Average22011O3</v>
      </c>
      <c r="C1887" s="49" t="s">
        <v>561</v>
      </c>
      <c r="D1887" s="49" t="s">
        <v>15</v>
      </c>
      <c r="E1887" s="50">
        <v>2</v>
      </c>
      <c r="F1887" s="50"/>
      <c r="G1887" s="50">
        <v>2011</v>
      </c>
      <c r="H1887" s="51" t="s">
        <v>562</v>
      </c>
      <c r="I1887" s="64" t="s">
        <v>576</v>
      </c>
      <c r="J1887" s="52">
        <v>5.5155720155412117E-6</v>
      </c>
      <c r="K1887" s="52">
        <v>3.3222495149490064E-6</v>
      </c>
      <c r="L1887" s="53">
        <v>2.6597607869614055E-6</v>
      </c>
      <c r="M1887" s="52">
        <v>1.549965137546717E-6</v>
      </c>
      <c r="N1887" s="52">
        <v>1.852894899147379E-6</v>
      </c>
      <c r="O1887" s="52">
        <v>1.4735680163240875E-6</v>
      </c>
      <c r="P1887" s="20">
        <v>9.541481284427043E-7</v>
      </c>
      <c r="R1887"/>
    </row>
    <row r="1888" spans="1:18" x14ac:dyDescent="0.35">
      <c r="A1888" s="54">
        <f xml:space="preserve"> ROW( data_scaledImpacts[[#This Row],[row_id]] ) - ROW( data_scaledImpacts[[#Headers],[row_id]] )</f>
        <v>1887</v>
      </c>
      <c r="B1888" s="61" t="str">
        <f xml:space="preserve"> _xlfn.TEXTJOIN( "", , data_scaledImpacts[[#This Row],[sector]:[impactType]] )</f>
        <v>AirQualityCanESM232011O3</v>
      </c>
      <c r="C1888" s="49" t="s">
        <v>561</v>
      </c>
      <c r="D1888" s="49" t="s">
        <v>0</v>
      </c>
      <c r="E1888" s="50">
        <v>3</v>
      </c>
      <c r="F1888" s="50"/>
      <c r="G1888" s="50">
        <v>2011</v>
      </c>
      <c r="H1888" s="51" t="s">
        <v>562</v>
      </c>
      <c r="I1888" s="64" t="s">
        <v>577</v>
      </c>
      <c r="J1888" s="52"/>
      <c r="K1888" s="52"/>
      <c r="L1888" s="53"/>
      <c r="M1888" s="52"/>
      <c r="N1888" s="52"/>
      <c r="O1888" s="52"/>
      <c r="P1888" s="20"/>
      <c r="R1888"/>
    </row>
    <row r="1889" spans="1:18" x14ac:dyDescent="0.35">
      <c r="A1889" s="54">
        <f xml:space="preserve"> ROW( data_scaledImpacts[[#This Row],[row_id]] ) - ROW( data_scaledImpacts[[#Headers],[row_id]] )</f>
        <v>1888</v>
      </c>
      <c r="B1889" s="61" t="str">
        <f xml:space="preserve"> _xlfn.TEXTJOIN( "", , data_scaledImpacts[[#This Row],[sector]:[impactType]] )</f>
        <v>AirQualityCCSM432011O3</v>
      </c>
      <c r="C1889" s="49" t="s">
        <v>561</v>
      </c>
      <c r="D1889" s="49" t="s">
        <v>1</v>
      </c>
      <c r="E1889" s="50">
        <v>3</v>
      </c>
      <c r="F1889" s="50"/>
      <c r="G1889" s="50">
        <v>2011</v>
      </c>
      <c r="H1889" s="51" t="s">
        <v>562</v>
      </c>
      <c r="I1889" s="64" t="s">
        <v>578</v>
      </c>
      <c r="J1889" s="52">
        <v>9.4760246220392982E-6</v>
      </c>
      <c r="K1889" s="52">
        <v>6.6165943196235176E-6</v>
      </c>
      <c r="L1889" s="53">
        <v>5.013543646739013E-6</v>
      </c>
      <c r="M1889" s="52">
        <v>3.4651725370909647E-6</v>
      </c>
      <c r="N1889" s="52">
        <v>2.6962050008935245E-6</v>
      </c>
      <c r="O1889" s="52">
        <v>3.2945954542093395E-7</v>
      </c>
      <c r="P1889" s="20">
        <v>1.6569826018373123E-6</v>
      </c>
      <c r="R1889"/>
    </row>
    <row r="1890" spans="1:18" x14ac:dyDescent="0.35">
      <c r="A1890" s="54">
        <f xml:space="preserve"> ROW( data_scaledImpacts[[#This Row],[row_id]] ) - ROW( data_scaledImpacts[[#Headers],[row_id]] )</f>
        <v>1889</v>
      </c>
      <c r="B1890" s="61" t="str">
        <f xml:space="preserve"> _xlfn.TEXTJOIN( "", , data_scaledImpacts[[#This Row],[sector]:[impactType]] )</f>
        <v>AirQualityGISS-E2-R32011O3</v>
      </c>
      <c r="C1890" s="49" t="s">
        <v>561</v>
      </c>
      <c r="D1890" s="49" t="s">
        <v>2</v>
      </c>
      <c r="E1890" s="50">
        <v>3</v>
      </c>
      <c r="F1890" s="50"/>
      <c r="G1890" s="50">
        <v>2011</v>
      </c>
      <c r="H1890" s="51" t="s">
        <v>562</v>
      </c>
      <c r="I1890" s="64" t="s">
        <v>579</v>
      </c>
      <c r="J1890" s="52"/>
      <c r="K1890" s="52"/>
      <c r="L1890" s="53"/>
      <c r="M1890" s="52"/>
      <c r="N1890" s="52"/>
      <c r="O1890" s="52"/>
      <c r="P1890" s="20"/>
      <c r="R1890"/>
    </row>
    <row r="1891" spans="1:18" x14ac:dyDescent="0.35">
      <c r="A1891" s="54">
        <f xml:space="preserve"> ROW( data_scaledImpacts[[#This Row],[row_id]] ) - ROW( data_scaledImpacts[[#Headers],[row_id]] )</f>
        <v>1890</v>
      </c>
      <c r="B1891" s="61" t="str">
        <f xml:space="preserve"> _xlfn.TEXTJOIN( "", , data_scaledImpacts[[#This Row],[sector]:[impactType]] )</f>
        <v>AirQualityHadGEM2-ES32011O3</v>
      </c>
      <c r="C1891" s="49" t="s">
        <v>561</v>
      </c>
      <c r="D1891" s="49" t="s">
        <v>3</v>
      </c>
      <c r="E1891" s="50">
        <v>3</v>
      </c>
      <c r="F1891" s="50"/>
      <c r="G1891" s="50">
        <v>2011</v>
      </c>
      <c r="H1891" s="51" t="s">
        <v>562</v>
      </c>
      <c r="I1891" s="64" t="s">
        <v>580</v>
      </c>
      <c r="J1891" s="52"/>
      <c r="K1891" s="52"/>
      <c r="L1891" s="53"/>
      <c r="M1891" s="52"/>
      <c r="N1891" s="52"/>
      <c r="O1891" s="52"/>
      <c r="P1891" s="20"/>
      <c r="R1891"/>
    </row>
    <row r="1892" spans="1:18" x14ac:dyDescent="0.35">
      <c r="A1892" s="54">
        <f xml:space="preserve"> ROW( data_scaledImpacts[[#This Row],[row_id]] ) - ROW( data_scaledImpacts[[#Headers],[row_id]] )</f>
        <v>1891</v>
      </c>
      <c r="B1892" s="61" t="str">
        <f xml:space="preserve"> _xlfn.TEXTJOIN( "", , data_scaledImpacts[[#This Row],[sector]:[impactType]] )</f>
        <v>AirQualityMIROC532011O3</v>
      </c>
      <c r="C1892" s="49" t="s">
        <v>561</v>
      </c>
      <c r="D1892" s="49" t="s">
        <v>4</v>
      </c>
      <c r="E1892" s="50">
        <v>3</v>
      </c>
      <c r="F1892" s="50"/>
      <c r="G1892" s="50">
        <v>2011</v>
      </c>
      <c r="H1892" s="51" t="s">
        <v>562</v>
      </c>
      <c r="I1892" s="64" t="s">
        <v>581</v>
      </c>
      <c r="J1892" s="52"/>
      <c r="K1892" s="52"/>
      <c r="L1892" s="53"/>
      <c r="M1892" s="52"/>
      <c r="N1892" s="52"/>
      <c r="O1892" s="52"/>
      <c r="P1892" s="20"/>
      <c r="R1892"/>
    </row>
    <row r="1893" spans="1:18" x14ac:dyDescent="0.35">
      <c r="A1893" s="54">
        <f xml:space="preserve"> ROW( data_scaledImpacts[[#This Row],[row_id]] ) - ROW( data_scaledImpacts[[#Headers],[row_id]] )</f>
        <v>1892</v>
      </c>
      <c r="B1893" s="61" t="str">
        <f xml:space="preserve"> _xlfn.TEXTJOIN( "", , data_scaledImpacts[[#This Row],[sector]:[impactType]] )</f>
        <v>AirQualityGFDL-CM332011O3</v>
      </c>
      <c r="C1893" s="49" t="s">
        <v>561</v>
      </c>
      <c r="D1893" s="49" t="s">
        <v>5</v>
      </c>
      <c r="E1893" s="50">
        <v>3</v>
      </c>
      <c r="F1893" s="50"/>
      <c r="G1893" s="50">
        <v>2011</v>
      </c>
      <c r="H1893" s="51" t="s">
        <v>562</v>
      </c>
      <c r="I1893" s="64" t="s">
        <v>582</v>
      </c>
      <c r="J1893" s="52">
        <v>4.787624216113684E-6</v>
      </c>
      <c r="K1893" s="52">
        <v>4.8289709769627042E-6</v>
      </c>
      <c r="L1893" s="53">
        <v>7.929058329754525E-7</v>
      </c>
      <c r="M1893" s="52">
        <v>3.4217457630566143E-6</v>
      </c>
      <c r="N1893" s="52">
        <v>1.4891703748568181E-6</v>
      </c>
      <c r="O1893" s="52">
        <v>1.5571399630766953E-6</v>
      </c>
      <c r="P1893" s="20">
        <v>1.0610565207938043E-6</v>
      </c>
      <c r="R1893"/>
    </row>
    <row r="1894" spans="1:18" x14ac:dyDescent="0.35">
      <c r="A1894" s="54">
        <f xml:space="preserve"> ROW( data_scaledImpacts[[#This Row],[row_id]] ) - ROW( data_scaledImpacts[[#Headers],[row_id]] )</f>
        <v>1893</v>
      </c>
      <c r="B1894" s="61" t="str">
        <f xml:space="preserve"> _xlfn.TEXTJOIN( "", , data_scaledImpacts[[#This Row],[sector]:[impactType]] )</f>
        <v>AirQualityGCM Average32011O3</v>
      </c>
      <c r="C1894" s="49" t="s">
        <v>561</v>
      </c>
      <c r="D1894" s="49" t="s">
        <v>15</v>
      </c>
      <c r="E1894" s="50">
        <v>3</v>
      </c>
      <c r="F1894" s="50"/>
      <c r="G1894" s="50">
        <v>2011</v>
      </c>
      <c r="H1894" s="51" t="s">
        <v>562</v>
      </c>
      <c r="I1894" s="64" t="s">
        <v>583</v>
      </c>
      <c r="J1894" s="52">
        <v>7.1318244190764911E-6</v>
      </c>
      <c r="K1894" s="52">
        <v>5.7227826482931109E-6</v>
      </c>
      <c r="L1894" s="53">
        <v>2.9032247398572326E-6</v>
      </c>
      <c r="M1894" s="52">
        <v>3.4434591500737897E-6</v>
      </c>
      <c r="N1894" s="52">
        <v>2.0926876878751712E-6</v>
      </c>
      <c r="O1894" s="52">
        <v>9.4329975424881465E-7</v>
      </c>
      <c r="P1894" s="20">
        <v>1.3590195613155583E-6</v>
      </c>
      <c r="R1894"/>
    </row>
    <row r="1895" spans="1:18" x14ac:dyDescent="0.35">
      <c r="A1895" s="54">
        <f xml:space="preserve"> ROW( data_scaledImpacts[[#This Row],[row_id]] ) - ROW( data_scaledImpacts[[#Headers],[row_id]] )</f>
        <v>1894</v>
      </c>
      <c r="B1895" s="61" t="str">
        <f xml:space="preserve"> _xlfn.TEXTJOIN( "", , data_scaledImpacts[[#This Row],[sector]:[impactType]] )</f>
        <v>AirQualityCanESM242011O3</v>
      </c>
      <c r="C1895" s="49" t="s">
        <v>561</v>
      </c>
      <c r="D1895" s="49" t="s">
        <v>0</v>
      </c>
      <c r="E1895" s="50">
        <v>4</v>
      </c>
      <c r="F1895" s="50"/>
      <c r="G1895" s="50">
        <v>2011</v>
      </c>
      <c r="H1895" s="51" t="s">
        <v>562</v>
      </c>
      <c r="I1895" s="64" t="s">
        <v>584</v>
      </c>
      <c r="J1895" s="52"/>
      <c r="K1895" s="52"/>
      <c r="L1895" s="53"/>
      <c r="M1895" s="52"/>
      <c r="N1895" s="52"/>
      <c r="O1895" s="52"/>
      <c r="P1895" s="20"/>
      <c r="R1895"/>
    </row>
    <row r="1896" spans="1:18" x14ac:dyDescent="0.35">
      <c r="A1896" s="54">
        <f xml:space="preserve"> ROW( data_scaledImpacts[[#This Row],[row_id]] ) - ROW( data_scaledImpacts[[#Headers],[row_id]] )</f>
        <v>1895</v>
      </c>
      <c r="B1896" s="61" t="str">
        <f xml:space="preserve"> _xlfn.TEXTJOIN( "", , data_scaledImpacts[[#This Row],[sector]:[impactType]] )</f>
        <v>AirQualityCCSM442011O3</v>
      </c>
      <c r="C1896" s="49" t="s">
        <v>561</v>
      </c>
      <c r="D1896" s="49" t="s">
        <v>1</v>
      </c>
      <c r="E1896" s="50">
        <v>4</v>
      </c>
      <c r="F1896" s="50"/>
      <c r="G1896" s="50">
        <v>2011</v>
      </c>
      <c r="H1896" s="51" t="s">
        <v>562</v>
      </c>
      <c r="I1896" s="64" t="s">
        <v>585</v>
      </c>
      <c r="J1896" s="52">
        <v>1.3002881017369415E-5</v>
      </c>
      <c r="K1896" s="52">
        <v>1.0319836717270845E-5</v>
      </c>
      <c r="L1896" s="53">
        <v>6.012482530308821E-6</v>
      </c>
      <c r="M1896" s="52">
        <v>6.3577535696660669E-6</v>
      </c>
      <c r="N1896" s="52">
        <v>3.1221662366995415E-6</v>
      </c>
      <c r="O1896" s="52">
        <v>7.770432202217375E-9</v>
      </c>
      <c r="P1896" s="20">
        <v>2.0965908824396505E-6</v>
      </c>
      <c r="R1896"/>
    </row>
    <row r="1897" spans="1:18" x14ac:dyDescent="0.35">
      <c r="A1897" s="54">
        <f xml:space="preserve"> ROW( data_scaledImpacts[[#This Row],[row_id]] ) - ROW( data_scaledImpacts[[#Headers],[row_id]] )</f>
        <v>1896</v>
      </c>
      <c r="B1897" s="61" t="str">
        <f xml:space="preserve"> _xlfn.TEXTJOIN( "", , data_scaledImpacts[[#This Row],[sector]:[impactType]] )</f>
        <v>AirQualityGISS-E2-R42011O3</v>
      </c>
      <c r="C1897" s="49" t="s">
        <v>561</v>
      </c>
      <c r="D1897" s="49" t="s">
        <v>2</v>
      </c>
      <c r="E1897" s="50">
        <v>4</v>
      </c>
      <c r="F1897" s="50"/>
      <c r="G1897" s="50">
        <v>2011</v>
      </c>
      <c r="H1897" s="51" t="s">
        <v>562</v>
      </c>
      <c r="I1897" s="64" t="s">
        <v>586</v>
      </c>
      <c r="J1897" s="52"/>
      <c r="K1897" s="52"/>
      <c r="L1897" s="53"/>
      <c r="M1897" s="52"/>
      <c r="N1897" s="52"/>
      <c r="O1897" s="52"/>
      <c r="P1897" s="20"/>
      <c r="R1897"/>
    </row>
    <row r="1898" spans="1:18" x14ac:dyDescent="0.35">
      <c r="A1898" s="54">
        <f xml:space="preserve"> ROW( data_scaledImpacts[[#This Row],[row_id]] ) - ROW( data_scaledImpacts[[#Headers],[row_id]] )</f>
        <v>1897</v>
      </c>
      <c r="B1898" s="61" t="str">
        <f xml:space="preserve"> _xlfn.TEXTJOIN( "", , data_scaledImpacts[[#This Row],[sector]:[impactType]] )</f>
        <v>AirQualityHadGEM2-ES42011O3</v>
      </c>
      <c r="C1898" s="49" t="s">
        <v>561</v>
      </c>
      <c r="D1898" s="49" t="s">
        <v>3</v>
      </c>
      <c r="E1898" s="50">
        <v>4</v>
      </c>
      <c r="F1898" s="50"/>
      <c r="G1898" s="50">
        <v>2011</v>
      </c>
      <c r="H1898" s="51" t="s">
        <v>562</v>
      </c>
      <c r="I1898" s="64" t="s">
        <v>587</v>
      </c>
      <c r="J1898" s="52"/>
      <c r="K1898" s="52"/>
      <c r="L1898" s="53"/>
      <c r="M1898" s="52"/>
      <c r="N1898" s="52"/>
      <c r="O1898" s="52"/>
      <c r="P1898" s="20"/>
      <c r="R1898"/>
    </row>
    <row r="1899" spans="1:18" x14ac:dyDescent="0.35">
      <c r="A1899" s="54">
        <f xml:space="preserve"> ROW( data_scaledImpacts[[#This Row],[row_id]] ) - ROW( data_scaledImpacts[[#Headers],[row_id]] )</f>
        <v>1898</v>
      </c>
      <c r="B1899" s="61" t="str">
        <f xml:space="preserve"> _xlfn.TEXTJOIN( "", , data_scaledImpacts[[#This Row],[sector]:[impactType]] )</f>
        <v>AirQualityMIROC542011O3</v>
      </c>
      <c r="C1899" s="49" t="s">
        <v>561</v>
      </c>
      <c r="D1899" s="49" t="s">
        <v>4</v>
      </c>
      <c r="E1899" s="50">
        <v>4</v>
      </c>
      <c r="F1899" s="50"/>
      <c r="G1899" s="50">
        <v>2011</v>
      </c>
      <c r="H1899" s="51" t="s">
        <v>562</v>
      </c>
      <c r="I1899" s="64" t="s">
        <v>588</v>
      </c>
      <c r="J1899" s="52"/>
      <c r="K1899" s="52"/>
      <c r="L1899" s="53"/>
      <c r="M1899" s="52"/>
      <c r="N1899" s="52"/>
      <c r="O1899" s="52"/>
      <c r="P1899" s="20"/>
      <c r="R1899"/>
    </row>
    <row r="1900" spans="1:18" x14ac:dyDescent="0.35">
      <c r="A1900" s="54">
        <f xml:space="preserve"> ROW( data_scaledImpacts[[#This Row],[row_id]] ) - ROW( data_scaledImpacts[[#Headers],[row_id]] )</f>
        <v>1899</v>
      </c>
      <c r="B1900" s="61" t="str">
        <f xml:space="preserve"> _xlfn.TEXTJOIN( "", , data_scaledImpacts[[#This Row],[sector]:[impactType]] )</f>
        <v>AirQualityGFDL-CM342011O3</v>
      </c>
      <c r="C1900" s="49" t="s">
        <v>561</v>
      </c>
      <c r="D1900" s="49" t="s">
        <v>5</v>
      </c>
      <c r="E1900" s="50">
        <v>4</v>
      </c>
      <c r="F1900" s="50"/>
      <c r="G1900" s="50">
        <v>2011</v>
      </c>
      <c r="H1900" s="51" t="s">
        <v>562</v>
      </c>
      <c r="I1900" s="64" t="s">
        <v>589</v>
      </c>
      <c r="J1900" s="52">
        <v>7.9978742763583673E-6</v>
      </c>
      <c r="K1900" s="52">
        <v>7.2256567618122414E-6</v>
      </c>
      <c r="L1900" s="53">
        <v>2.3243348658956752E-6</v>
      </c>
      <c r="M1900" s="52">
        <v>3.7511395508439392E-6</v>
      </c>
      <c r="N1900" s="52">
        <v>2.8695301554079281E-6</v>
      </c>
      <c r="O1900" s="52">
        <v>2.9693527818684189E-6</v>
      </c>
      <c r="P1900" s="20">
        <v>1.6698308909166431E-6</v>
      </c>
      <c r="R1900"/>
    </row>
    <row r="1901" spans="1:18" x14ac:dyDescent="0.35">
      <c r="A1901" s="54">
        <f xml:space="preserve"> ROW( data_scaledImpacts[[#This Row],[row_id]] ) - ROW( data_scaledImpacts[[#Headers],[row_id]] )</f>
        <v>1900</v>
      </c>
      <c r="B1901" s="61" t="str">
        <f xml:space="preserve"> _xlfn.TEXTJOIN( "", , data_scaledImpacts[[#This Row],[sector]:[impactType]] )</f>
        <v>AirQualityGCM Average42011O3</v>
      </c>
      <c r="C1901" s="49" t="s">
        <v>561</v>
      </c>
      <c r="D1901" s="49" t="s">
        <v>15</v>
      </c>
      <c r="E1901" s="50">
        <v>4</v>
      </c>
      <c r="F1901" s="50"/>
      <c r="G1901" s="50">
        <v>2011</v>
      </c>
      <c r="H1901" s="51" t="s">
        <v>562</v>
      </c>
      <c r="I1901" s="64" t="s">
        <v>590</v>
      </c>
      <c r="J1901" s="52">
        <v>1.0500377646863892E-5</v>
      </c>
      <c r="K1901" s="52">
        <v>8.772746739541543E-6</v>
      </c>
      <c r="L1901" s="53">
        <v>4.1684086981022485E-6</v>
      </c>
      <c r="M1901" s="52">
        <v>5.0544465602550033E-6</v>
      </c>
      <c r="N1901" s="52">
        <v>2.995848196053735E-6</v>
      </c>
      <c r="O1901" s="52">
        <v>1.4885616070353181E-6</v>
      </c>
      <c r="P1901" s="20">
        <v>1.8832108866781468E-6</v>
      </c>
      <c r="R1901"/>
    </row>
    <row r="1902" spans="1:18" x14ac:dyDescent="0.35">
      <c r="A1902" s="54">
        <f xml:space="preserve"> ROW( data_scaledImpacts[[#This Row],[row_id]] ) - ROW( data_scaledImpacts[[#Headers],[row_id]] )</f>
        <v>1901</v>
      </c>
      <c r="B1902" s="61" t="str">
        <f xml:space="preserve"> _xlfn.TEXTJOIN( "", , data_scaledImpacts[[#This Row],[sector]:[impactType]] )</f>
        <v>AirQualityCanESM252011O3</v>
      </c>
      <c r="C1902" s="49" t="s">
        <v>561</v>
      </c>
      <c r="D1902" s="49" t="s">
        <v>0</v>
      </c>
      <c r="E1902" s="50">
        <v>5</v>
      </c>
      <c r="F1902" s="50"/>
      <c r="G1902" s="50">
        <v>2011</v>
      </c>
      <c r="H1902" s="51" t="s">
        <v>562</v>
      </c>
      <c r="I1902" s="64" t="s">
        <v>591</v>
      </c>
      <c r="J1902" s="52"/>
      <c r="K1902" s="52"/>
      <c r="L1902" s="53"/>
      <c r="M1902" s="52"/>
      <c r="N1902" s="52"/>
      <c r="O1902" s="52"/>
      <c r="P1902" s="20"/>
      <c r="R1902"/>
    </row>
    <row r="1903" spans="1:18" x14ac:dyDescent="0.35">
      <c r="A1903" s="54">
        <f xml:space="preserve"> ROW( data_scaledImpacts[[#This Row],[row_id]] ) - ROW( data_scaledImpacts[[#Headers],[row_id]] )</f>
        <v>1902</v>
      </c>
      <c r="B1903" s="61" t="str">
        <f xml:space="preserve"> _xlfn.TEXTJOIN( "", , data_scaledImpacts[[#This Row],[sector]:[impactType]] )</f>
        <v>AirQualityCCSM452011O3</v>
      </c>
      <c r="C1903" s="49" t="s">
        <v>561</v>
      </c>
      <c r="D1903" s="49" t="s">
        <v>1</v>
      </c>
      <c r="E1903" s="50">
        <v>5</v>
      </c>
      <c r="F1903" s="50"/>
      <c r="G1903" s="50">
        <v>2011</v>
      </c>
      <c r="H1903" s="51" t="s">
        <v>562</v>
      </c>
      <c r="I1903" s="64" t="s">
        <v>592</v>
      </c>
      <c r="J1903" s="52">
        <v>1.7087593876493081E-5</v>
      </c>
      <c r="K1903" s="52">
        <v>1.3255845333868904E-5</v>
      </c>
      <c r="L1903" s="53">
        <v>7.1509694486305245E-6</v>
      </c>
      <c r="M1903" s="52">
        <v>6.6119538273498829E-6</v>
      </c>
      <c r="N1903" s="52">
        <v>4.9145232635359935E-6</v>
      </c>
      <c r="O1903" s="52">
        <v>1.5222516789540109E-6</v>
      </c>
      <c r="P1903" s="20">
        <v>3.1459565443716136E-6</v>
      </c>
      <c r="R1903"/>
    </row>
    <row r="1904" spans="1:18" x14ac:dyDescent="0.35">
      <c r="A1904" s="54">
        <f xml:space="preserve"> ROW( data_scaledImpacts[[#This Row],[row_id]] ) - ROW( data_scaledImpacts[[#Headers],[row_id]] )</f>
        <v>1903</v>
      </c>
      <c r="B1904" s="61" t="str">
        <f xml:space="preserve"> _xlfn.TEXTJOIN( "", , data_scaledImpacts[[#This Row],[sector]:[impactType]] )</f>
        <v>AirQualityGISS-E2-R52011O3</v>
      </c>
      <c r="C1904" s="49" t="s">
        <v>561</v>
      </c>
      <c r="D1904" s="49" t="s">
        <v>2</v>
      </c>
      <c r="E1904" s="50">
        <v>5</v>
      </c>
      <c r="F1904" s="50"/>
      <c r="G1904" s="50">
        <v>2011</v>
      </c>
      <c r="H1904" s="51" t="s">
        <v>562</v>
      </c>
      <c r="I1904" s="64" t="s">
        <v>593</v>
      </c>
      <c r="J1904" s="52"/>
      <c r="K1904" s="52"/>
      <c r="L1904" s="53"/>
      <c r="M1904" s="52"/>
      <c r="N1904" s="52"/>
      <c r="O1904" s="52"/>
      <c r="P1904" s="20"/>
      <c r="R1904"/>
    </row>
    <row r="1905" spans="1:18" x14ac:dyDescent="0.35">
      <c r="A1905" s="54">
        <f xml:space="preserve"> ROW( data_scaledImpacts[[#This Row],[row_id]] ) - ROW( data_scaledImpacts[[#Headers],[row_id]] )</f>
        <v>1904</v>
      </c>
      <c r="B1905" s="61" t="str">
        <f xml:space="preserve"> _xlfn.TEXTJOIN( "", , data_scaledImpacts[[#This Row],[sector]:[impactType]] )</f>
        <v>AirQualityHadGEM2-ES52011O3</v>
      </c>
      <c r="C1905" s="49" t="s">
        <v>561</v>
      </c>
      <c r="D1905" s="49" t="s">
        <v>3</v>
      </c>
      <c r="E1905" s="50">
        <v>5</v>
      </c>
      <c r="F1905" s="50"/>
      <c r="G1905" s="50">
        <v>2011</v>
      </c>
      <c r="H1905" s="51" t="s">
        <v>562</v>
      </c>
      <c r="I1905" s="64" t="s">
        <v>594</v>
      </c>
      <c r="J1905" s="52"/>
      <c r="K1905" s="52"/>
      <c r="L1905" s="53"/>
      <c r="M1905" s="52"/>
      <c r="N1905" s="52"/>
      <c r="O1905" s="52"/>
      <c r="P1905" s="20"/>
      <c r="R1905"/>
    </row>
    <row r="1906" spans="1:18" x14ac:dyDescent="0.35">
      <c r="A1906" s="54">
        <f xml:space="preserve"> ROW( data_scaledImpacts[[#This Row],[row_id]] ) - ROW( data_scaledImpacts[[#Headers],[row_id]] )</f>
        <v>1905</v>
      </c>
      <c r="B1906" s="61" t="str">
        <f xml:space="preserve"> _xlfn.TEXTJOIN( "", , data_scaledImpacts[[#This Row],[sector]:[impactType]] )</f>
        <v>AirQualityMIROC552011O3</v>
      </c>
      <c r="C1906" s="49" t="s">
        <v>561</v>
      </c>
      <c r="D1906" s="49" t="s">
        <v>4</v>
      </c>
      <c r="E1906" s="50">
        <v>5</v>
      </c>
      <c r="F1906" s="50"/>
      <c r="G1906" s="50">
        <v>2011</v>
      </c>
      <c r="H1906" s="51" t="s">
        <v>562</v>
      </c>
      <c r="I1906" s="64" t="s">
        <v>595</v>
      </c>
      <c r="J1906" s="52"/>
      <c r="K1906" s="52"/>
      <c r="L1906" s="53"/>
      <c r="M1906" s="52"/>
      <c r="N1906" s="52"/>
      <c r="O1906" s="52"/>
      <c r="P1906" s="20"/>
      <c r="R1906"/>
    </row>
    <row r="1907" spans="1:18" x14ac:dyDescent="0.35">
      <c r="A1907" s="54">
        <f xml:space="preserve"> ROW( data_scaledImpacts[[#This Row],[row_id]] ) - ROW( data_scaledImpacts[[#Headers],[row_id]] )</f>
        <v>1906</v>
      </c>
      <c r="B1907" s="61" t="str">
        <f xml:space="preserve"> _xlfn.TEXTJOIN( "", , data_scaledImpacts[[#This Row],[sector]:[impactType]] )</f>
        <v>AirQualityGFDL-CM352011O3</v>
      </c>
      <c r="C1907" s="49" t="s">
        <v>561</v>
      </c>
      <c r="D1907" s="49" t="s">
        <v>5</v>
      </c>
      <c r="E1907" s="50">
        <v>5</v>
      </c>
      <c r="F1907" s="50"/>
      <c r="G1907" s="50">
        <v>2011</v>
      </c>
      <c r="H1907" s="51" t="s">
        <v>562</v>
      </c>
      <c r="I1907" s="64" t="s">
        <v>596</v>
      </c>
      <c r="J1907" s="52">
        <v>1.1039616616071678E-5</v>
      </c>
      <c r="K1907" s="52">
        <v>9.2673599612549301E-6</v>
      </c>
      <c r="L1907" s="53">
        <v>3.8894316685329155E-6</v>
      </c>
      <c r="M1907" s="52">
        <v>3.9520493207721008E-6</v>
      </c>
      <c r="N1907" s="52">
        <v>4.2175604399953461E-6</v>
      </c>
      <c r="O1907" s="52">
        <v>4.4379352972544054E-6</v>
      </c>
      <c r="P1907" s="20">
        <v>2.2552138683169931E-6</v>
      </c>
      <c r="R1907"/>
    </row>
    <row r="1908" spans="1:18" x14ac:dyDescent="0.35">
      <c r="A1908" s="54">
        <f xml:space="preserve"> ROW( data_scaledImpacts[[#This Row],[row_id]] ) - ROW( data_scaledImpacts[[#Headers],[row_id]] )</f>
        <v>1907</v>
      </c>
      <c r="B1908" s="61" t="str">
        <f xml:space="preserve"> _xlfn.TEXTJOIN( "", , data_scaledImpacts[[#This Row],[sector]:[impactType]] )</f>
        <v>AirQualityGCM Average52011O3</v>
      </c>
      <c r="C1908" s="49" t="s">
        <v>561</v>
      </c>
      <c r="D1908" s="49" t="s">
        <v>15</v>
      </c>
      <c r="E1908" s="50">
        <v>5</v>
      </c>
      <c r="F1908" s="50"/>
      <c r="G1908" s="50">
        <v>2011</v>
      </c>
      <c r="H1908" s="51" t="s">
        <v>562</v>
      </c>
      <c r="I1908" s="64" t="s">
        <v>597</v>
      </c>
      <c r="J1908" s="52">
        <v>1.4063605246282381E-5</v>
      </c>
      <c r="K1908" s="52">
        <v>1.1261602647561917E-5</v>
      </c>
      <c r="L1908" s="53">
        <v>5.52020055858172E-6</v>
      </c>
      <c r="M1908" s="52">
        <v>5.2820015740609919E-6</v>
      </c>
      <c r="N1908" s="52">
        <v>4.5660418517656698E-6</v>
      </c>
      <c r="O1908" s="52">
        <v>2.9800934881042081E-6</v>
      </c>
      <c r="P1908" s="20">
        <v>2.7005852063443036E-6</v>
      </c>
      <c r="R1908"/>
    </row>
    <row r="1909" spans="1:18" x14ac:dyDescent="0.35">
      <c r="A1909" s="54">
        <f xml:space="preserve"> ROW( data_scaledImpacts[[#This Row],[row_id]] ) - ROW( data_scaledImpacts[[#Headers],[row_id]] )</f>
        <v>1908</v>
      </c>
      <c r="B1909" s="61" t="str">
        <f xml:space="preserve"> _xlfn.TEXTJOIN( "", , data_scaledImpacts[[#This Row],[sector]:[impactType]] )</f>
        <v>AirQualityCanESM262011O3</v>
      </c>
      <c r="C1909" s="49" t="s">
        <v>561</v>
      </c>
      <c r="D1909" s="49" t="s">
        <v>0</v>
      </c>
      <c r="E1909" s="50">
        <v>6</v>
      </c>
      <c r="F1909" s="50"/>
      <c r="G1909" s="50">
        <v>2011</v>
      </c>
      <c r="H1909" s="51" t="s">
        <v>562</v>
      </c>
      <c r="I1909" s="64" t="s">
        <v>598</v>
      </c>
      <c r="J1909" s="52"/>
      <c r="K1909" s="52"/>
      <c r="L1909" s="53"/>
      <c r="M1909" s="52"/>
      <c r="N1909" s="52"/>
      <c r="O1909" s="52"/>
      <c r="P1909" s="20"/>
      <c r="R1909"/>
    </row>
    <row r="1910" spans="1:18" x14ac:dyDescent="0.35">
      <c r="A1910" s="54">
        <f xml:space="preserve"> ROW( data_scaledImpacts[[#This Row],[row_id]] ) - ROW( data_scaledImpacts[[#Headers],[row_id]] )</f>
        <v>1909</v>
      </c>
      <c r="B1910" s="61" t="str">
        <f xml:space="preserve"> _xlfn.TEXTJOIN( "", , data_scaledImpacts[[#This Row],[sector]:[impactType]] )</f>
        <v>AirQualityCCSM462011O3</v>
      </c>
      <c r="C1910" s="49" t="s">
        <v>561</v>
      </c>
      <c r="D1910" s="49" t="s">
        <v>1</v>
      </c>
      <c r="E1910" s="50">
        <v>6</v>
      </c>
      <c r="F1910" s="50"/>
      <c r="G1910" s="50">
        <v>2011</v>
      </c>
      <c r="H1910" s="51" t="s">
        <v>562</v>
      </c>
      <c r="I1910" s="64" t="s">
        <v>599</v>
      </c>
      <c r="J1910" s="52"/>
      <c r="K1910" s="52"/>
      <c r="L1910" s="53"/>
      <c r="M1910" s="52"/>
      <c r="N1910" s="52"/>
      <c r="O1910" s="52"/>
      <c r="P1910" s="20"/>
      <c r="R1910"/>
    </row>
    <row r="1911" spans="1:18" x14ac:dyDescent="0.35">
      <c r="A1911" s="54">
        <f xml:space="preserve"> ROW( data_scaledImpacts[[#This Row],[row_id]] ) - ROW( data_scaledImpacts[[#Headers],[row_id]] )</f>
        <v>1910</v>
      </c>
      <c r="B1911" s="61" t="str">
        <f xml:space="preserve"> _xlfn.TEXTJOIN( "", , data_scaledImpacts[[#This Row],[sector]:[impactType]] )</f>
        <v>AirQualityGISS-E2-R62011O3</v>
      </c>
      <c r="C1911" s="49" t="s">
        <v>561</v>
      </c>
      <c r="D1911" s="49" t="s">
        <v>2</v>
      </c>
      <c r="E1911" s="50">
        <v>6</v>
      </c>
      <c r="F1911" s="50"/>
      <c r="G1911" s="50">
        <v>2011</v>
      </c>
      <c r="H1911" s="51" t="s">
        <v>562</v>
      </c>
      <c r="I1911" s="64" t="s">
        <v>600</v>
      </c>
      <c r="J1911" s="52"/>
      <c r="K1911" s="52"/>
      <c r="L1911" s="53"/>
      <c r="M1911" s="52"/>
      <c r="N1911" s="52"/>
      <c r="O1911" s="52"/>
      <c r="P1911" s="20"/>
      <c r="R1911"/>
    </row>
    <row r="1912" spans="1:18" x14ac:dyDescent="0.35">
      <c r="A1912" s="54">
        <f xml:space="preserve"> ROW( data_scaledImpacts[[#This Row],[row_id]] ) - ROW( data_scaledImpacts[[#Headers],[row_id]] )</f>
        <v>1911</v>
      </c>
      <c r="B1912" s="61" t="str">
        <f xml:space="preserve"> _xlfn.TEXTJOIN( "", , data_scaledImpacts[[#This Row],[sector]:[impactType]] )</f>
        <v>AirQualityHadGEM2-ES62011O3</v>
      </c>
      <c r="C1912" s="49" t="s">
        <v>561</v>
      </c>
      <c r="D1912" s="49" t="s">
        <v>3</v>
      </c>
      <c r="E1912" s="50">
        <v>6</v>
      </c>
      <c r="F1912" s="50"/>
      <c r="G1912" s="50">
        <v>2011</v>
      </c>
      <c r="H1912" s="51" t="s">
        <v>562</v>
      </c>
      <c r="I1912" s="64" t="s">
        <v>601</v>
      </c>
      <c r="J1912" s="52"/>
      <c r="K1912" s="52"/>
      <c r="L1912" s="53"/>
      <c r="M1912" s="52"/>
      <c r="N1912" s="52"/>
      <c r="O1912" s="52"/>
      <c r="P1912" s="20"/>
      <c r="R1912"/>
    </row>
    <row r="1913" spans="1:18" x14ac:dyDescent="0.35">
      <c r="A1913" s="54">
        <f xml:space="preserve"> ROW( data_scaledImpacts[[#This Row],[row_id]] ) - ROW( data_scaledImpacts[[#Headers],[row_id]] )</f>
        <v>1912</v>
      </c>
      <c r="B1913" s="61" t="str">
        <f xml:space="preserve"> _xlfn.TEXTJOIN( "", , data_scaledImpacts[[#This Row],[sector]:[impactType]] )</f>
        <v>AirQualityMIROC562011O3</v>
      </c>
      <c r="C1913" s="49" t="s">
        <v>561</v>
      </c>
      <c r="D1913" s="49" t="s">
        <v>4</v>
      </c>
      <c r="E1913" s="50">
        <v>6</v>
      </c>
      <c r="F1913" s="50"/>
      <c r="G1913" s="50">
        <v>2011</v>
      </c>
      <c r="H1913" s="51" t="s">
        <v>562</v>
      </c>
      <c r="I1913" s="64" t="s">
        <v>602</v>
      </c>
      <c r="J1913" s="52"/>
      <c r="K1913" s="52"/>
      <c r="L1913" s="53"/>
      <c r="M1913" s="52"/>
      <c r="N1913" s="52"/>
      <c r="O1913" s="52"/>
      <c r="P1913" s="20"/>
      <c r="R1913"/>
    </row>
    <row r="1914" spans="1:18" x14ac:dyDescent="0.35">
      <c r="A1914" s="54">
        <f xml:space="preserve"> ROW( data_scaledImpacts[[#This Row],[row_id]] ) - ROW( data_scaledImpacts[[#Headers],[row_id]] )</f>
        <v>1913</v>
      </c>
      <c r="B1914" s="61" t="str">
        <f xml:space="preserve"> _xlfn.TEXTJOIN( "", , data_scaledImpacts[[#This Row],[sector]:[impactType]] )</f>
        <v>AirQualityGFDL-CM362011O3</v>
      </c>
      <c r="C1914" s="49" t="s">
        <v>561</v>
      </c>
      <c r="D1914" s="49" t="s">
        <v>5</v>
      </c>
      <c r="E1914" s="50">
        <v>6</v>
      </c>
      <c r="F1914" s="50"/>
      <c r="G1914" s="50">
        <v>2011</v>
      </c>
      <c r="H1914" s="51" t="s">
        <v>562</v>
      </c>
      <c r="I1914" s="64" t="s">
        <v>603</v>
      </c>
      <c r="J1914" s="52">
        <v>1.5118168737297447E-5</v>
      </c>
      <c r="K1914" s="52">
        <v>1.3023677086585133E-5</v>
      </c>
      <c r="L1914" s="53">
        <v>6.0549304093055154E-6</v>
      </c>
      <c r="M1914" s="52">
        <v>6.099243490922734E-6</v>
      </c>
      <c r="N1914" s="52">
        <v>5.9309776349750116E-6</v>
      </c>
      <c r="O1914" s="52">
        <v>5.424440985105725E-6</v>
      </c>
      <c r="P1914" s="20">
        <v>3.2055981567248814E-6</v>
      </c>
      <c r="R1914"/>
    </row>
    <row r="1915" spans="1:18" x14ac:dyDescent="0.35">
      <c r="A1915" s="54">
        <f xml:space="preserve"> ROW( data_scaledImpacts[[#This Row],[row_id]] ) - ROW( data_scaledImpacts[[#Headers],[row_id]] )</f>
        <v>1914</v>
      </c>
      <c r="B1915" s="61" t="str">
        <f xml:space="preserve"> _xlfn.TEXTJOIN( "", , data_scaledImpacts[[#This Row],[sector]:[impactType]] )</f>
        <v>AirQualityGCM Average62011O3</v>
      </c>
      <c r="C1915" s="49" t="s">
        <v>561</v>
      </c>
      <c r="D1915" s="49" t="s">
        <v>15</v>
      </c>
      <c r="E1915" s="50">
        <v>6</v>
      </c>
      <c r="F1915" s="50"/>
      <c r="G1915" s="50">
        <v>2011</v>
      </c>
      <c r="H1915" s="51" t="s">
        <v>562</v>
      </c>
      <c r="I1915" s="64" t="s">
        <v>604</v>
      </c>
      <c r="J1915" s="52">
        <v>1.5118168737297447E-5</v>
      </c>
      <c r="K1915" s="52">
        <v>1.3023677086585133E-5</v>
      </c>
      <c r="L1915" s="53">
        <v>6.0549304093055154E-6</v>
      </c>
      <c r="M1915" s="52">
        <v>6.099243490922734E-6</v>
      </c>
      <c r="N1915" s="52">
        <v>5.9309776349750116E-6</v>
      </c>
      <c r="O1915" s="52">
        <v>5.424440985105725E-6</v>
      </c>
      <c r="P1915" s="20">
        <v>3.2055981567248814E-6</v>
      </c>
      <c r="R1915"/>
    </row>
    <row r="1916" spans="1:18" x14ac:dyDescent="0.35">
      <c r="A1916" s="54">
        <f xml:space="preserve"> ROW( data_scaledImpacts[[#This Row],[row_id]] ) - ROW( data_scaledImpacts[[#Headers],[row_id]] )</f>
        <v>1915</v>
      </c>
      <c r="B1916" s="61" t="str">
        <f xml:space="preserve"> _xlfn.TEXTJOIN( "", , data_scaledImpacts[[#This Row],[sector]:[impactType]] )</f>
        <v>AirQualityCanESM272011O3</v>
      </c>
      <c r="C1916" s="49" t="s">
        <v>561</v>
      </c>
      <c r="D1916" s="49" t="s">
        <v>0</v>
      </c>
      <c r="E1916" s="50">
        <v>7</v>
      </c>
      <c r="F1916" s="50"/>
      <c r="G1916" s="50">
        <v>2011</v>
      </c>
      <c r="H1916" s="51" t="s">
        <v>562</v>
      </c>
      <c r="I1916" s="64" t="s">
        <v>605</v>
      </c>
      <c r="J1916" s="52"/>
      <c r="K1916" s="52"/>
      <c r="L1916" s="53"/>
      <c r="M1916" s="52"/>
      <c r="N1916" s="52"/>
      <c r="O1916" s="52"/>
      <c r="P1916" s="20"/>
      <c r="R1916"/>
    </row>
    <row r="1917" spans="1:18" x14ac:dyDescent="0.35">
      <c r="A1917" s="54">
        <f xml:space="preserve"> ROW( data_scaledImpacts[[#This Row],[row_id]] ) - ROW( data_scaledImpacts[[#Headers],[row_id]] )</f>
        <v>1916</v>
      </c>
      <c r="B1917" s="61" t="str">
        <f xml:space="preserve"> _xlfn.TEXTJOIN( "", , data_scaledImpacts[[#This Row],[sector]:[impactType]] )</f>
        <v>AirQualityCCSM472011O3</v>
      </c>
      <c r="C1917" s="49" t="s">
        <v>561</v>
      </c>
      <c r="D1917" s="49" t="s">
        <v>1</v>
      </c>
      <c r="E1917" s="50">
        <v>7</v>
      </c>
      <c r="F1917" s="50"/>
      <c r="G1917" s="50">
        <v>2011</v>
      </c>
      <c r="H1917" s="51" t="s">
        <v>562</v>
      </c>
      <c r="I1917" s="64" t="s">
        <v>606</v>
      </c>
      <c r="J1917" s="52"/>
      <c r="K1917" s="52"/>
      <c r="L1917" s="53"/>
      <c r="M1917" s="52"/>
      <c r="N1917" s="52"/>
      <c r="O1917" s="52"/>
      <c r="P1917" s="20"/>
      <c r="R1917"/>
    </row>
    <row r="1918" spans="1:18" x14ac:dyDescent="0.35">
      <c r="A1918" s="54">
        <f xml:space="preserve"> ROW( data_scaledImpacts[[#This Row],[row_id]] ) - ROW( data_scaledImpacts[[#Headers],[row_id]] )</f>
        <v>1917</v>
      </c>
      <c r="B1918" s="61" t="str">
        <f xml:space="preserve"> _xlfn.TEXTJOIN( "", , data_scaledImpacts[[#This Row],[sector]:[impactType]] )</f>
        <v>AirQualityGISS-E2-R72011O3</v>
      </c>
      <c r="C1918" s="49" t="s">
        <v>561</v>
      </c>
      <c r="D1918" s="49" t="s">
        <v>2</v>
      </c>
      <c r="E1918" s="50">
        <v>7</v>
      </c>
      <c r="F1918" s="50"/>
      <c r="G1918" s="50">
        <v>2011</v>
      </c>
      <c r="H1918" s="51" t="s">
        <v>562</v>
      </c>
      <c r="I1918" s="64" t="s">
        <v>607</v>
      </c>
      <c r="J1918" s="52"/>
      <c r="K1918" s="52"/>
      <c r="L1918" s="53"/>
      <c r="M1918" s="52"/>
      <c r="N1918" s="52"/>
      <c r="O1918" s="52"/>
      <c r="P1918" s="20"/>
      <c r="R1918"/>
    </row>
    <row r="1919" spans="1:18" x14ac:dyDescent="0.35">
      <c r="A1919" s="54">
        <f xml:space="preserve"> ROW( data_scaledImpacts[[#This Row],[row_id]] ) - ROW( data_scaledImpacts[[#Headers],[row_id]] )</f>
        <v>1918</v>
      </c>
      <c r="B1919" s="61" t="str">
        <f xml:space="preserve"> _xlfn.TEXTJOIN( "", , data_scaledImpacts[[#This Row],[sector]:[impactType]] )</f>
        <v>AirQualityHadGEM2-ES72011O3</v>
      </c>
      <c r="C1919" s="49" t="s">
        <v>561</v>
      </c>
      <c r="D1919" s="49" t="s">
        <v>3</v>
      </c>
      <c r="E1919" s="50">
        <v>7</v>
      </c>
      <c r="F1919" s="50"/>
      <c r="G1919" s="50">
        <v>2011</v>
      </c>
      <c r="H1919" s="51" t="s">
        <v>562</v>
      </c>
      <c r="I1919" s="64" t="s">
        <v>608</v>
      </c>
      <c r="J1919" s="52"/>
      <c r="K1919" s="52"/>
      <c r="L1919" s="53"/>
      <c r="M1919" s="52"/>
      <c r="N1919" s="52"/>
      <c r="O1919" s="52"/>
      <c r="P1919" s="20"/>
      <c r="R1919"/>
    </row>
    <row r="1920" spans="1:18" x14ac:dyDescent="0.35">
      <c r="A1920" s="54">
        <f xml:space="preserve"> ROW( data_scaledImpacts[[#This Row],[row_id]] ) - ROW( data_scaledImpacts[[#Headers],[row_id]] )</f>
        <v>1919</v>
      </c>
      <c r="B1920" s="61" t="str">
        <f xml:space="preserve"> _xlfn.TEXTJOIN( "", , data_scaledImpacts[[#This Row],[sector]:[impactType]] )</f>
        <v>AirQualityMIROC572011O3</v>
      </c>
      <c r="C1920" s="49" t="s">
        <v>561</v>
      </c>
      <c r="D1920" s="49" t="s">
        <v>4</v>
      </c>
      <c r="E1920" s="50">
        <v>7</v>
      </c>
      <c r="F1920" s="50"/>
      <c r="G1920" s="50">
        <v>2011</v>
      </c>
      <c r="H1920" s="51" t="s">
        <v>562</v>
      </c>
      <c r="I1920" s="64" t="s">
        <v>609</v>
      </c>
      <c r="J1920" s="52"/>
      <c r="K1920" s="52"/>
      <c r="L1920" s="53"/>
      <c r="M1920" s="52"/>
      <c r="N1920" s="52"/>
      <c r="O1920" s="52"/>
      <c r="P1920" s="20"/>
      <c r="R1920"/>
    </row>
    <row r="1921" spans="1:18" x14ac:dyDescent="0.35">
      <c r="A1921" s="54">
        <f xml:space="preserve"> ROW( data_scaledImpacts[[#This Row],[row_id]] ) - ROW( data_scaledImpacts[[#Headers],[row_id]] )</f>
        <v>1920</v>
      </c>
      <c r="B1921" s="61" t="str">
        <f xml:space="preserve"> _xlfn.TEXTJOIN( "", , data_scaledImpacts[[#This Row],[sector]:[impactType]] )</f>
        <v>AirQualityGFDL-CM372011O3</v>
      </c>
      <c r="C1921" s="49" t="s">
        <v>561</v>
      </c>
      <c r="D1921" s="49" t="s">
        <v>5</v>
      </c>
      <c r="E1921" s="50">
        <v>7</v>
      </c>
      <c r="F1921" s="50"/>
      <c r="G1921" s="50">
        <v>2011</v>
      </c>
      <c r="H1921" s="51" t="s">
        <v>562</v>
      </c>
      <c r="I1921" s="64" t="s">
        <v>610</v>
      </c>
      <c r="J1921" s="52"/>
      <c r="K1921" s="52"/>
      <c r="L1921" s="53"/>
      <c r="M1921" s="52"/>
      <c r="N1921" s="52"/>
      <c r="O1921" s="52"/>
      <c r="P1921" s="20"/>
      <c r="R1921"/>
    </row>
    <row r="1922" spans="1:18" x14ac:dyDescent="0.35">
      <c r="A1922" s="54">
        <f xml:space="preserve"> ROW( data_scaledImpacts[[#This Row],[row_id]] ) - ROW( data_scaledImpacts[[#Headers],[row_id]] )</f>
        <v>1921</v>
      </c>
      <c r="B1922" s="61" t="str">
        <f xml:space="preserve"> _xlfn.TEXTJOIN( "", , data_scaledImpacts[[#This Row],[sector]:[impactType]] )</f>
        <v>AirQualityGCM Average72011O3</v>
      </c>
      <c r="C1922" s="49" t="s">
        <v>561</v>
      </c>
      <c r="D1922" s="49" t="s">
        <v>15</v>
      </c>
      <c r="E1922" s="50">
        <v>7</v>
      </c>
      <c r="F1922" s="50"/>
      <c r="G1922" s="50">
        <v>2011</v>
      </c>
      <c r="H1922" s="51" t="s">
        <v>562</v>
      </c>
      <c r="I1922" s="64" t="s">
        <v>611</v>
      </c>
      <c r="J1922" s="52"/>
      <c r="K1922" s="52"/>
      <c r="L1922" s="53"/>
      <c r="M1922" s="52"/>
      <c r="N1922" s="52"/>
      <c r="O1922" s="52"/>
      <c r="P1922" s="20"/>
      <c r="R1922"/>
    </row>
    <row r="1923" spans="1:18" x14ac:dyDescent="0.35">
      <c r="A1923" s="54">
        <f xml:space="preserve"> ROW( data_scaledImpacts[[#This Row],[row_id]] ) - ROW( data_scaledImpacts[[#Headers],[row_id]] )</f>
        <v>1922</v>
      </c>
      <c r="B1923" s="61" t="str">
        <f xml:space="preserve"> _xlfn.TEXTJOIN( "", , data_scaledImpacts[[#This Row],[sector]:[impactType]] )</f>
        <v>AirQualityCanESM212040O3</v>
      </c>
      <c r="C1923" s="49" t="s">
        <v>561</v>
      </c>
      <c r="D1923" s="49" t="s">
        <v>0</v>
      </c>
      <c r="E1923" s="50">
        <v>1</v>
      </c>
      <c r="F1923" s="50"/>
      <c r="G1923" s="50">
        <v>2040</v>
      </c>
      <c r="H1923" s="51" t="s">
        <v>562</v>
      </c>
      <c r="I1923" s="64" t="s">
        <v>612</v>
      </c>
      <c r="J1923" s="52"/>
      <c r="K1923" s="52"/>
      <c r="L1923" s="53"/>
      <c r="M1923" s="52"/>
      <c r="N1923" s="52"/>
      <c r="O1923" s="52"/>
      <c r="P1923" s="20"/>
      <c r="R1923"/>
    </row>
    <row r="1924" spans="1:18" x14ac:dyDescent="0.35">
      <c r="A1924" s="54">
        <f xml:space="preserve"> ROW( data_scaledImpacts[[#This Row],[row_id]] ) - ROW( data_scaledImpacts[[#Headers],[row_id]] )</f>
        <v>1923</v>
      </c>
      <c r="B1924" s="61" t="str">
        <f xml:space="preserve"> _xlfn.TEXTJOIN( "", , data_scaledImpacts[[#This Row],[sector]:[impactType]] )</f>
        <v>AirQualityCCSM412040O3</v>
      </c>
      <c r="C1924" s="49" t="s">
        <v>561</v>
      </c>
      <c r="D1924" s="49" t="s">
        <v>1</v>
      </c>
      <c r="E1924" s="50">
        <v>1</v>
      </c>
      <c r="F1924" s="50"/>
      <c r="G1924" s="50">
        <v>2040</v>
      </c>
      <c r="H1924" s="51" t="s">
        <v>562</v>
      </c>
      <c r="I1924" s="64" t="s">
        <v>613</v>
      </c>
      <c r="J1924" s="52">
        <v>2.5531638450667898E-6</v>
      </c>
      <c r="K1924" s="52">
        <v>1.1338383390888166E-6</v>
      </c>
      <c r="L1924" s="53">
        <v>1.6289000224701713E-6</v>
      </c>
      <c r="M1924" s="52">
        <v>5.7067779895684195E-8</v>
      </c>
      <c r="N1924" s="52">
        <v>3.6110163467592151E-7</v>
      </c>
      <c r="O1924" s="52">
        <v>1.4849730036529107E-7</v>
      </c>
      <c r="P1924" s="20">
        <v>2.3516304034414111E-7</v>
      </c>
      <c r="R1924"/>
    </row>
    <row r="1925" spans="1:18" x14ac:dyDescent="0.35">
      <c r="A1925" s="54">
        <f xml:space="preserve"> ROW( data_scaledImpacts[[#This Row],[row_id]] ) - ROW( data_scaledImpacts[[#Headers],[row_id]] )</f>
        <v>1924</v>
      </c>
      <c r="B1925" s="61" t="str">
        <f xml:space="preserve"> _xlfn.TEXTJOIN( "", , data_scaledImpacts[[#This Row],[sector]:[impactType]] )</f>
        <v>AirQualityGISS-E2-R12040O3</v>
      </c>
      <c r="C1925" s="49" t="s">
        <v>561</v>
      </c>
      <c r="D1925" s="49" t="s">
        <v>2</v>
      </c>
      <c r="E1925" s="50">
        <v>1</v>
      </c>
      <c r="F1925" s="50"/>
      <c r="G1925" s="50">
        <v>2040</v>
      </c>
      <c r="H1925" s="51" t="s">
        <v>562</v>
      </c>
      <c r="I1925" s="64" t="s">
        <v>614</v>
      </c>
      <c r="J1925" s="52"/>
      <c r="K1925" s="52"/>
      <c r="L1925" s="53"/>
      <c r="M1925" s="52"/>
      <c r="N1925" s="52"/>
      <c r="O1925" s="52"/>
      <c r="P1925" s="20"/>
      <c r="R1925"/>
    </row>
    <row r="1926" spans="1:18" x14ac:dyDescent="0.35">
      <c r="A1926" s="54">
        <f xml:space="preserve"> ROW( data_scaledImpacts[[#This Row],[row_id]] ) - ROW( data_scaledImpacts[[#Headers],[row_id]] )</f>
        <v>1925</v>
      </c>
      <c r="B1926" s="61" t="str">
        <f xml:space="preserve"> _xlfn.TEXTJOIN( "", , data_scaledImpacts[[#This Row],[sector]:[impactType]] )</f>
        <v>AirQualityHadGEM2-ES12040O3</v>
      </c>
      <c r="C1926" s="49" t="s">
        <v>561</v>
      </c>
      <c r="D1926" s="49" t="s">
        <v>3</v>
      </c>
      <c r="E1926" s="50">
        <v>1</v>
      </c>
      <c r="F1926" s="50"/>
      <c r="G1926" s="50">
        <v>2040</v>
      </c>
      <c r="H1926" s="51" t="s">
        <v>562</v>
      </c>
      <c r="I1926" s="64" t="s">
        <v>615</v>
      </c>
      <c r="J1926" s="52"/>
      <c r="K1926" s="52"/>
      <c r="L1926" s="53"/>
      <c r="M1926" s="52"/>
      <c r="N1926" s="52"/>
      <c r="O1926" s="52"/>
      <c r="P1926" s="20"/>
      <c r="R1926"/>
    </row>
    <row r="1927" spans="1:18" x14ac:dyDescent="0.35">
      <c r="A1927" s="54">
        <f xml:space="preserve"> ROW( data_scaledImpacts[[#This Row],[row_id]] ) - ROW( data_scaledImpacts[[#Headers],[row_id]] )</f>
        <v>1926</v>
      </c>
      <c r="B1927" s="61" t="str">
        <f xml:space="preserve"> _xlfn.TEXTJOIN( "", , data_scaledImpacts[[#This Row],[sector]:[impactType]] )</f>
        <v>AirQualityMIROC512040O3</v>
      </c>
      <c r="C1927" s="49" t="s">
        <v>561</v>
      </c>
      <c r="D1927" s="49" t="s">
        <v>4</v>
      </c>
      <c r="E1927" s="50">
        <v>1</v>
      </c>
      <c r="F1927" s="50"/>
      <c r="G1927" s="50">
        <v>2040</v>
      </c>
      <c r="H1927" s="51" t="s">
        <v>562</v>
      </c>
      <c r="I1927" s="64" t="s">
        <v>616</v>
      </c>
      <c r="J1927" s="52"/>
      <c r="K1927" s="52"/>
      <c r="L1927" s="53"/>
      <c r="M1927" s="52"/>
      <c r="N1927" s="52"/>
      <c r="O1927" s="52"/>
      <c r="P1927" s="20"/>
      <c r="R1927"/>
    </row>
    <row r="1928" spans="1:18" x14ac:dyDescent="0.35">
      <c r="A1928" s="54">
        <f xml:space="preserve"> ROW( data_scaledImpacts[[#This Row],[row_id]] ) - ROW( data_scaledImpacts[[#Headers],[row_id]] )</f>
        <v>1927</v>
      </c>
      <c r="B1928" s="61" t="str">
        <f xml:space="preserve"> _xlfn.TEXTJOIN( "", , data_scaledImpacts[[#This Row],[sector]:[impactType]] )</f>
        <v>AirQualityGFDL-CM312040O3</v>
      </c>
      <c r="C1928" s="49" t="s">
        <v>561</v>
      </c>
      <c r="D1928" s="49" t="s">
        <v>5</v>
      </c>
      <c r="E1928" s="50">
        <v>1</v>
      </c>
      <c r="F1928" s="50"/>
      <c r="G1928" s="50">
        <v>2040</v>
      </c>
      <c r="H1928" s="51" t="s">
        <v>562</v>
      </c>
      <c r="I1928" s="64" t="s">
        <v>617</v>
      </c>
      <c r="J1928" s="52">
        <v>5.87991613727063E-7</v>
      </c>
      <c r="K1928" s="52">
        <v>-4.4900279094201792E-7</v>
      </c>
      <c r="L1928" s="53">
        <v>1.1102533634619889E-7</v>
      </c>
      <c r="M1928" s="52">
        <v>4.6922147964748001E-7</v>
      </c>
      <c r="N1928" s="52">
        <v>-5.6104003732465394E-7</v>
      </c>
      <c r="O1928" s="52">
        <v>3.3570159645442655E-7</v>
      </c>
      <c r="P1928" s="20">
        <v>-1.727529797633275E-7</v>
      </c>
      <c r="R1928"/>
    </row>
    <row r="1929" spans="1:18" x14ac:dyDescent="0.35">
      <c r="A1929" s="54">
        <f xml:space="preserve"> ROW( data_scaledImpacts[[#This Row],[row_id]] ) - ROW( data_scaledImpacts[[#Headers],[row_id]] )</f>
        <v>1928</v>
      </c>
      <c r="B1929" s="61" t="str">
        <f xml:space="preserve"> _xlfn.TEXTJOIN( "", , data_scaledImpacts[[#This Row],[sector]:[impactType]] )</f>
        <v>AirQualityGCM Average12040O3</v>
      </c>
      <c r="C1929" s="49" t="s">
        <v>561</v>
      </c>
      <c r="D1929" s="49" t="s">
        <v>15</v>
      </c>
      <c r="E1929" s="50">
        <v>1</v>
      </c>
      <c r="F1929" s="50"/>
      <c r="G1929" s="50">
        <v>2040</v>
      </c>
      <c r="H1929" s="51" t="s">
        <v>562</v>
      </c>
      <c r="I1929" s="64" t="s">
        <v>618</v>
      </c>
      <c r="J1929" s="52">
        <v>1.5705777293969265E-6</v>
      </c>
      <c r="K1929" s="52">
        <v>3.4241777407339931E-7</v>
      </c>
      <c r="L1929" s="53">
        <v>8.6996267940818514E-7</v>
      </c>
      <c r="M1929" s="52">
        <v>2.6314462977158208E-7</v>
      </c>
      <c r="N1929" s="52">
        <v>-9.9969201324366213E-8</v>
      </c>
      <c r="O1929" s="52">
        <v>2.420994484098588E-7</v>
      </c>
      <c r="P1929" s="20">
        <v>3.1205030290406805E-8</v>
      </c>
      <c r="R1929"/>
    </row>
    <row r="1930" spans="1:18" x14ac:dyDescent="0.35">
      <c r="A1930" s="54">
        <f xml:space="preserve"> ROW( data_scaledImpacts[[#This Row],[row_id]] ) - ROW( data_scaledImpacts[[#Headers],[row_id]] )</f>
        <v>1929</v>
      </c>
      <c r="B1930" s="61" t="str">
        <f xml:space="preserve"> _xlfn.TEXTJOIN( "", , data_scaledImpacts[[#This Row],[sector]:[impactType]] )</f>
        <v>AirQualityCanESM222040O3</v>
      </c>
      <c r="C1930" s="49" t="s">
        <v>561</v>
      </c>
      <c r="D1930" s="49" t="s">
        <v>0</v>
      </c>
      <c r="E1930" s="50">
        <v>2</v>
      </c>
      <c r="F1930" s="50"/>
      <c r="G1930" s="50">
        <v>2040</v>
      </c>
      <c r="H1930" s="51" t="s">
        <v>562</v>
      </c>
      <c r="I1930" s="64" t="s">
        <v>619</v>
      </c>
      <c r="J1930" s="52"/>
      <c r="K1930" s="52"/>
      <c r="L1930" s="53"/>
      <c r="M1930" s="52"/>
      <c r="N1930" s="52"/>
      <c r="O1930" s="52"/>
      <c r="P1930" s="20"/>
      <c r="R1930"/>
    </row>
    <row r="1931" spans="1:18" x14ac:dyDescent="0.35">
      <c r="A1931" s="54">
        <f xml:space="preserve"> ROW( data_scaledImpacts[[#This Row],[row_id]] ) - ROW( data_scaledImpacts[[#Headers],[row_id]] )</f>
        <v>1930</v>
      </c>
      <c r="B1931" s="61" t="str">
        <f xml:space="preserve"> _xlfn.TEXTJOIN( "", , data_scaledImpacts[[#This Row],[sector]:[impactType]] )</f>
        <v>AirQualityCCSM422040O3</v>
      </c>
      <c r="C1931" s="49" t="s">
        <v>561</v>
      </c>
      <c r="D1931" s="49" t="s">
        <v>1</v>
      </c>
      <c r="E1931" s="50">
        <v>2</v>
      </c>
      <c r="F1931" s="50"/>
      <c r="G1931" s="50">
        <v>2040</v>
      </c>
      <c r="H1931" s="51" t="s">
        <v>562</v>
      </c>
      <c r="I1931" s="64" t="s">
        <v>620</v>
      </c>
      <c r="J1931" s="52">
        <v>5.6673139224238987E-6</v>
      </c>
      <c r="K1931" s="52">
        <v>2.3479377125218248E-6</v>
      </c>
      <c r="L1931" s="53">
        <v>3.6487762626847747E-6</v>
      </c>
      <c r="M1931" s="52">
        <v>2.666635771241622E-7</v>
      </c>
      <c r="N1931" s="52">
        <v>5.4114784803087988E-7</v>
      </c>
      <c r="O1931" s="52">
        <v>1.9905349972315955E-7</v>
      </c>
      <c r="P1931" s="20">
        <v>5.1823720624090521E-7</v>
      </c>
      <c r="R1931"/>
    </row>
    <row r="1932" spans="1:18" x14ac:dyDescent="0.35">
      <c r="A1932" s="54">
        <f xml:space="preserve"> ROW( data_scaledImpacts[[#This Row],[row_id]] ) - ROW( data_scaledImpacts[[#Headers],[row_id]] )</f>
        <v>1931</v>
      </c>
      <c r="B1932" s="61" t="str">
        <f xml:space="preserve"> _xlfn.TEXTJOIN( "", , data_scaledImpacts[[#This Row],[sector]:[impactType]] )</f>
        <v>AirQualityGISS-E2-R22040O3</v>
      </c>
      <c r="C1932" s="49" t="s">
        <v>561</v>
      </c>
      <c r="D1932" s="49" t="s">
        <v>2</v>
      </c>
      <c r="E1932" s="50">
        <v>2</v>
      </c>
      <c r="F1932" s="50"/>
      <c r="G1932" s="50">
        <v>2040</v>
      </c>
      <c r="H1932" s="51" t="s">
        <v>562</v>
      </c>
      <c r="I1932" s="64" t="s">
        <v>621</v>
      </c>
      <c r="J1932" s="52"/>
      <c r="K1932" s="52"/>
      <c r="L1932" s="53"/>
      <c r="M1932" s="52"/>
      <c r="N1932" s="52"/>
      <c r="O1932" s="52"/>
      <c r="P1932" s="20"/>
      <c r="R1932"/>
    </row>
    <row r="1933" spans="1:18" x14ac:dyDescent="0.35">
      <c r="A1933" s="54">
        <f xml:space="preserve"> ROW( data_scaledImpacts[[#This Row],[row_id]] ) - ROW( data_scaledImpacts[[#Headers],[row_id]] )</f>
        <v>1932</v>
      </c>
      <c r="B1933" s="61" t="str">
        <f xml:space="preserve"> _xlfn.TEXTJOIN( "", , data_scaledImpacts[[#This Row],[sector]:[impactType]] )</f>
        <v>AirQualityHadGEM2-ES22040O3</v>
      </c>
      <c r="C1933" s="49" t="s">
        <v>561</v>
      </c>
      <c r="D1933" s="49" t="s">
        <v>3</v>
      </c>
      <c r="E1933" s="50">
        <v>2</v>
      </c>
      <c r="F1933" s="50"/>
      <c r="G1933" s="50">
        <v>2040</v>
      </c>
      <c r="H1933" s="51" t="s">
        <v>562</v>
      </c>
      <c r="I1933" s="64" t="s">
        <v>622</v>
      </c>
      <c r="J1933" s="52"/>
      <c r="K1933" s="52"/>
      <c r="L1933" s="53"/>
      <c r="M1933" s="52"/>
      <c r="N1933" s="52"/>
      <c r="O1933" s="52"/>
      <c r="P1933" s="20"/>
      <c r="R1933"/>
    </row>
    <row r="1934" spans="1:18" x14ac:dyDescent="0.35">
      <c r="A1934" s="54">
        <f xml:space="preserve"> ROW( data_scaledImpacts[[#This Row],[row_id]] ) - ROW( data_scaledImpacts[[#Headers],[row_id]] )</f>
        <v>1933</v>
      </c>
      <c r="B1934" s="61" t="str">
        <f xml:space="preserve"> _xlfn.TEXTJOIN( "", , data_scaledImpacts[[#This Row],[sector]:[impactType]] )</f>
        <v>AirQualityMIROC522040O3</v>
      </c>
      <c r="C1934" s="49" t="s">
        <v>561</v>
      </c>
      <c r="D1934" s="49" t="s">
        <v>4</v>
      </c>
      <c r="E1934" s="50">
        <v>2</v>
      </c>
      <c r="F1934" s="50"/>
      <c r="G1934" s="50">
        <v>2040</v>
      </c>
      <c r="H1934" s="51" t="s">
        <v>562</v>
      </c>
      <c r="I1934" s="64" t="s">
        <v>623</v>
      </c>
      <c r="J1934" s="52"/>
      <c r="K1934" s="52"/>
      <c r="L1934" s="53"/>
      <c r="M1934" s="52"/>
      <c r="N1934" s="52"/>
      <c r="O1934" s="52"/>
      <c r="P1934" s="20"/>
      <c r="R1934"/>
    </row>
    <row r="1935" spans="1:18" x14ac:dyDescent="0.35">
      <c r="A1935" s="54">
        <f xml:space="preserve"> ROW( data_scaledImpacts[[#This Row],[row_id]] ) - ROW( data_scaledImpacts[[#Headers],[row_id]] )</f>
        <v>1934</v>
      </c>
      <c r="B1935" s="61" t="str">
        <f xml:space="preserve"> _xlfn.TEXTJOIN( "", , data_scaledImpacts[[#This Row],[sector]:[impactType]] )</f>
        <v>AirQualityGFDL-CM322040O3</v>
      </c>
      <c r="C1935" s="49" t="s">
        <v>561</v>
      </c>
      <c r="D1935" s="49" t="s">
        <v>5</v>
      </c>
      <c r="E1935" s="50">
        <v>2</v>
      </c>
      <c r="F1935" s="50"/>
      <c r="G1935" s="50">
        <v>2040</v>
      </c>
      <c r="H1935" s="51" t="s">
        <v>562</v>
      </c>
      <c r="I1935" s="64" t="s">
        <v>624</v>
      </c>
      <c r="J1935" s="52">
        <v>1.1311704655835129E-6</v>
      </c>
      <c r="K1935" s="52">
        <v>-7.3977201096959565E-7</v>
      </c>
      <c r="L1935" s="53">
        <v>6.9414202677278314E-8</v>
      </c>
      <c r="M1935" s="52">
        <v>9.1361064081960886E-7</v>
      </c>
      <c r="N1935" s="52">
        <v>-1.2849404906494175E-6</v>
      </c>
      <c r="O1935" s="52">
        <v>4.398525589742326E-7</v>
      </c>
      <c r="P1935" s="20">
        <v>-5.0868003749805199E-7</v>
      </c>
      <c r="R1935"/>
    </row>
    <row r="1936" spans="1:18" x14ac:dyDescent="0.35">
      <c r="A1936" s="54">
        <f xml:space="preserve"> ROW( data_scaledImpacts[[#This Row],[row_id]] ) - ROW( data_scaledImpacts[[#Headers],[row_id]] )</f>
        <v>1935</v>
      </c>
      <c r="B1936" s="61" t="str">
        <f xml:space="preserve"> _xlfn.TEXTJOIN( "", , data_scaledImpacts[[#This Row],[sector]:[impactType]] )</f>
        <v>AirQualityGCM Average22040O3</v>
      </c>
      <c r="C1936" s="49" t="s">
        <v>561</v>
      </c>
      <c r="D1936" s="49" t="s">
        <v>15</v>
      </c>
      <c r="E1936" s="50">
        <v>2</v>
      </c>
      <c r="F1936" s="50"/>
      <c r="G1936" s="50">
        <v>2040</v>
      </c>
      <c r="H1936" s="51" t="s">
        <v>562</v>
      </c>
      <c r="I1936" s="64" t="s">
        <v>625</v>
      </c>
      <c r="J1936" s="52">
        <v>3.3992421940037057E-6</v>
      </c>
      <c r="K1936" s="52">
        <v>8.0408285077611458E-7</v>
      </c>
      <c r="L1936" s="53">
        <v>1.8590952326810265E-6</v>
      </c>
      <c r="M1936" s="52">
        <v>5.901371089718855E-7</v>
      </c>
      <c r="N1936" s="52">
        <v>-3.7189632130926881E-7</v>
      </c>
      <c r="O1936" s="52">
        <v>3.1945302934869609E-7</v>
      </c>
      <c r="P1936" s="20">
        <v>4.7785843714266133E-9</v>
      </c>
      <c r="R1936"/>
    </row>
    <row r="1937" spans="1:18" x14ac:dyDescent="0.35">
      <c r="A1937" s="54">
        <f xml:space="preserve"> ROW( data_scaledImpacts[[#This Row],[row_id]] ) - ROW( data_scaledImpacts[[#Headers],[row_id]] )</f>
        <v>1936</v>
      </c>
      <c r="B1937" s="61" t="str">
        <f xml:space="preserve"> _xlfn.TEXTJOIN( "", , data_scaledImpacts[[#This Row],[sector]:[impactType]] )</f>
        <v>AirQualityCanESM232040O3</v>
      </c>
      <c r="C1937" s="49" t="s">
        <v>561</v>
      </c>
      <c r="D1937" s="49" t="s">
        <v>0</v>
      </c>
      <c r="E1937" s="50">
        <v>3</v>
      </c>
      <c r="F1937" s="50"/>
      <c r="G1937" s="50">
        <v>2040</v>
      </c>
      <c r="H1937" s="51" t="s">
        <v>562</v>
      </c>
      <c r="I1937" s="64" t="s">
        <v>626</v>
      </c>
      <c r="J1937" s="52"/>
      <c r="K1937" s="52"/>
      <c r="L1937" s="53"/>
      <c r="M1937" s="52"/>
      <c r="N1937" s="52"/>
      <c r="O1937" s="52"/>
      <c r="P1937" s="20"/>
      <c r="R1937"/>
    </row>
    <row r="1938" spans="1:18" x14ac:dyDescent="0.35">
      <c r="A1938" s="54">
        <f xml:space="preserve"> ROW( data_scaledImpacts[[#This Row],[row_id]] ) - ROW( data_scaledImpacts[[#Headers],[row_id]] )</f>
        <v>1937</v>
      </c>
      <c r="B1938" s="61" t="str">
        <f xml:space="preserve"> _xlfn.TEXTJOIN( "", , data_scaledImpacts[[#This Row],[sector]:[impactType]] )</f>
        <v>AirQualityCCSM432040O3</v>
      </c>
      <c r="C1938" s="49" t="s">
        <v>561</v>
      </c>
      <c r="D1938" s="49" t="s">
        <v>1</v>
      </c>
      <c r="E1938" s="50">
        <v>3</v>
      </c>
      <c r="F1938" s="50"/>
      <c r="G1938" s="50">
        <v>2040</v>
      </c>
      <c r="H1938" s="51" t="s">
        <v>562</v>
      </c>
      <c r="I1938" s="64" t="s">
        <v>627</v>
      </c>
      <c r="J1938" s="52">
        <v>6.880587668621067E-6</v>
      </c>
      <c r="K1938" s="52">
        <v>2.9771590189388469E-6</v>
      </c>
      <c r="L1938" s="53">
        <v>4.2136834248916369E-6</v>
      </c>
      <c r="M1938" s="52">
        <v>1.6027740067860524E-6</v>
      </c>
      <c r="N1938" s="52">
        <v>-2.7672025393976365E-7</v>
      </c>
      <c r="O1938" s="52">
        <v>-5.4521508309063937E-7</v>
      </c>
      <c r="P1938" s="20">
        <v>2.5180966574950391E-7</v>
      </c>
      <c r="R1938"/>
    </row>
    <row r="1939" spans="1:18" x14ac:dyDescent="0.35">
      <c r="A1939" s="54">
        <f xml:space="preserve"> ROW( data_scaledImpacts[[#This Row],[row_id]] ) - ROW( data_scaledImpacts[[#Headers],[row_id]] )</f>
        <v>1938</v>
      </c>
      <c r="B1939" s="61" t="str">
        <f xml:space="preserve"> _xlfn.TEXTJOIN( "", , data_scaledImpacts[[#This Row],[sector]:[impactType]] )</f>
        <v>AirQualityGISS-E2-R32040O3</v>
      </c>
      <c r="C1939" s="49" t="s">
        <v>561</v>
      </c>
      <c r="D1939" s="49" t="s">
        <v>2</v>
      </c>
      <c r="E1939" s="50">
        <v>3</v>
      </c>
      <c r="F1939" s="50"/>
      <c r="G1939" s="50">
        <v>2040</v>
      </c>
      <c r="H1939" s="51" t="s">
        <v>562</v>
      </c>
      <c r="I1939" s="64" t="s">
        <v>628</v>
      </c>
      <c r="J1939" s="52"/>
      <c r="K1939" s="52"/>
      <c r="L1939" s="53"/>
      <c r="M1939" s="52"/>
      <c r="N1939" s="52"/>
      <c r="O1939" s="52"/>
      <c r="P1939" s="20"/>
      <c r="R1939"/>
    </row>
    <row r="1940" spans="1:18" x14ac:dyDescent="0.35">
      <c r="A1940" s="54">
        <f xml:space="preserve"> ROW( data_scaledImpacts[[#This Row],[row_id]] ) - ROW( data_scaledImpacts[[#Headers],[row_id]] )</f>
        <v>1939</v>
      </c>
      <c r="B1940" s="61" t="str">
        <f xml:space="preserve"> _xlfn.TEXTJOIN( "", , data_scaledImpacts[[#This Row],[sector]:[impactType]] )</f>
        <v>AirQualityHadGEM2-ES32040O3</v>
      </c>
      <c r="C1940" s="49" t="s">
        <v>561</v>
      </c>
      <c r="D1940" s="49" t="s">
        <v>3</v>
      </c>
      <c r="E1940" s="50">
        <v>3</v>
      </c>
      <c r="F1940" s="50"/>
      <c r="G1940" s="50">
        <v>2040</v>
      </c>
      <c r="H1940" s="51" t="s">
        <v>562</v>
      </c>
      <c r="I1940" s="64" t="s">
        <v>629</v>
      </c>
      <c r="J1940" s="52"/>
      <c r="K1940" s="52"/>
      <c r="L1940" s="53"/>
      <c r="M1940" s="52"/>
      <c r="N1940" s="52"/>
      <c r="O1940" s="52"/>
      <c r="P1940" s="20"/>
      <c r="R1940"/>
    </row>
    <row r="1941" spans="1:18" x14ac:dyDescent="0.35">
      <c r="A1941" s="54">
        <f xml:space="preserve"> ROW( data_scaledImpacts[[#This Row],[row_id]] ) - ROW( data_scaledImpacts[[#Headers],[row_id]] )</f>
        <v>1940</v>
      </c>
      <c r="B1941" s="61" t="str">
        <f xml:space="preserve"> _xlfn.TEXTJOIN( "", , data_scaledImpacts[[#This Row],[sector]:[impactType]] )</f>
        <v>AirQualityMIROC532040O3</v>
      </c>
      <c r="C1941" s="49" t="s">
        <v>561</v>
      </c>
      <c r="D1941" s="49" t="s">
        <v>4</v>
      </c>
      <c r="E1941" s="50">
        <v>3</v>
      </c>
      <c r="F1941" s="50"/>
      <c r="G1941" s="50">
        <v>2040</v>
      </c>
      <c r="H1941" s="51" t="s">
        <v>562</v>
      </c>
      <c r="I1941" s="64" t="s">
        <v>630</v>
      </c>
      <c r="J1941" s="52"/>
      <c r="K1941" s="52"/>
      <c r="L1941" s="53"/>
      <c r="M1941" s="52"/>
      <c r="N1941" s="52"/>
      <c r="O1941" s="52"/>
      <c r="P1941" s="20"/>
      <c r="R1941"/>
    </row>
    <row r="1942" spans="1:18" x14ac:dyDescent="0.35">
      <c r="A1942" s="54">
        <f xml:space="preserve"> ROW( data_scaledImpacts[[#This Row],[row_id]] ) - ROW( data_scaledImpacts[[#Headers],[row_id]] )</f>
        <v>1941</v>
      </c>
      <c r="B1942" s="61" t="str">
        <f xml:space="preserve"> _xlfn.TEXTJOIN( "", , data_scaledImpacts[[#This Row],[sector]:[impactType]] )</f>
        <v>AirQualityGFDL-CM332040O3</v>
      </c>
      <c r="C1942" s="49" t="s">
        <v>561</v>
      </c>
      <c r="D1942" s="49" t="s">
        <v>5</v>
      </c>
      <c r="E1942" s="50">
        <v>3</v>
      </c>
      <c r="F1942" s="50"/>
      <c r="G1942" s="50">
        <v>2040</v>
      </c>
      <c r="H1942" s="51" t="s">
        <v>562</v>
      </c>
      <c r="I1942" s="64" t="s">
        <v>631</v>
      </c>
      <c r="J1942" s="52">
        <v>1.3591706628131575E-6</v>
      </c>
      <c r="K1942" s="52">
        <v>4.7806899689109375E-8</v>
      </c>
      <c r="L1942" s="53">
        <v>-7.0425041186012784E-7</v>
      </c>
      <c r="M1942" s="52">
        <v>9.9916195149214673E-7</v>
      </c>
      <c r="N1942" s="52">
        <v>-2.5687597997748715E-6</v>
      </c>
      <c r="O1942" s="52">
        <v>-7.1596861818440393E-7</v>
      </c>
      <c r="P1942" s="20">
        <v>-1.5896108146460543E-6</v>
      </c>
      <c r="R1942"/>
    </row>
    <row r="1943" spans="1:18" x14ac:dyDescent="0.35">
      <c r="A1943" s="54">
        <f xml:space="preserve"> ROW( data_scaledImpacts[[#This Row],[row_id]] ) - ROW( data_scaledImpacts[[#Headers],[row_id]] )</f>
        <v>1942</v>
      </c>
      <c r="B1943" s="61" t="str">
        <f xml:space="preserve"> _xlfn.TEXTJOIN( "", , data_scaledImpacts[[#This Row],[sector]:[impactType]] )</f>
        <v>AirQualityGCM Average32040O3</v>
      </c>
      <c r="C1943" s="49" t="s">
        <v>561</v>
      </c>
      <c r="D1943" s="49" t="s">
        <v>15</v>
      </c>
      <c r="E1943" s="50">
        <v>3</v>
      </c>
      <c r="F1943" s="50"/>
      <c r="G1943" s="50">
        <v>2040</v>
      </c>
      <c r="H1943" s="51" t="s">
        <v>562</v>
      </c>
      <c r="I1943" s="64" t="s">
        <v>632</v>
      </c>
      <c r="J1943" s="52">
        <v>4.1198791657171123E-6</v>
      </c>
      <c r="K1943" s="52">
        <v>1.5124829593139782E-6</v>
      </c>
      <c r="L1943" s="53">
        <v>1.7547165065157544E-6</v>
      </c>
      <c r="M1943" s="52">
        <v>1.3009679791390997E-6</v>
      </c>
      <c r="N1943" s="52">
        <v>-1.4227400268573175E-6</v>
      </c>
      <c r="O1943" s="52">
        <v>-6.305918506375217E-7</v>
      </c>
      <c r="P1943" s="20">
        <v>-6.6890057444827517E-7</v>
      </c>
      <c r="R1943"/>
    </row>
    <row r="1944" spans="1:18" x14ac:dyDescent="0.35">
      <c r="A1944" s="54">
        <f xml:space="preserve"> ROW( data_scaledImpacts[[#This Row],[row_id]] ) - ROW( data_scaledImpacts[[#Headers],[row_id]] )</f>
        <v>1943</v>
      </c>
      <c r="B1944" s="61" t="str">
        <f xml:space="preserve"> _xlfn.TEXTJOIN( "", , data_scaledImpacts[[#This Row],[sector]:[impactType]] )</f>
        <v>AirQualityCanESM242040O3</v>
      </c>
      <c r="C1944" s="49" t="s">
        <v>561</v>
      </c>
      <c r="D1944" s="49" t="s">
        <v>0</v>
      </c>
      <c r="E1944" s="50">
        <v>4</v>
      </c>
      <c r="F1944" s="50"/>
      <c r="G1944" s="50">
        <v>2040</v>
      </c>
      <c r="H1944" s="51" t="s">
        <v>562</v>
      </c>
      <c r="I1944" s="64" t="s">
        <v>633</v>
      </c>
      <c r="J1944" s="52"/>
      <c r="K1944" s="52"/>
      <c r="L1944" s="53"/>
      <c r="M1944" s="52"/>
      <c r="N1944" s="52"/>
      <c r="O1944" s="52"/>
      <c r="P1944" s="20"/>
      <c r="R1944"/>
    </row>
    <row r="1945" spans="1:18" x14ac:dyDescent="0.35">
      <c r="A1945" s="54">
        <f xml:space="preserve"> ROW( data_scaledImpacts[[#This Row],[row_id]] ) - ROW( data_scaledImpacts[[#Headers],[row_id]] )</f>
        <v>1944</v>
      </c>
      <c r="B1945" s="61" t="str">
        <f xml:space="preserve"> _xlfn.TEXTJOIN( "", , data_scaledImpacts[[#This Row],[sector]:[impactType]] )</f>
        <v>AirQualityCCSM442040O3</v>
      </c>
      <c r="C1945" s="49" t="s">
        <v>561</v>
      </c>
      <c r="D1945" s="49" t="s">
        <v>1</v>
      </c>
      <c r="E1945" s="50">
        <v>4</v>
      </c>
      <c r="F1945" s="50"/>
      <c r="G1945" s="50">
        <v>2040</v>
      </c>
      <c r="H1945" s="51" t="s">
        <v>562</v>
      </c>
      <c r="I1945" s="64" t="s">
        <v>634</v>
      </c>
      <c r="J1945" s="52">
        <v>9.2120536995786558E-6</v>
      </c>
      <c r="K1945" s="52">
        <v>4.7255745961601696E-6</v>
      </c>
      <c r="L1945" s="53">
        <v>5.0123774708743348E-6</v>
      </c>
      <c r="M1945" s="52">
        <v>3.3938670755800231E-6</v>
      </c>
      <c r="N1945" s="52">
        <v>-8.0854748070464993E-7</v>
      </c>
      <c r="O1945" s="52">
        <v>-1.2647899505422103E-6</v>
      </c>
      <c r="P1945" s="20">
        <v>-1.0932439076370231E-7</v>
      </c>
      <c r="R1945"/>
    </row>
    <row r="1946" spans="1:18" x14ac:dyDescent="0.35">
      <c r="A1946" s="54">
        <f xml:space="preserve"> ROW( data_scaledImpacts[[#This Row],[row_id]] ) - ROW( data_scaledImpacts[[#Headers],[row_id]] )</f>
        <v>1945</v>
      </c>
      <c r="B1946" s="61" t="str">
        <f xml:space="preserve"> _xlfn.TEXTJOIN( "", , data_scaledImpacts[[#This Row],[sector]:[impactType]] )</f>
        <v>AirQualityGISS-E2-R42040O3</v>
      </c>
      <c r="C1946" s="49" t="s">
        <v>561</v>
      </c>
      <c r="D1946" s="49" t="s">
        <v>2</v>
      </c>
      <c r="E1946" s="50">
        <v>4</v>
      </c>
      <c r="F1946" s="50"/>
      <c r="G1946" s="50">
        <v>2040</v>
      </c>
      <c r="H1946" s="51" t="s">
        <v>562</v>
      </c>
      <c r="I1946" s="64" t="s">
        <v>635</v>
      </c>
      <c r="J1946" s="52"/>
      <c r="K1946" s="52"/>
      <c r="L1946" s="53"/>
      <c r="M1946" s="52"/>
      <c r="N1946" s="52"/>
      <c r="O1946" s="52"/>
      <c r="P1946" s="20"/>
      <c r="R1946"/>
    </row>
    <row r="1947" spans="1:18" x14ac:dyDescent="0.35">
      <c r="A1947" s="54">
        <f xml:space="preserve"> ROW( data_scaledImpacts[[#This Row],[row_id]] ) - ROW( data_scaledImpacts[[#Headers],[row_id]] )</f>
        <v>1946</v>
      </c>
      <c r="B1947" s="61" t="str">
        <f xml:space="preserve"> _xlfn.TEXTJOIN( "", , data_scaledImpacts[[#This Row],[sector]:[impactType]] )</f>
        <v>AirQualityHadGEM2-ES42040O3</v>
      </c>
      <c r="C1947" s="49" t="s">
        <v>561</v>
      </c>
      <c r="D1947" s="49" t="s">
        <v>3</v>
      </c>
      <c r="E1947" s="50">
        <v>4</v>
      </c>
      <c r="F1947" s="50"/>
      <c r="G1947" s="50">
        <v>2040</v>
      </c>
      <c r="H1947" s="51" t="s">
        <v>562</v>
      </c>
      <c r="I1947" s="64" t="s">
        <v>636</v>
      </c>
      <c r="J1947" s="52"/>
      <c r="K1947" s="52"/>
      <c r="L1947" s="53"/>
      <c r="M1947" s="52"/>
      <c r="N1947" s="52"/>
      <c r="O1947" s="52"/>
      <c r="P1947" s="20"/>
      <c r="R1947"/>
    </row>
    <row r="1948" spans="1:18" x14ac:dyDescent="0.35">
      <c r="A1948" s="54">
        <f xml:space="preserve"> ROW( data_scaledImpacts[[#This Row],[row_id]] ) - ROW( data_scaledImpacts[[#Headers],[row_id]] )</f>
        <v>1947</v>
      </c>
      <c r="B1948" s="61" t="str">
        <f xml:space="preserve"> _xlfn.TEXTJOIN( "", , data_scaledImpacts[[#This Row],[sector]:[impactType]] )</f>
        <v>AirQualityMIROC542040O3</v>
      </c>
      <c r="C1948" s="49" t="s">
        <v>561</v>
      </c>
      <c r="D1948" s="49" t="s">
        <v>4</v>
      </c>
      <c r="E1948" s="50">
        <v>4</v>
      </c>
      <c r="F1948" s="50"/>
      <c r="G1948" s="50">
        <v>2040</v>
      </c>
      <c r="H1948" s="51" t="s">
        <v>562</v>
      </c>
      <c r="I1948" s="64" t="s">
        <v>637</v>
      </c>
      <c r="J1948" s="52"/>
      <c r="K1948" s="52"/>
      <c r="L1948" s="53"/>
      <c r="M1948" s="52"/>
      <c r="N1948" s="52"/>
      <c r="O1948" s="52"/>
      <c r="P1948" s="20"/>
      <c r="R1948"/>
    </row>
    <row r="1949" spans="1:18" x14ac:dyDescent="0.35">
      <c r="A1949" s="54">
        <f xml:space="preserve"> ROW( data_scaledImpacts[[#This Row],[row_id]] ) - ROW( data_scaledImpacts[[#Headers],[row_id]] )</f>
        <v>1948</v>
      </c>
      <c r="B1949" s="61" t="str">
        <f xml:space="preserve"> _xlfn.TEXTJOIN( "", , data_scaledImpacts[[#This Row],[sector]:[impactType]] )</f>
        <v>AirQualityGFDL-CM342040O3</v>
      </c>
      <c r="C1949" s="49" t="s">
        <v>561</v>
      </c>
      <c r="D1949" s="49" t="s">
        <v>5</v>
      </c>
      <c r="E1949" s="50">
        <v>4</v>
      </c>
      <c r="F1949" s="50"/>
      <c r="G1949" s="50">
        <v>2040</v>
      </c>
      <c r="H1949" s="51" t="s">
        <v>562</v>
      </c>
      <c r="I1949" s="64" t="s">
        <v>638</v>
      </c>
      <c r="J1949" s="52">
        <v>3.3119894901236185E-6</v>
      </c>
      <c r="K1949" s="52">
        <v>9.175098362637217E-7</v>
      </c>
      <c r="L1949" s="53">
        <v>2.6431686345293396E-7</v>
      </c>
      <c r="M1949" s="52">
        <v>7.5490224782214825E-7</v>
      </c>
      <c r="N1949" s="52">
        <v>-2.4831053248494527E-6</v>
      </c>
      <c r="O1949" s="52">
        <v>-6.7776626425334966E-8</v>
      </c>
      <c r="P1949" s="20">
        <v>-1.5964124091530507E-6</v>
      </c>
      <c r="R1949"/>
    </row>
    <row r="1950" spans="1:18" x14ac:dyDescent="0.35">
      <c r="A1950" s="54">
        <f xml:space="preserve"> ROW( data_scaledImpacts[[#This Row],[row_id]] ) - ROW( data_scaledImpacts[[#Headers],[row_id]] )</f>
        <v>1949</v>
      </c>
      <c r="B1950" s="61" t="str">
        <f xml:space="preserve"> _xlfn.TEXTJOIN( "", , data_scaledImpacts[[#This Row],[sector]:[impactType]] )</f>
        <v>AirQualityGCM Average42040O3</v>
      </c>
      <c r="C1950" s="49" t="s">
        <v>561</v>
      </c>
      <c r="D1950" s="49" t="s">
        <v>15</v>
      </c>
      <c r="E1950" s="50">
        <v>4</v>
      </c>
      <c r="F1950" s="50"/>
      <c r="G1950" s="50">
        <v>2040</v>
      </c>
      <c r="H1950" s="51" t="s">
        <v>562</v>
      </c>
      <c r="I1950" s="64" t="s">
        <v>639</v>
      </c>
      <c r="J1950" s="52">
        <v>6.2620215948511374E-6</v>
      </c>
      <c r="K1950" s="52">
        <v>2.8215422162119457E-6</v>
      </c>
      <c r="L1950" s="53">
        <v>2.6383471671636344E-6</v>
      </c>
      <c r="M1950" s="52">
        <v>2.0743846617010855E-6</v>
      </c>
      <c r="N1950" s="52">
        <v>-1.6458264027770513E-6</v>
      </c>
      <c r="O1950" s="52">
        <v>-6.6628328848377262E-7</v>
      </c>
      <c r="P1950" s="20">
        <v>-8.5286839995837654E-7</v>
      </c>
      <c r="R1950"/>
    </row>
    <row r="1951" spans="1:18" x14ac:dyDescent="0.35">
      <c r="A1951" s="54">
        <f xml:space="preserve"> ROW( data_scaledImpacts[[#This Row],[row_id]] ) - ROW( data_scaledImpacts[[#Headers],[row_id]] )</f>
        <v>1950</v>
      </c>
      <c r="B1951" s="61" t="str">
        <f xml:space="preserve"> _xlfn.TEXTJOIN( "", , data_scaledImpacts[[#This Row],[sector]:[impactType]] )</f>
        <v>AirQualityCanESM252040O3</v>
      </c>
      <c r="C1951" s="49" t="s">
        <v>561</v>
      </c>
      <c r="D1951" s="49" t="s">
        <v>0</v>
      </c>
      <c r="E1951" s="50">
        <v>5</v>
      </c>
      <c r="F1951" s="50"/>
      <c r="G1951" s="50">
        <v>2040</v>
      </c>
      <c r="H1951" s="51" t="s">
        <v>562</v>
      </c>
      <c r="I1951" s="64" t="s">
        <v>640</v>
      </c>
      <c r="J1951" s="52"/>
      <c r="K1951" s="52"/>
      <c r="L1951" s="53"/>
      <c r="M1951" s="52"/>
      <c r="N1951" s="52"/>
      <c r="O1951" s="52"/>
      <c r="P1951" s="20"/>
      <c r="R1951"/>
    </row>
    <row r="1952" spans="1:18" x14ac:dyDescent="0.35">
      <c r="A1952" s="54">
        <f xml:space="preserve"> ROW( data_scaledImpacts[[#This Row],[row_id]] ) - ROW( data_scaledImpacts[[#Headers],[row_id]] )</f>
        <v>1951</v>
      </c>
      <c r="B1952" s="61" t="str">
        <f xml:space="preserve"> _xlfn.TEXTJOIN( "", , data_scaledImpacts[[#This Row],[sector]:[impactType]] )</f>
        <v>AirQualityCCSM452040O3</v>
      </c>
      <c r="C1952" s="49" t="s">
        <v>561</v>
      </c>
      <c r="D1952" s="49" t="s">
        <v>1</v>
      </c>
      <c r="E1952" s="50">
        <v>5</v>
      </c>
      <c r="F1952" s="50"/>
      <c r="G1952" s="50">
        <v>2040</v>
      </c>
      <c r="H1952" s="51" t="s">
        <v>562</v>
      </c>
      <c r="I1952" s="64" t="s">
        <v>641</v>
      </c>
      <c r="J1952" s="52">
        <v>1.1974271157671486E-5</v>
      </c>
      <c r="K1952" s="52">
        <v>6.0784568939331225E-6</v>
      </c>
      <c r="L1952" s="53">
        <v>5.5734687519766645E-6</v>
      </c>
      <c r="M1952" s="52">
        <v>3.1896027076499683E-6</v>
      </c>
      <c r="N1952" s="52">
        <v>-4.1105119135425543E-7</v>
      </c>
      <c r="O1952" s="52">
        <v>-4.6412948105581946E-7</v>
      </c>
      <c r="P1952" s="20">
        <v>4.4782966135790964E-7</v>
      </c>
      <c r="R1952"/>
    </row>
    <row r="1953" spans="1:18" x14ac:dyDescent="0.35">
      <c r="A1953" s="54">
        <f xml:space="preserve"> ROW( data_scaledImpacts[[#This Row],[row_id]] ) - ROW( data_scaledImpacts[[#Headers],[row_id]] )</f>
        <v>1952</v>
      </c>
      <c r="B1953" s="61" t="str">
        <f xml:space="preserve"> _xlfn.TEXTJOIN( "", , data_scaledImpacts[[#This Row],[sector]:[impactType]] )</f>
        <v>AirQualityGISS-E2-R52040O3</v>
      </c>
      <c r="C1953" s="49" t="s">
        <v>561</v>
      </c>
      <c r="D1953" s="49" t="s">
        <v>2</v>
      </c>
      <c r="E1953" s="50">
        <v>5</v>
      </c>
      <c r="F1953" s="50"/>
      <c r="G1953" s="50">
        <v>2040</v>
      </c>
      <c r="H1953" s="51" t="s">
        <v>562</v>
      </c>
      <c r="I1953" s="64" t="s">
        <v>642</v>
      </c>
      <c r="J1953" s="52"/>
      <c r="K1953" s="52"/>
      <c r="L1953" s="53"/>
      <c r="M1953" s="52"/>
      <c r="N1953" s="52"/>
      <c r="O1953" s="52"/>
      <c r="P1953" s="20"/>
      <c r="R1953"/>
    </row>
    <row r="1954" spans="1:18" x14ac:dyDescent="0.35">
      <c r="A1954" s="54">
        <f xml:space="preserve"> ROW( data_scaledImpacts[[#This Row],[row_id]] ) - ROW( data_scaledImpacts[[#Headers],[row_id]] )</f>
        <v>1953</v>
      </c>
      <c r="B1954" s="61" t="str">
        <f xml:space="preserve"> _xlfn.TEXTJOIN( "", , data_scaledImpacts[[#This Row],[sector]:[impactType]] )</f>
        <v>AirQualityHadGEM2-ES52040O3</v>
      </c>
      <c r="C1954" s="49" t="s">
        <v>561</v>
      </c>
      <c r="D1954" s="49" t="s">
        <v>3</v>
      </c>
      <c r="E1954" s="50">
        <v>5</v>
      </c>
      <c r="F1954" s="50"/>
      <c r="G1954" s="50">
        <v>2040</v>
      </c>
      <c r="H1954" s="51" t="s">
        <v>562</v>
      </c>
      <c r="I1954" s="64" t="s">
        <v>643</v>
      </c>
      <c r="J1954" s="52"/>
      <c r="K1954" s="52"/>
      <c r="L1954" s="53"/>
      <c r="M1954" s="52"/>
      <c r="N1954" s="52"/>
      <c r="O1954" s="52"/>
      <c r="P1954" s="20"/>
      <c r="R1954"/>
    </row>
    <row r="1955" spans="1:18" x14ac:dyDescent="0.35">
      <c r="A1955" s="54">
        <f xml:space="preserve"> ROW( data_scaledImpacts[[#This Row],[row_id]] ) - ROW( data_scaledImpacts[[#Headers],[row_id]] )</f>
        <v>1954</v>
      </c>
      <c r="B1955" s="61" t="str">
        <f xml:space="preserve"> _xlfn.TEXTJOIN( "", , data_scaledImpacts[[#This Row],[sector]:[impactType]] )</f>
        <v>AirQualityMIROC552040O3</v>
      </c>
      <c r="C1955" s="49" t="s">
        <v>561</v>
      </c>
      <c r="D1955" s="49" t="s">
        <v>4</v>
      </c>
      <c r="E1955" s="50">
        <v>5</v>
      </c>
      <c r="F1955" s="50"/>
      <c r="G1955" s="50">
        <v>2040</v>
      </c>
      <c r="H1955" s="51" t="s">
        <v>562</v>
      </c>
      <c r="I1955" s="64" t="s">
        <v>644</v>
      </c>
      <c r="J1955" s="52"/>
      <c r="K1955" s="52"/>
      <c r="L1955" s="53"/>
      <c r="M1955" s="52"/>
      <c r="N1955" s="52"/>
      <c r="O1955" s="52"/>
      <c r="P1955" s="20"/>
      <c r="R1955"/>
    </row>
    <row r="1956" spans="1:18" x14ac:dyDescent="0.35">
      <c r="A1956" s="54">
        <f xml:space="preserve"> ROW( data_scaledImpacts[[#This Row],[row_id]] ) - ROW( data_scaledImpacts[[#Headers],[row_id]] )</f>
        <v>1955</v>
      </c>
      <c r="B1956" s="61" t="str">
        <f xml:space="preserve"> _xlfn.TEXTJOIN( "", , data_scaledImpacts[[#This Row],[sector]:[impactType]] )</f>
        <v>AirQualityGFDL-CM352040O3</v>
      </c>
      <c r="C1956" s="49" t="s">
        <v>561</v>
      </c>
      <c r="D1956" s="49" t="s">
        <v>5</v>
      </c>
      <c r="E1956" s="50">
        <v>5</v>
      </c>
      <c r="F1956" s="50"/>
      <c r="G1956" s="50">
        <v>2040</v>
      </c>
      <c r="H1956" s="51" t="s">
        <v>562</v>
      </c>
      <c r="I1956" s="64" t="s">
        <v>645</v>
      </c>
      <c r="J1956" s="52">
        <v>5.2384485681089163E-6</v>
      </c>
      <c r="K1956" s="52">
        <v>1.6917336119872788E-6</v>
      </c>
      <c r="L1956" s="53">
        <v>1.3289952090742589E-6</v>
      </c>
      <c r="M1956" s="52">
        <v>5.1025017076643309E-7</v>
      </c>
      <c r="N1956" s="52">
        <v>-2.2453235226472284E-6</v>
      </c>
      <c r="O1956" s="52">
        <v>7.1660397850066707E-7</v>
      </c>
      <c r="P1956" s="20">
        <v>-1.4735290404827999E-6</v>
      </c>
      <c r="R1956"/>
    </row>
    <row r="1957" spans="1:18" x14ac:dyDescent="0.35">
      <c r="A1957" s="54">
        <f xml:space="preserve"> ROW( data_scaledImpacts[[#This Row],[row_id]] ) - ROW( data_scaledImpacts[[#Headers],[row_id]] )</f>
        <v>1956</v>
      </c>
      <c r="B1957" s="61" t="str">
        <f xml:space="preserve"> _xlfn.TEXTJOIN( "", , data_scaledImpacts[[#This Row],[sector]:[impactType]] )</f>
        <v>AirQualityGCM Average52040O3</v>
      </c>
      <c r="C1957" s="49" t="s">
        <v>561</v>
      </c>
      <c r="D1957" s="49" t="s">
        <v>15</v>
      </c>
      <c r="E1957" s="50">
        <v>5</v>
      </c>
      <c r="F1957" s="50"/>
      <c r="G1957" s="50">
        <v>2040</v>
      </c>
      <c r="H1957" s="51" t="s">
        <v>562</v>
      </c>
      <c r="I1957" s="64" t="s">
        <v>646</v>
      </c>
      <c r="J1957" s="52">
        <v>8.6063598628902009E-6</v>
      </c>
      <c r="K1957" s="52">
        <v>3.8850952529602004E-6</v>
      </c>
      <c r="L1957" s="53">
        <v>3.4512319805254616E-6</v>
      </c>
      <c r="M1957" s="52">
        <v>1.8499264392082006E-6</v>
      </c>
      <c r="N1957" s="52">
        <v>-1.3281873570007418E-6</v>
      </c>
      <c r="O1957" s="52">
        <v>1.2623724872242381E-7</v>
      </c>
      <c r="P1957" s="20">
        <v>-5.1284968956244515E-7</v>
      </c>
      <c r="R1957"/>
    </row>
    <row r="1958" spans="1:18" x14ac:dyDescent="0.35">
      <c r="A1958" s="54">
        <f xml:space="preserve"> ROW( data_scaledImpacts[[#This Row],[row_id]] ) - ROW( data_scaledImpacts[[#Headers],[row_id]] )</f>
        <v>1957</v>
      </c>
      <c r="B1958" s="61" t="str">
        <f xml:space="preserve"> _xlfn.TEXTJOIN( "", , data_scaledImpacts[[#This Row],[sector]:[impactType]] )</f>
        <v>AirQualityCanESM262040O3</v>
      </c>
      <c r="C1958" s="49" t="s">
        <v>561</v>
      </c>
      <c r="D1958" s="49" t="s">
        <v>0</v>
      </c>
      <c r="E1958" s="50">
        <v>6</v>
      </c>
      <c r="F1958" s="50"/>
      <c r="G1958" s="50">
        <v>2040</v>
      </c>
      <c r="H1958" s="51" t="s">
        <v>562</v>
      </c>
      <c r="I1958" s="64" t="s">
        <v>647</v>
      </c>
      <c r="J1958" s="3"/>
      <c r="K1958" s="3"/>
      <c r="L1958" s="3"/>
      <c r="M1958" s="3"/>
      <c r="N1958" s="3"/>
      <c r="O1958" s="3"/>
      <c r="P1958" s="20"/>
      <c r="R1958"/>
    </row>
    <row r="1959" spans="1:18" x14ac:dyDescent="0.35">
      <c r="A1959" s="54">
        <f xml:space="preserve"> ROW( data_scaledImpacts[[#This Row],[row_id]] ) - ROW( data_scaledImpacts[[#Headers],[row_id]] )</f>
        <v>1958</v>
      </c>
      <c r="B1959" s="61" t="str">
        <f xml:space="preserve"> _xlfn.TEXTJOIN( "", , data_scaledImpacts[[#This Row],[sector]:[impactType]] )</f>
        <v>AirQualityCCSM462040O3</v>
      </c>
      <c r="C1959" s="49" t="s">
        <v>561</v>
      </c>
      <c r="D1959" s="49" t="s">
        <v>1</v>
      </c>
      <c r="E1959" s="50">
        <v>6</v>
      </c>
      <c r="F1959" s="50"/>
      <c r="G1959" s="50">
        <v>2040</v>
      </c>
      <c r="H1959" s="51" t="s">
        <v>562</v>
      </c>
      <c r="I1959" s="64" t="s">
        <v>648</v>
      </c>
      <c r="J1959" s="3"/>
      <c r="K1959" s="3"/>
      <c r="L1959" s="3"/>
      <c r="M1959" s="3"/>
      <c r="N1959" s="3"/>
      <c r="O1959" s="3"/>
      <c r="P1959" s="20"/>
      <c r="R1959"/>
    </row>
    <row r="1960" spans="1:18" x14ac:dyDescent="0.35">
      <c r="A1960" s="54">
        <f xml:space="preserve"> ROW( data_scaledImpacts[[#This Row],[row_id]] ) - ROW( data_scaledImpacts[[#Headers],[row_id]] )</f>
        <v>1959</v>
      </c>
      <c r="B1960" s="61" t="str">
        <f xml:space="preserve"> _xlfn.TEXTJOIN( "", , data_scaledImpacts[[#This Row],[sector]:[impactType]] )</f>
        <v>AirQualityGISS-E2-R62040O3</v>
      </c>
      <c r="C1960" s="49" t="s">
        <v>561</v>
      </c>
      <c r="D1960" s="49" t="s">
        <v>2</v>
      </c>
      <c r="E1960" s="50">
        <v>6</v>
      </c>
      <c r="F1960" s="50"/>
      <c r="G1960" s="50">
        <v>2040</v>
      </c>
      <c r="H1960" s="51" t="s">
        <v>562</v>
      </c>
      <c r="I1960" s="64" t="s">
        <v>649</v>
      </c>
      <c r="J1960" s="3"/>
      <c r="K1960" s="3"/>
      <c r="L1960" s="3"/>
      <c r="M1960" s="3"/>
      <c r="N1960" s="3"/>
      <c r="O1960" s="3"/>
      <c r="P1960" s="20"/>
      <c r="R1960"/>
    </row>
    <row r="1961" spans="1:18" x14ac:dyDescent="0.35">
      <c r="A1961" s="54">
        <f xml:space="preserve"> ROW( data_scaledImpacts[[#This Row],[row_id]] ) - ROW( data_scaledImpacts[[#Headers],[row_id]] )</f>
        <v>1960</v>
      </c>
      <c r="B1961" s="61" t="str">
        <f xml:space="preserve"> _xlfn.TEXTJOIN( "", , data_scaledImpacts[[#This Row],[sector]:[impactType]] )</f>
        <v>AirQualityHadGEM2-ES62040O3</v>
      </c>
      <c r="C1961" s="49" t="s">
        <v>561</v>
      </c>
      <c r="D1961" s="49" t="s">
        <v>3</v>
      </c>
      <c r="E1961" s="50">
        <v>6</v>
      </c>
      <c r="F1961" s="50"/>
      <c r="G1961" s="50">
        <v>2040</v>
      </c>
      <c r="H1961" s="51" t="s">
        <v>562</v>
      </c>
      <c r="I1961" s="64" t="s">
        <v>650</v>
      </c>
      <c r="J1961" s="3"/>
      <c r="K1961" s="3"/>
      <c r="L1961" s="3"/>
      <c r="M1961" s="3"/>
      <c r="N1961" s="3"/>
      <c r="O1961" s="3"/>
      <c r="P1961" s="20"/>
      <c r="R1961"/>
    </row>
    <row r="1962" spans="1:18" x14ac:dyDescent="0.35">
      <c r="A1962" s="54">
        <f xml:space="preserve"> ROW( data_scaledImpacts[[#This Row],[row_id]] ) - ROW( data_scaledImpacts[[#Headers],[row_id]] )</f>
        <v>1961</v>
      </c>
      <c r="B1962" s="61" t="str">
        <f xml:space="preserve"> _xlfn.TEXTJOIN( "", , data_scaledImpacts[[#This Row],[sector]:[impactType]] )</f>
        <v>AirQualityMIROC562040O3</v>
      </c>
      <c r="C1962" s="49" t="s">
        <v>561</v>
      </c>
      <c r="D1962" s="49" t="s">
        <v>4</v>
      </c>
      <c r="E1962" s="50">
        <v>6</v>
      </c>
      <c r="F1962" s="50"/>
      <c r="G1962" s="50">
        <v>2040</v>
      </c>
      <c r="H1962" s="51" t="s">
        <v>562</v>
      </c>
      <c r="I1962" s="64" t="s">
        <v>651</v>
      </c>
      <c r="J1962" s="3"/>
      <c r="K1962" s="3"/>
      <c r="L1962" s="3"/>
      <c r="M1962" s="3"/>
      <c r="N1962" s="3"/>
      <c r="O1962" s="3"/>
      <c r="P1962" s="20"/>
      <c r="R1962"/>
    </row>
    <row r="1963" spans="1:18" x14ac:dyDescent="0.35">
      <c r="A1963" s="54">
        <f xml:space="preserve"> ROW( data_scaledImpacts[[#This Row],[row_id]] ) - ROW( data_scaledImpacts[[#Headers],[row_id]] )</f>
        <v>1962</v>
      </c>
      <c r="B1963" s="61" t="str">
        <f xml:space="preserve"> _xlfn.TEXTJOIN( "", , data_scaledImpacts[[#This Row],[sector]:[impactType]] )</f>
        <v>AirQualityGFDL-CM362040O3</v>
      </c>
      <c r="C1963" s="49" t="s">
        <v>561</v>
      </c>
      <c r="D1963" s="49" t="s">
        <v>5</v>
      </c>
      <c r="E1963" s="50">
        <v>6</v>
      </c>
      <c r="F1963" s="50"/>
      <c r="G1963" s="50">
        <v>2040</v>
      </c>
      <c r="H1963" s="51" t="s">
        <v>562</v>
      </c>
      <c r="I1963" s="64" t="s">
        <v>652</v>
      </c>
      <c r="J1963" s="52">
        <v>7.7318083787336601E-6</v>
      </c>
      <c r="K1963" s="52">
        <v>3.0999348290387947E-6</v>
      </c>
      <c r="L1963" s="53">
        <v>2.8352525433067946E-6</v>
      </c>
      <c r="M1963" s="52">
        <v>1.2696190137833701E-6</v>
      </c>
      <c r="N1963" s="52">
        <v>-2.3757463048050881E-6</v>
      </c>
      <c r="O1963" s="52">
        <v>8.5257930503119209E-7</v>
      </c>
      <c r="P1963" s="20">
        <v>-1.6234967104980174E-6</v>
      </c>
      <c r="R1963"/>
    </row>
    <row r="1964" spans="1:18" x14ac:dyDescent="0.35">
      <c r="A1964" s="54">
        <f xml:space="preserve"> ROW( data_scaledImpacts[[#This Row],[row_id]] ) - ROW( data_scaledImpacts[[#Headers],[row_id]] )</f>
        <v>1963</v>
      </c>
      <c r="B1964" s="61" t="str">
        <f xml:space="preserve"> _xlfn.TEXTJOIN( "", , data_scaledImpacts[[#This Row],[sector]:[impactType]] )</f>
        <v>AirQualityGCM Average62040O3</v>
      </c>
      <c r="C1964" s="49" t="s">
        <v>561</v>
      </c>
      <c r="D1964" s="49" t="s">
        <v>15</v>
      </c>
      <c r="E1964" s="50">
        <v>6</v>
      </c>
      <c r="F1964" s="50"/>
      <c r="G1964" s="50">
        <v>2040</v>
      </c>
      <c r="H1964" s="51" t="s">
        <v>562</v>
      </c>
      <c r="I1964" s="64" t="s">
        <v>653</v>
      </c>
      <c r="J1964" s="52">
        <v>7.7318083787336601E-6</v>
      </c>
      <c r="K1964" s="52">
        <v>3.0999348290387947E-6</v>
      </c>
      <c r="L1964" s="53">
        <v>2.8352525433067946E-6</v>
      </c>
      <c r="M1964" s="52">
        <v>1.2696190137833701E-6</v>
      </c>
      <c r="N1964" s="52">
        <v>-2.3757463048050881E-6</v>
      </c>
      <c r="O1964" s="52">
        <v>8.5257930503119209E-7</v>
      </c>
      <c r="P1964" s="20">
        <v>-1.6234967104980174E-6</v>
      </c>
      <c r="R1964"/>
    </row>
    <row r="1965" spans="1:18" x14ac:dyDescent="0.35">
      <c r="A1965" s="54">
        <f xml:space="preserve"> ROW( data_scaledImpacts[[#This Row],[row_id]] ) - ROW( data_scaledImpacts[[#Headers],[row_id]] )</f>
        <v>1964</v>
      </c>
      <c r="B1965" s="61" t="str">
        <f xml:space="preserve"> _xlfn.TEXTJOIN( "", , data_scaledImpacts[[#This Row],[sector]:[impactType]] )</f>
        <v>AirQualityCanESM272040O3</v>
      </c>
      <c r="C1965" s="49" t="s">
        <v>561</v>
      </c>
      <c r="D1965" s="49" t="s">
        <v>0</v>
      </c>
      <c r="E1965" s="50">
        <v>7</v>
      </c>
      <c r="F1965" s="50"/>
      <c r="G1965" s="50">
        <v>2040</v>
      </c>
      <c r="H1965" s="51" t="s">
        <v>562</v>
      </c>
      <c r="I1965" s="64" t="s">
        <v>654</v>
      </c>
      <c r="J1965" s="3"/>
      <c r="K1965" s="3"/>
      <c r="L1965" s="3"/>
      <c r="M1965" s="3"/>
      <c r="N1965" s="3"/>
      <c r="O1965" s="3"/>
      <c r="P1965" s="20"/>
      <c r="R1965"/>
    </row>
    <row r="1966" spans="1:18" x14ac:dyDescent="0.35">
      <c r="A1966" s="54">
        <f xml:space="preserve"> ROW( data_scaledImpacts[[#This Row],[row_id]] ) - ROW( data_scaledImpacts[[#Headers],[row_id]] )</f>
        <v>1965</v>
      </c>
      <c r="B1966" s="61" t="str">
        <f xml:space="preserve"> _xlfn.TEXTJOIN( "", , data_scaledImpacts[[#This Row],[sector]:[impactType]] )</f>
        <v>AirQualityCCSM472040O3</v>
      </c>
      <c r="C1966" s="49" t="s">
        <v>561</v>
      </c>
      <c r="D1966" s="49" t="s">
        <v>1</v>
      </c>
      <c r="E1966" s="50">
        <v>7</v>
      </c>
      <c r="F1966" s="50"/>
      <c r="G1966" s="50">
        <v>2040</v>
      </c>
      <c r="H1966" s="51" t="s">
        <v>562</v>
      </c>
      <c r="I1966" s="64" t="s">
        <v>655</v>
      </c>
      <c r="J1966" s="3"/>
      <c r="K1966" s="3"/>
      <c r="L1966" s="3"/>
      <c r="M1966" s="3"/>
      <c r="N1966" s="3"/>
      <c r="O1966" s="3"/>
      <c r="P1966" s="20"/>
      <c r="R1966"/>
    </row>
    <row r="1967" spans="1:18" x14ac:dyDescent="0.35">
      <c r="A1967" s="54">
        <f xml:space="preserve"> ROW( data_scaledImpacts[[#This Row],[row_id]] ) - ROW( data_scaledImpacts[[#Headers],[row_id]] )</f>
        <v>1966</v>
      </c>
      <c r="B1967" s="61" t="str">
        <f xml:space="preserve"> _xlfn.TEXTJOIN( "", , data_scaledImpacts[[#This Row],[sector]:[impactType]] )</f>
        <v>AirQualityGISS-E2-R72040O3</v>
      </c>
      <c r="C1967" s="49" t="s">
        <v>561</v>
      </c>
      <c r="D1967" s="49" t="s">
        <v>2</v>
      </c>
      <c r="E1967" s="50">
        <v>7</v>
      </c>
      <c r="F1967" s="50"/>
      <c r="G1967" s="50">
        <v>2040</v>
      </c>
      <c r="H1967" s="51" t="s">
        <v>562</v>
      </c>
      <c r="I1967" s="64" t="s">
        <v>656</v>
      </c>
      <c r="J1967" s="3"/>
      <c r="K1967" s="3"/>
      <c r="L1967" s="3"/>
      <c r="M1967" s="3"/>
      <c r="N1967" s="3"/>
      <c r="O1967" s="3"/>
      <c r="P1967" s="20"/>
      <c r="R1967"/>
    </row>
    <row r="1968" spans="1:18" x14ac:dyDescent="0.35">
      <c r="A1968" s="54">
        <f xml:space="preserve"> ROW( data_scaledImpacts[[#This Row],[row_id]] ) - ROW( data_scaledImpacts[[#Headers],[row_id]] )</f>
        <v>1967</v>
      </c>
      <c r="B1968" s="61" t="str">
        <f xml:space="preserve"> _xlfn.TEXTJOIN( "", , data_scaledImpacts[[#This Row],[sector]:[impactType]] )</f>
        <v>AirQualityHadGEM2-ES72040O3</v>
      </c>
      <c r="C1968" s="49" t="s">
        <v>561</v>
      </c>
      <c r="D1968" s="49" t="s">
        <v>3</v>
      </c>
      <c r="E1968" s="50">
        <v>7</v>
      </c>
      <c r="F1968" s="50"/>
      <c r="G1968" s="50">
        <v>2040</v>
      </c>
      <c r="H1968" s="51" t="s">
        <v>562</v>
      </c>
      <c r="I1968" s="64" t="s">
        <v>657</v>
      </c>
      <c r="J1968" s="3"/>
      <c r="K1968" s="3"/>
      <c r="L1968" s="3"/>
      <c r="M1968" s="3"/>
      <c r="N1968" s="3"/>
      <c r="O1968" s="3"/>
      <c r="P1968" s="20"/>
      <c r="R1968"/>
    </row>
    <row r="1969" spans="1:18" x14ac:dyDescent="0.35">
      <c r="A1969" s="54">
        <f xml:space="preserve"> ROW( data_scaledImpacts[[#This Row],[row_id]] ) - ROW( data_scaledImpacts[[#Headers],[row_id]] )</f>
        <v>1968</v>
      </c>
      <c r="B1969" s="61" t="str">
        <f xml:space="preserve"> _xlfn.TEXTJOIN( "", , data_scaledImpacts[[#This Row],[sector]:[impactType]] )</f>
        <v>AirQualityMIROC572040O3</v>
      </c>
      <c r="C1969" s="49" t="s">
        <v>561</v>
      </c>
      <c r="D1969" s="49" t="s">
        <v>4</v>
      </c>
      <c r="E1969" s="50">
        <v>7</v>
      </c>
      <c r="F1969" s="50"/>
      <c r="G1969" s="50">
        <v>2040</v>
      </c>
      <c r="H1969" s="51" t="s">
        <v>562</v>
      </c>
      <c r="I1969" s="64" t="s">
        <v>658</v>
      </c>
      <c r="J1969" s="3"/>
      <c r="K1969" s="3"/>
      <c r="L1969" s="3"/>
      <c r="M1969" s="3"/>
      <c r="N1969" s="3"/>
      <c r="O1969" s="3"/>
      <c r="P1969" s="20"/>
      <c r="R1969"/>
    </row>
    <row r="1970" spans="1:18" x14ac:dyDescent="0.35">
      <c r="A1970" s="54">
        <f xml:space="preserve"> ROW( data_scaledImpacts[[#This Row],[row_id]] ) - ROW( data_scaledImpacts[[#Headers],[row_id]] )</f>
        <v>1969</v>
      </c>
      <c r="B1970" s="61" t="str">
        <f xml:space="preserve"> _xlfn.TEXTJOIN( "", , data_scaledImpacts[[#This Row],[sector]:[impactType]] )</f>
        <v>AirQualityGFDL-CM372040O3</v>
      </c>
      <c r="C1970" s="49" t="s">
        <v>561</v>
      </c>
      <c r="D1970" s="49" t="s">
        <v>5</v>
      </c>
      <c r="E1970" s="50">
        <v>7</v>
      </c>
      <c r="F1970" s="50"/>
      <c r="G1970" s="50">
        <v>2040</v>
      </c>
      <c r="H1970" s="51" t="s">
        <v>562</v>
      </c>
      <c r="I1970" s="64" t="s">
        <v>659</v>
      </c>
      <c r="J1970" s="3"/>
      <c r="K1970" s="3"/>
      <c r="L1970" s="3"/>
      <c r="M1970" s="3"/>
      <c r="N1970" s="3"/>
      <c r="O1970" s="3"/>
      <c r="P1970" s="20"/>
      <c r="R1970"/>
    </row>
    <row r="1971" spans="1:18" x14ac:dyDescent="0.35">
      <c r="A1971" s="54">
        <f xml:space="preserve"> ROW( data_scaledImpacts[[#This Row],[row_id]] ) - ROW( data_scaledImpacts[[#Headers],[row_id]] )</f>
        <v>1970</v>
      </c>
      <c r="B1971" s="61" t="str">
        <f xml:space="preserve"> _xlfn.TEXTJOIN( "", , data_scaledImpacts[[#This Row],[sector]:[impactType]] )</f>
        <v>AirQualityGCM Average72040O3</v>
      </c>
      <c r="C1971" s="49" t="s">
        <v>561</v>
      </c>
      <c r="D1971" s="49" t="s">
        <v>15</v>
      </c>
      <c r="E1971" s="50">
        <v>7</v>
      </c>
      <c r="F1971" s="50"/>
      <c r="G1971" s="50">
        <v>2040</v>
      </c>
      <c r="H1971" s="51" t="s">
        <v>562</v>
      </c>
      <c r="I1971" s="64" t="s">
        <v>660</v>
      </c>
      <c r="J1971" s="3"/>
      <c r="K1971" s="3"/>
      <c r="L1971" s="3"/>
      <c r="M1971" s="3"/>
      <c r="N1971" s="3"/>
      <c r="O1971" s="3"/>
      <c r="P1971" s="20"/>
      <c r="R1971"/>
    </row>
    <row r="1972" spans="1:18" x14ac:dyDescent="0.35">
      <c r="A1972" s="54">
        <f xml:space="preserve"> ROW( data_scaledImpacts[[#This Row],[row_id]] ) - ROW( data_scaledImpacts[[#Headers],[row_id]] )</f>
        <v>1971</v>
      </c>
      <c r="B1972" s="61" t="str">
        <f xml:space="preserve"> _xlfn.TEXTJOIN( "", , data_scaledImpacts[[#This Row],[sector]:[impactType]] )</f>
        <v>AirQualityCanESM212011PM</v>
      </c>
      <c r="C1972" s="49" t="s">
        <v>561</v>
      </c>
      <c r="D1972" s="49" t="s">
        <v>0</v>
      </c>
      <c r="E1972" s="50">
        <v>1</v>
      </c>
      <c r="F1972" s="50"/>
      <c r="G1972" s="50">
        <v>2011</v>
      </c>
      <c r="H1972" s="51" t="s">
        <v>661</v>
      </c>
      <c r="I1972" s="64" t="s">
        <v>662</v>
      </c>
      <c r="J1972" s="3"/>
      <c r="K1972" s="3"/>
      <c r="L1972" s="3"/>
      <c r="M1972" s="3"/>
      <c r="N1972" s="3"/>
      <c r="O1972" s="3"/>
      <c r="P1972" s="20"/>
      <c r="R1972"/>
    </row>
    <row r="1973" spans="1:18" x14ac:dyDescent="0.35">
      <c r="A1973" s="54">
        <f xml:space="preserve"> ROW( data_scaledImpacts[[#This Row],[row_id]] ) - ROW( data_scaledImpacts[[#Headers],[row_id]] )</f>
        <v>1972</v>
      </c>
      <c r="B1973" s="61" t="str">
        <f xml:space="preserve"> _xlfn.TEXTJOIN( "", , data_scaledImpacts[[#This Row],[sector]:[impactType]] )</f>
        <v>AirQualityCCSM412011PM</v>
      </c>
      <c r="C1973" s="49" t="s">
        <v>561</v>
      </c>
      <c r="D1973" s="49" t="s">
        <v>1</v>
      </c>
      <c r="E1973" s="50">
        <v>1</v>
      </c>
      <c r="F1973" s="50"/>
      <c r="G1973" s="50">
        <v>2011</v>
      </c>
      <c r="H1973" s="51" t="s">
        <v>661</v>
      </c>
      <c r="I1973" s="64" t="s">
        <v>663</v>
      </c>
      <c r="J1973" s="52">
        <v>-8.5743870972001561E-6</v>
      </c>
      <c r="K1973" s="52">
        <v>9.7212625966185363E-6</v>
      </c>
      <c r="L1973" s="53">
        <v>-6.4387426436817849E-6</v>
      </c>
      <c r="M1973" s="52">
        <v>-1.3742834761013582E-6</v>
      </c>
      <c r="N1973" s="52">
        <v>1.0359794208190973E-5</v>
      </c>
      <c r="O1973" s="52">
        <v>-6.2923466428550648E-6</v>
      </c>
      <c r="P1973" s="20">
        <v>2.2499759288075299E-6</v>
      </c>
      <c r="R1973"/>
    </row>
    <row r="1974" spans="1:18" x14ac:dyDescent="0.35">
      <c r="A1974" s="54">
        <f xml:space="preserve"> ROW( data_scaledImpacts[[#This Row],[row_id]] ) - ROW( data_scaledImpacts[[#Headers],[row_id]] )</f>
        <v>1973</v>
      </c>
      <c r="B1974" s="61" t="str">
        <f xml:space="preserve"> _xlfn.TEXTJOIN( "", , data_scaledImpacts[[#This Row],[sector]:[impactType]] )</f>
        <v>AirQualityGISS-E2-R12011PM</v>
      </c>
      <c r="C1974" s="49" t="s">
        <v>561</v>
      </c>
      <c r="D1974" s="49" t="s">
        <v>2</v>
      </c>
      <c r="E1974" s="50">
        <v>1</v>
      </c>
      <c r="F1974" s="50"/>
      <c r="G1974" s="50">
        <v>2011</v>
      </c>
      <c r="H1974" s="51" t="s">
        <v>661</v>
      </c>
      <c r="I1974" s="64" t="s">
        <v>664</v>
      </c>
      <c r="J1974" s="52"/>
      <c r="K1974" s="52"/>
      <c r="L1974" s="53"/>
      <c r="M1974" s="52"/>
      <c r="N1974" s="52"/>
      <c r="O1974" s="52"/>
      <c r="P1974" s="20"/>
      <c r="R1974"/>
    </row>
    <row r="1975" spans="1:18" x14ac:dyDescent="0.35">
      <c r="A1975" s="54">
        <f xml:space="preserve"> ROW( data_scaledImpacts[[#This Row],[row_id]] ) - ROW( data_scaledImpacts[[#Headers],[row_id]] )</f>
        <v>1974</v>
      </c>
      <c r="B1975" s="61" t="str">
        <f xml:space="preserve"> _xlfn.TEXTJOIN( "", , data_scaledImpacts[[#This Row],[sector]:[impactType]] )</f>
        <v>AirQualityHadGEM2-ES12011PM</v>
      </c>
      <c r="C1975" s="49" t="s">
        <v>561</v>
      </c>
      <c r="D1975" s="49" t="s">
        <v>3</v>
      </c>
      <c r="E1975" s="50">
        <v>1</v>
      </c>
      <c r="F1975" s="50"/>
      <c r="G1975" s="50">
        <v>2011</v>
      </c>
      <c r="H1975" s="51" t="s">
        <v>661</v>
      </c>
      <c r="I1975" s="64" t="s">
        <v>665</v>
      </c>
      <c r="J1975" s="52"/>
      <c r="K1975" s="52"/>
      <c r="L1975" s="53"/>
      <c r="M1975" s="52"/>
      <c r="N1975" s="52"/>
      <c r="O1975" s="52"/>
      <c r="P1975" s="20"/>
      <c r="R1975"/>
    </row>
    <row r="1976" spans="1:18" x14ac:dyDescent="0.35">
      <c r="A1976" s="54">
        <f xml:space="preserve"> ROW( data_scaledImpacts[[#This Row],[row_id]] ) - ROW( data_scaledImpacts[[#Headers],[row_id]] )</f>
        <v>1975</v>
      </c>
      <c r="B1976" s="61" t="str">
        <f xml:space="preserve"> _xlfn.TEXTJOIN( "", , data_scaledImpacts[[#This Row],[sector]:[impactType]] )</f>
        <v>AirQualityMIROC512011PM</v>
      </c>
      <c r="C1976" s="49" t="s">
        <v>561</v>
      </c>
      <c r="D1976" s="49" t="s">
        <v>4</v>
      </c>
      <c r="E1976" s="50">
        <v>1</v>
      </c>
      <c r="F1976" s="50"/>
      <c r="G1976" s="50">
        <v>2011</v>
      </c>
      <c r="H1976" s="51" t="s">
        <v>661</v>
      </c>
      <c r="I1976" s="64" t="s">
        <v>666</v>
      </c>
      <c r="J1976" s="52"/>
      <c r="K1976" s="52"/>
      <c r="L1976" s="53"/>
      <c r="M1976" s="52"/>
      <c r="N1976" s="52"/>
      <c r="O1976" s="52"/>
      <c r="P1976" s="20"/>
      <c r="R1976"/>
    </row>
    <row r="1977" spans="1:18" x14ac:dyDescent="0.35">
      <c r="A1977" s="54">
        <f xml:space="preserve"> ROW( data_scaledImpacts[[#This Row],[row_id]] ) - ROW( data_scaledImpacts[[#Headers],[row_id]] )</f>
        <v>1976</v>
      </c>
      <c r="B1977" s="61" t="str">
        <f xml:space="preserve"> _xlfn.TEXTJOIN( "", , data_scaledImpacts[[#This Row],[sector]:[impactType]] )</f>
        <v>AirQualityGFDL-CM312011PM</v>
      </c>
      <c r="C1977" s="49" t="s">
        <v>561</v>
      </c>
      <c r="D1977" s="49" t="s">
        <v>5</v>
      </c>
      <c r="E1977" s="50">
        <v>1</v>
      </c>
      <c r="F1977" s="50"/>
      <c r="G1977" s="50">
        <v>2011</v>
      </c>
      <c r="H1977" s="51" t="s">
        <v>661</v>
      </c>
      <c r="I1977" s="64" t="s">
        <v>667</v>
      </c>
      <c r="J1977" s="52">
        <v>-4.2155068519170759E-6</v>
      </c>
      <c r="K1977" s="52">
        <v>-1.2263972300793004E-6</v>
      </c>
      <c r="L1977" s="53">
        <v>-1.0485501560975873E-7</v>
      </c>
      <c r="M1977" s="52">
        <v>5.6905942413681865E-6</v>
      </c>
      <c r="N1977" s="52">
        <v>1.3675504074571091E-5</v>
      </c>
      <c r="O1977" s="52">
        <v>8.0332838420007245E-6</v>
      </c>
      <c r="P1977" s="20">
        <v>6.755317518692096E-6</v>
      </c>
      <c r="R1977"/>
    </row>
    <row r="1978" spans="1:18" x14ac:dyDescent="0.35">
      <c r="A1978" s="54">
        <f xml:space="preserve"> ROW( data_scaledImpacts[[#This Row],[row_id]] ) - ROW( data_scaledImpacts[[#Headers],[row_id]] )</f>
        <v>1977</v>
      </c>
      <c r="B1978" s="61" t="str">
        <f xml:space="preserve"> _xlfn.TEXTJOIN( "", , data_scaledImpacts[[#This Row],[sector]:[impactType]] )</f>
        <v>AirQualityGCM Average12011PM</v>
      </c>
      <c r="C1978" s="49" t="s">
        <v>561</v>
      </c>
      <c r="D1978" s="49" t="s">
        <v>15</v>
      </c>
      <c r="E1978" s="50">
        <v>1</v>
      </c>
      <c r="F1978" s="50"/>
      <c r="G1978" s="50">
        <v>2011</v>
      </c>
      <c r="H1978" s="51" t="s">
        <v>661</v>
      </c>
      <c r="I1978" s="64" t="s">
        <v>668</v>
      </c>
      <c r="J1978" s="52">
        <v>-6.3949469745586156E-6</v>
      </c>
      <c r="K1978" s="52">
        <v>4.2474326832696176E-6</v>
      </c>
      <c r="L1978" s="53">
        <v>-3.271798829645772E-6</v>
      </c>
      <c r="M1978" s="52">
        <v>2.1581553826334143E-6</v>
      </c>
      <c r="N1978" s="52">
        <v>1.2017649141381033E-5</v>
      </c>
      <c r="O1978" s="52">
        <v>8.7046859957282984E-7</v>
      </c>
      <c r="P1978" s="20">
        <v>4.5026467237498131E-6</v>
      </c>
      <c r="R1978"/>
    </row>
    <row r="1979" spans="1:18" x14ac:dyDescent="0.35">
      <c r="A1979" s="54">
        <f xml:space="preserve"> ROW( data_scaledImpacts[[#This Row],[row_id]] ) - ROW( data_scaledImpacts[[#Headers],[row_id]] )</f>
        <v>1978</v>
      </c>
      <c r="B1979" s="61" t="str">
        <f xml:space="preserve"> _xlfn.TEXTJOIN( "", , data_scaledImpacts[[#This Row],[sector]:[impactType]] )</f>
        <v>AirQualityCanESM222011PM</v>
      </c>
      <c r="C1979" s="49" t="s">
        <v>561</v>
      </c>
      <c r="D1979" s="49" t="s">
        <v>0</v>
      </c>
      <c r="E1979" s="50">
        <v>2</v>
      </c>
      <c r="F1979" s="50"/>
      <c r="G1979" s="50">
        <v>2011</v>
      </c>
      <c r="H1979" s="51" t="s">
        <v>661</v>
      </c>
      <c r="I1979" s="64" t="s">
        <v>669</v>
      </c>
      <c r="J1979" s="52"/>
      <c r="K1979" s="52"/>
      <c r="L1979" s="53"/>
      <c r="M1979" s="52"/>
      <c r="N1979" s="52"/>
      <c r="O1979" s="52"/>
      <c r="P1979" s="20"/>
      <c r="R1979"/>
    </row>
    <row r="1980" spans="1:18" x14ac:dyDescent="0.35">
      <c r="A1980" s="54">
        <f xml:space="preserve"> ROW( data_scaledImpacts[[#This Row],[row_id]] ) - ROW( data_scaledImpacts[[#Headers],[row_id]] )</f>
        <v>1979</v>
      </c>
      <c r="B1980" s="61" t="str">
        <f xml:space="preserve"> _xlfn.TEXTJOIN( "", , data_scaledImpacts[[#This Row],[sector]:[impactType]] )</f>
        <v>AirQualityCCSM422011PM</v>
      </c>
      <c r="C1980" s="49" t="s">
        <v>561</v>
      </c>
      <c r="D1980" s="49" t="s">
        <v>1</v>
      </c>
      <c r="E1980" s="50">
        <v>2</v>
      </c>
      <c r="F1980" s="50"/>
      <c r="G1980" s="50">
        <v>2011</v>
      </c>
      <c r="H1980" s="51" t="s">
        <v>661</v>
      </c>
      <c r="I1980" s="64" t="s">
        <v>670</v>
      </c>
      <c r="J1980" s="52">
        <v>-1.8766161254961999E-5</v>
      </c>
      <c r="K1980" s="52">
        <v>1.734918057945682E-5</v>
      </c>
      <c r="L1980" s="53">
        <v>-1.5321078017411827E-5</v>
      </c>
      <c r="M1980" s="52">
        <v>-1.0372330579579135E-6</v>
      </c>
      <c r="N1980" s="52">
        <v>2.519097175697282E-5</v>
      </c>
      <c r="O1980" s="52">
        <v>-1.4939748776372071E-5</v>
      </c>
      <c r="P1980" s="20">
        <v>6.8946209797126673E-6</v>
      </c>
      <c r="R1980"/>
    </row>
    <row r="1981" spans="1:18" x14ac:dyDescent="0.35">
      <c r="A1981" s="54">
        <f xml:space="preserve"> ROW( data_scaledImpacts[[#This Row],[row_id]] ) - ROW( data_scaledImpacts[[#Headers],[row_id]] )</f>
        <v>1980</v>
      </c>
      <c r="B1981" s="61" t="str">
        <f xml:space="preserve"> _xlfn.TEXTJOIN( "", , data_scaledImpacts[[#This Row],[sector]:[impactType]] )</f>
        <v>AirQualityGISS-E2-R22011PM</v>
      </c>
      <c r="C1981" s="49" t="s">
        <v>561</v>
      </c>
      <c r="D1981" s="49" t="s">
        <v>2</v>
      </c>
      <c r="E1981" s="50">
        <v>2</v>
      </c>
      <c r="F1981" s="50"/>
      <c r="G1981" s="50">
        <v>2011</v>
      </c>
      <c r="H1981" s="51" t="s">
        <v>661</v>
      </c>
      <c r="I1981" s="64" t="s">
        <v>671</v>
      </c>
      <c r="J1981" s="52"/>
      <c r="K1981" s="52"/>
      <c r="L1981" s="53"/>
      <c r="M1981" s="52"/>
      <c r="N1981" s="52"/>
      <c r="O1981" s="52"/>
      <c r="P1981" s="20"/>
      <c r="R1981"/>
    </row>
    <row r="1982" spans="1:18" x14ac:dyDescent="0.35">
      <c r="A1982" s="54">
        <f xml:space="preserve"> ROW( data_scaledImpacts[[#This Row],[row_id]] ) - ROW( data_scaledImpacts[[#Headers],[row_id]] )</f>
        <v>1981</v>
      </c>
      <c r="B1982" s="61" t="str">
        <f xml:space="preserve"> _xlfn.TEXTJOIN( "", , data_scaledImpacts[[#This Row],[sector]:[impactType]] )</f>
        <v>AirQualityHadGEM2-ES22011PM</v>
      </c>
      <c r="C1982" s="49" t="s">
        <v>561</v>
      </c>
      <c r="D1982" s="49" t="s">
        <v>3</v>
      </c>
      <c r="E1982" s="50">
        <v>2</v>
      </c>
      <c r="F1982" s="50"/>
      <c r="G1982" s="50">
        <v>2011</v>
      </c>
      <c r="H1982" s="51" t="s">
        <v>661</v>
      </c>
      <c r="I1982" s="64" t="s">
        <v>672</v>
      </c>
      <c r="J1982" s="52"/>
      <c r="K1982" s="52"/>
      <c r="L1982" s="53"/>
      <c r="M1982" s="52"/>
      <c r="N1982" s="52"/>
      <c r="O1982" s="52"/>
      <c r="P1982" s="20"/>
      <c r="R1982"/>
    </row>
    <row r="1983" spans="1:18" x14ac:dyDescent="0.35">
      <c r="A1983" s="54">
        <f xml:space="preserve"> ROW( data_scaledImpacts[[#This Row],[row_id]] ) - ROW( data_scaledImpacts[[#Headers],[row_id]] )</f>
        <v>1982</v>
      </c>
      <c r="B1983" s="61" t="str">
        <f xml:space="preserve"> _xlfn.TEXTJOIN( "", , data_scaledImpacts[[#This Row],[sector]:[impactType]] )</f>
        <v>AirQualityMIROC522011PM</v>
      </c>
      <c r="C1983" s="49" t="s">
        <v>561</v>
      </c>
      <c r="D1983" s="49" t="s">
        <v>4</v>
      </c>
      <c r="E1983" s="50">
        <v>2</v>
      </c>
      <c r="F1983" s="50"/>
      <c r="G1983" s="50">
        <v>2011</v>
      </c>
      <c r="H1983" s="51" t="s">
        <v>661</v>
      </c>
      <c r="I1983" s="64" t="s">
        <v>673</v>
      </c>
      <c r="J1983" s="52"/>
      <c r="K1983" s="52"/>
      <c r="L1983" s="53"/>
      <c r="M1983" s="52"/>
      <c r="N1983" s="52"/>
      <c r="O1983" s="52"/>
      <c r="P1983" s="20"/>
      <c r="R1983"/>
    </row>
    <row r="1984" spans="1:18" x14ac:dyDescent="0.35">
      <c r="A1984" s="54">
        <f xml:space="preserve"> ROW( data_scaledImpacts[[#This Row],[row_id]] ) - ROW( data_scaledImpacts[[#Headers],[row_id]] )</f>
        <v>1983</v>
      </c>
      <c r="B1984" s="61" t="str">
        <f xml:space="preserve"> _xlfn.TEXTJOIN( "", , data_scaledImpacts[[#This Row],[sector]:[impactType]] )</f>
        <v>AirQualityGFDL-CM322011PM</v>
      </c>
      <c r="C1984" s="49" t="s">
        <v>561</v>
      </c>
      <c r="D1984" s="49" t="s">
        <v>5</v>
      </c>
      <c r="E1984" s="50">
        <v>2</v>
      </c>
      <c r="F1984" s="50"/>
      <c r="G1984" s="50">
        <v>2011</v>
      </c>
      <c r="H1984" s="51" t="s">
        <v>661</v>
      </c>
      <c r="I1984" s="64" t="s">
        <v>674</v>
      </c>
      <c r="J1984" s="52">
        <v>-9.8199888736715351E-6</v>
      </c>
      <c r="K1984" s="52">
        <v>-1.332920338881831E-6</v>
      </c>
      <c r="L1984" s="53">
        <v>-1.095109846806484E-6</v>
      </c>
      <c r="M1984" s="52">
        <v>1.1516735727365376E-5</v>
      </c>
      <c r="N1984" s="52">
        <v>2.7462210157015145E-5</v>
      </c>
      <c r="O1984" s="52">
        <v>1.5453104895106357E-5</v>
      </c>
      <c r="P1984" s="20">
        <v>1.403850221108625E-5</v>
      </c>
      <c r="R1984"/>
    </row>
    <row r="1985" spans="1:18" x14ac:dyDescent="0.35">
      <c r="A1985" s="54">
        <f xml:space="preserve"> ROW( data_scaledImpacts[[#This Row],[row_id]] ) - ROW( data_scaledImpacts[[#Headers],[row_id]] )</f>
        <v>1984</v>
      </c>
      <c r="B1985" s="61" t="str">
        <f xml:space="preserve"> _xlfn.TEXTJOIN( "", , data_scaledImpacts[[#This Row],[sector]:[impactType]] )</f>
        <v>AirQualityGCM Average22011PM</v>
      </c>
      <c r="C1985" s="49" t="s">
        <v>561</v>
      </c>
      <c r="D1985" s="49" t="s">
        <v>15</v>
      </c>
      <c r="E1985" s="50">
        <v>2</v>
      </c>
      <c r="F1985" s="50"/>
      <c r="G1985" s="50">
        <v>2011</v>
      </c>
      <c r="H1985" s="51" t="s">
        <v>661</v>
      </c>
      <c r="I1985" s="64" t="s">
        <v>675</v>
      </c>
      <c r="J1985" s="52">
        <v>-1.4293075064316767E-5</v>
      </c>
      <c r="K1985" s="52">
        <v>8.0081301202874953E-6</v>
      </c>
      <c r="L1985" s="53">
        <v>-8.2080939321091561E-6</v>
      </c>
      <c r="M1985" s="52">
        <v>5.2397513347037311E-6</v>
      </c>
      <c r="N1985" s="52">
        <v>2.6326590956993984E-5</v>
      </c>
      <c r="O1985" s="52">
        <v>2.5667805936714277E-7</v>
      </c>
      <c r="P1985" s="20">
        <v>1.0466561595399458E-5</v>
      </c>
      <c r="R1985"/>
    </row>
    <row r="1986" spans="1:18" x14ac:dyDescent="0.35">
      <c r="A1986" s="54">
        <f xml:space="preserve"> ROW( data_scaledImpacts[[#This Row],[row_id]] ) - ROW( data_scaledImpacts[[#Headers],[row_id]] )</f>
        <v>1985</v>
      </c>
      <c r="B1986" s="61" t="str">
        <f xml:space="preserve"> _xlfn.TEXTJOIN( "", , data_scaledImpacts[[#This Row],[sector]:[impactType]] )</f>
        <v>AirQualityCanESM232011PM</v>
      </c>
      <c r="C1986" s="49" t="s">
        <v>561</v>
      </c>
      <c r="D1986" s="49" t="s">
        <v>0</v>
      </c>
      <c r="E1986" s="50">
        <v>3</v>
      </c>
      <c r="F1986" s="50"/>
      <c r="G1986" s="50">
        <v>2011</v>
      </c>
      <c r="H1986" s="51" t="s">
        <v>661</v>
      </c>
      <c r="I1986" s="64" t="s">
        <v>676</v>
      </c>
      <c r="J1986" s="52"/>
      <c r="K1986" s="52"/>
      <c r="L1986" s="53"/>
      <c r="M1986" s="52"/>
      <c r="N1986" s="52"/>
      <c r="O1986" s="52"/>
      <c r="P1986" s="20"/>
      <c r="R1986"/>
    </row>
    <row r="1987" spans="1:18" x14ac:dyDescent="0.35">
      <c r="A1987" s="54">
        <f xml:space="preserve"> ROW( data_scaledImpacts[[#This Row],[row_id]] ) - ROW( data_scaledImpacts[[#Headers],[row_id]] )</f>
        <v>1986</v>
      </c>
      <c r="B1987" s="61" t="str">
        <f xml:space="preserve"> _xlfn.TEXTJOIN( "", , data_scaledImpacts[[#This Row],[sector]:[impactType]] )</f>
        <v>AirQualityCCSM432011PM</v>
      </c>
      <c r="C1987" s="49" t="s">
        <v>561</v>
      </c>
      <c r="D1987" s="49" t="s">
        <v>1</v>
      </c>
      <c r="E1987" s="50">
        <v>3</v>
      </c>
      <c r="F1987" s="50"/>
      <c r="G1987" s="50">
        <v>2011</v>
      </c>
      <c r="H1987" s="51" t="s">
        <v>661</v>
      </c>
      <c r="I1987" s="64" t="s">
        <v>677</v>
      </c>
      <c r="J1987" s="52">
        <v>-2.2269797360366755E-5</v>
      </c>
      <c r="K1987" s="52">
        <v>1.3680029007516705E-5</v>
      </c>
      <c r="L1987" s="53">
        <v>-1.6997387752672107E-5</v>
      </c>
      <c r="M1987" s="52">
        <v>6.9140399931301135E-6</v>
      </c>
      <c r="N1987" s="52">
        <v>2.7958437984567013E-5</v>
      </c>
      <c r="O1987" s="52">
        <v>-1.6553209469422604E-5</v>
      </c>
      <c r="P1987" s="20">
        <v>1.3068615864351008E-5</v>
      </c>
      <c r="R1987"/>
    </row>
    <row r="1988" spans="1:18" x14ac:dyDescent="0.35">
      <c r="A1988" s="54">
        <f xml:space="preserve"> ROW( data_scaledImpacts[[#This Row],[row_id]] ) - ROW( data_scaledImpacts[[#Headers],[row_id]] )</f>
        <v>1987</v>
      </c>
      <c r="B1988" s="61" t="str">
        <f xml:space="preserve"> _xlfn.TEXTJOIN( "", , data_scaledImpacts[[#This Row],[sector]:[impactType]] )</f>
        <v>AirQualityGISS-E2-R32011PM</v>
      </c>
      <c r="C1988" s="49" t="s">
        <v>561</v>
      </c>
      <c r="D1988" s="49" t="s">
        <v>2</v>
      </c>
      <c r="E1988" s="50">
        <v>3</v>
      </c>
      <c r="F1988" s="50"/>
      <c r="G1988" s="50">
        <v>2011</v>
      </c>
      <c r="H1988" s="51" t="s">
        <v>661</v>
      </c>
      <c r="I1988" s="64" t="s">
        <v>678</v>
      </c>
      <c r="J1988" s="52"/>
      <c r="K1988" s="52"/>
      <c r="L1988" s="53"/>
      <c r="M1988" s="52"/>
      <c r="N1988" s="52"/>
      <c r="O1988" s="52"/>
      <c r="P1988" s="20"/>
      <c r="R1988"/>
    </row>
    <row r="1989" spans="1:18" x14ac:dyDescent="0.35">
      <c r="A1989" s="54">
        <f xml:space="preserve"> ROW( data_scaledImpacts[[#This Row],[row_id]] ) - ROW( data_scaledImpacts[[#Headers],[row_id]] )</f>
        <v>1988</v>
      </c>
      <c r="B1989" s="61" t="str">
        <f xml:space="preserve"> _xlfn.TEXTJOIN( "", , data_scaledImpacts[[#This Row],[sector]:[impactType]] )</f>
        <v>AirQualityHadGEM2-ES32011PM</v>
      </c>
      <c r="C1989" s="49" t="s">
        <v>561</v>
      </c>
      <c r="D1989" s="49" t="s">
        <v>3</v>
      </c>
      <c r="E1989" s="50">
        <v>3</v>
      </c>
      <c r="F1989" s="50"/>
      <c r="G1989" s="50">
        <v>2011</v>
      </c>
      <c r="H1989" s="51" t="s">
        <v>661</v>
      </c>
      <c r="I1989" s="64" t="s">
        <v>679</v>
      </c>
      <c r="J1989" s="52"/>
      <c r="K1989" s="52"/>
      <c r="L1989" s="53"/>
      <c r="M1989" s="52"/>
      <c r="N1989" s="52"/>
      <c r="O1989" s="52"/>
      <c r="P1989" s="20"/>
      <c r="R1989"/>
    </row>
    <row r="1990" spans="1:18" x14ac:dyDescent="0.35">
      <c r="A1990" s="54">
        <f xml:space="preserve"> ROW( data_scaledImpacts[[#This Row],[row_id]] ) - ROW( data_scaledImpacts[[#Headers],[row_id]] )</f>
        <v>1989</v>
      </c>
      <c r="B1990" s="61" t="str">
        <f xml:space="preserve"> _xlfn.TEXTJOIN( "", , data_scaledImpacts[[#This Row],[sector]:[impactType]] )</f>
        <v>AirQualityMIROC532011PM</v>
      </c>
      <c r="C1990" s="49" t="s">
        <v>561</v>
      </c>
      <c r="D1990" s="49" t="s">
        <v>4</v>
      </c>
      <c r="E1990" s="50">
        <v>3</v>
      </c>
      <c r="F1990" s="50"/>
      <c r="G1990" s="50">
        <v>2011</v>
      </c>
      <c r="H1990" s="51" t="s">
        <v>661</v>
      </c>
      <c r="I1990" s="64" t="s">
        <v>680</v>
      </c>
      <c r="J1990" s="52"/>
      <c r="K1990" s="52"/>
      <c r="L1990" s="53"/>
      <c r="M1990" s="52"/>
      <c r="N1990" s="52"/>
      <c r="O1990" s="52"/>
      <c r="P1990" s="20"/>
      <c r="R1990"/>
    </row>
    <row r="1991" spans="1:18" x14ac:dyDescent="0.35">
      <c r="A1991" s="54">
        <f xml:space="preserve"> ROW( data_scaledImpacts[[#This Row],[row_id]] ) - ROW( data_scaledImpacts[[#Headers],[row_id]] )</f>
        <v>1990</v>
      </c>
      <c r="B1991" s="61" t="str">
        <f xml:space="preserve"> _xlfn.TEXTJOIN( "", , data_scaledImpacts[[#This Row],[sector]:[impactType]] )</f>
        <v>AirQualityGFDL-CM332011PM</v>
      </c>
      <c r="C1991" s="49" t="s">
        <v>561</v>
      </c>
      <c r="D1991" s="49" t="s">
        <v>5</v>
      </c>
      <c r="E1991" s="50">
        <v>3</v>
      </c>
      <c r="F1991" s="50"/>
      <c r="G1991" s="50">
        <v>2011</v>
      </c>
      <c r="H1991" s="51" t="s">
        <v>661</v>
      </c>
      <c r="I1991" s="64" t="s">
        <v>681</v>
      </c>
      <c r="J1991" s="52">
        <v>-2.0065581298004935E-5</v>
      </c>
      <c r="K1991" s="52">
        <v>5.803403482324123E-6</v>
      </c>
      <c r="L1991" s="53">
        <v>-6.4600584614981335E-6</v>
      </c>
      <c r="M1991" s="52">
        <v>1.6041948465179921E-5</v>
      </c>
      <c r="N1991" s="52">
        <v>3.7251018833642531E-5</v>
      </c>
      <c r="O1991" s="52">
        <v>1.699361913891271E-5</v>
      </c>
      <c r="P1991" s="20">
        <v>2.173298991400954E-5</v>
      </c>
      <c r="R1991"/>
    </row>
    <row r="1992" spans="1:18" x14ac:dyDescent="0.35">
      <c r="A1992" s="54">
        <f xml:space="preserve"> ROW( data_scaledImpacts[[#This Row],[row_id]] ) - ROW( data_scaledImpacts[[#Headers],[row_id]] )</f>
        <v>1991</v>
      </c>
      <c r="B1992" s="61" t="str">
        <f xml:space="preserve"> _xlfn.TEXTJOIN( "", , data_scaledImpacts[[#This Row],[sector]:[impactType]] )</f>
        <v>AirQualityGCM Average32011PM</v>
      </c>
      <c r="C1992" s="49" t="s">
        <v>561</v>
      </c>
      <c r="D1992" s="49" t="s">
        <v>15</v>
      </c>
      <c r="E1992" s="50">
        <v>3</v>
      </c>
      <c r="F1992" s="50"/>
      <c r="G1992" s="50">
        <v>2011</v>
      </c>
      <c r="H1992" s="51" t="s">
        <v>661</v>
      </c>
      <c r="I1992" s="64" t="s">
        <v>682</v>
      </c>
      <c r="J1992" s="52">
        <v>-2.1167689329185844E-5</v>
      </c>
      <c r="K1992" s="52">
        <v>9.7417162449204143E-6</v>
      </c>
      <c r="L1992" s="53">
        <v>-1.172872310708512E-5</v>
      </c>
      <c r="M1992" s="52">
        <v>1.1477994229155017E-5</v>
      </c>
      <c r="N1992" s="52">
        <v>3.260472840910477E-5</v>
      </c>
      <c r="O1992" s="52">
        <v>2.2020483474505313E-7</v>
      </c>
      <c r="P1992" s="20">
        <v>1.7400802889180273E-5</v>
      </c>
      <c r="R1992"/>
    </row>
    <row r="1993" spans="1:18" x14ac:dyDescent="0.35">
      <c r="A1993" s="54">
        <f xml:space="preserve"> ROW( data_scaledImpacts[[#This Row],[row_id]] ) - ROW( data_scaledImpacts[[#Headers],[row_id]] )</f>
        <v>1992</v>
      </c>
      <c r="B1993" s="61" t="str">
        <f xml:space="preserve"> _xlfn.TEXTJOIN( "", , data_scaledImpacts[[#This Row],[sector]:[impactType]] )</f>
        <v>AirQualityCanESM242011PM</v>
      </c>
      <c r="C1993" s="49" t="s">
        <v>561</v>
      </c>
      <c r="D1993" s="49" t="s">
        <v>0</v>
      </c>
      <c r="E1993" s="50">
        <v>4</v>
      </c>
      <c r="F1993" s="50"/>
      <c r="G1993" s="50">
        <v>2011</v>
      </c>
      <c r="H1993" s="51" t="s">
        <v>661</v>
      </c>
      <c r="I1993" s="64" t="s">
        <v>683</v>
      </c>
      <c r="J1993" s="52"/>
      <c r="K1993" s="52"/>
      <c r="L1993" s="53"/>
      <c r="M1993" s="52"/>
      <c r="N1993" s="52"/>
      <c r="O1993" s="52"/>
      <c r="P1993" s="20"/>
      <c r="R1993"/>
    </row>
    <row r="1994" spans="1:18" x14ac:dyDescent="0.35">
      <c r="A1994" s="54">
        <f xml:space="preserve"> ROW( data_scaledImpacts[[#This Row],[row_id]] ) - ROW( data_scaledImpacts[[#Headers],[row_id]] )</f>
        <v>1993</v>
      </c>
      <c r="B1994" s="61" t="str">
        <f xml:space="preserve"> _xlfn.TEXTJOIN( "", , data_scaledImpacts[[#This Row],[sector]:[impactType]] )</f>
        <v>AirQualityCCSM442011PM</v>
      </c>
      <c r="C1994" s="49" t="s">
        <v>561</v>
      </c>
      <c r="D1994" s="49" t="s">
        <v>1</v>
      </c>
      <c r="E1994" s="50">
        <v>4</v>
      </c>
      <c r="F1994" s="50"/>
      <c r="G1994" s="50">
        <v>2011</v>
      </c>
      <c r="H1994" s="51" t="s">
        <v>661</v>
      </c>
      <c r="I1994" s="64" t="s">
        <v>684</v>
      </c>
      <c r="J1994" s="52">
        <v>-2.9412615288727444E-5</v>
      </c>
      <c r="K1994" s="52">
        <v>1.9399553945066949E-5</v>
      </c>
      <c r="L1994" s="53">
        <v>-1.5139627219875955E-5</v>
      </c>
      <c r="M1994" s="52">
        <v>1.4567304165056009E-5</v>
      </c>
      <c r="N1994" s="52">
        <v>2.7246353029450897E-5</v>
      </c>
      <c r="O1994" s="52">
        <v>-1.5174770549070436E-5</v>
      </c>
      <c r="P1994" s="20">
        <v>1.7678638026658449E-5</v>
      </c>
      <c r="R1994"/>
    </row>
    <row r="1995" spans="1:18" x14ac:dyDescent="0.35">
      <c r="A1995" s="54">
        <f xml:space="preserve"> ROW( data_scaledImpacts[[#This Row],[row_id]] ) - ROW( data_scaledImpacts[[#Headers],[row_id]] )</f>
        <v>1994</v>
      </c>
      <c r="B1995" s="61" t="str">
        <f xml:space="preserve"> _xlfn.TEXTJOIN( "", , data_scaledImpacts[[#This Row],[sector]:[impactType]] )</f>
        <v>AirQualityGISS-E2-R42011PM</v>
      </c>
      <c r="C1995" s="49" t="s">
        <v>561</v>
      </c>
      <c r="D1995" s="49" t="s">
        <v>2</v>
      </c>
      <c r="E1995" s="50">
        <v>4</v>
      </c>
      <c r="F1995" s="50"/>
      <c r="G1995" s="50">
        <v>2011</v>
      </c>
      <c r="H1995" s="51" t="s">
        <v>661</v>
      </c>
      <c r="I1995" s="64" t="s">
        <v>685</v>
      </c>
      <c r="J1995" s="52"/>
      <c r="K1995" s="52"/>
      <c r="L1995" s="53"/>
      <c r="M1995" s="52"/>
      <c r="N1995" s="52"/>
      <c r="O1995" s="52"/>
      <c r="P1995" s="20"/>
      <c r="R1995"/>
    </row>
    <row r="1996" spans="1:18" x14ac:dyDescent="0.35">
      <c r="A1996" s="54">
        <f xml:space="preserve"> ROW( data_scaledImpacts[[#This Row],[row_id]] ) - ROW( data_scaledImpacts[[#Headers],[row_id]] )</f>
        <v>1995</v>
      </c>
      <c r="B1996" s="61" t="str">
        <f xml:space="preserve"> _xlfn.TEXTJOIN( "", , data_scaledImpacts[[#This Row],[sector]:[impactType]] )</f>
        <v>AirQualityHadGEM2-ES42011PM</v>
      </c>
      <c r="C1996" s="49" t="s">
        <v>561</v>
      </c>
      <c r="D1996" s="49" t="s">
        <v>3</v>
      </c>
      <c r="E1996" s="50">
        <v>4</v>
      </c>
      <c r="F1996" s="50"/>
      <c r="G1996" s="50">
        <v>2011</v>
      </c>
      <c r="H1996" s="51" t="s">
        <v>661</v>
      </c>
      <c r="I1996" s="64" t="s">
        <v>686</v>
      </c>
      <c r="J1996" s="52"/>
      <c r="K1996" s="52"/>
      <c r="L1996" s="53"/>
      <c r="M1996" s="52"/>
      <c r="N1996" s="52"/>
      <c r="O1996" s="52"/>
      <c r="P1996" s="20"/>
      <c r="R1996"/>
    </row>
    <row r="1997" spans="1:18" x14ac:dyDescent="0.35">
      <c r="A1997" s="54">
        <f xml:space="preserve"> ROW( data_scaledImpacts[[#This Row],[row_id]] ) - ROW( data_scaledImpacts[[#Headers],[row_id]] )</f>
        <v>1996</v>
      </c>
      <c r="B1997" s="61" t="str">
        <f xml:space="preserve"> _xlfn.TEXTJOIN( "", , data_scaledImpacts[[#This Row],[sector]:[impactType]] )</f>
        <v>AirQualityMIROC542011PM</v>
      </c>
      <c r="C1997" s="49" t="s">
        <v>561</v>
      </c>
      <c r="D1997" s="49" t="s">
        <v>4</v>
      </c>
      <c r="E1997" s="50">
        <v>4</v>
      </c>
      <c r="F1997" s="50"/>
      <c r="G1997" s="50">
        <v>2011</v>
      </c>
      <c r="H1997" s="51" t="s">
        <v>661</v>
      </c>
      <c r="I1997" s="64" t="s">
        <v>687</v>
      </c>
      <c r="J1997" s="52"/>
      <c r="K1997" s="52"/>
      <c r="L1997" s="53"/>
      <c r="M1997" s="52"/>
      <c r="N1997" s="52"/>
      <c r="O1997" s="52"/>
      <c r="P1997" s="20"/>
      <c r="R1997"/>
    </row>
    <row r="1998" spans="1:18" x14ac:dyDescent="0.35">
      <c r="A1998" s="54">
        <f xml:space="preserve"> ROW( data_scaledImpacts[[#This Row],[row_id]] ) - ROW( data_scaledImpacts[[#Headers],[row_id]] )</f>
        <v>1997</v>
      </c>
      <c r="B1998" s="61" t="str">
        <f xml:space="preserve"> _xlfn.TEXTJOIN( "", , data_scaledImpacts[[#This Row],[sector]:[impactType]] )</f>
        <v>AirQualityGFDL-CM342011PM</v>
      </c>
      <c r="C1998" s="49" t="s">
        <v>561</v>
      </c>
      <c r="D1998" s="49" t="s">
        <v>5</v>
      </c>
      <c r="E1998" s="50">
        <v>4</v>
      </c>
      <c r="F1998" s="50"/>
      <c r="G1998" s="50">
        <v>2011</v>
      </c>
      <c r="H1998" s="51" t="s">
        <v>661</v>
      </c>
      <c r="I1998" s="64" t="s">
        <v>688</v>
      </c>
      <c r="J1998" s="52">
        <v>-1.4993782144131541E-5</v>
      </c>
      <c r="K1998" s="52">
        <v>1.7412569842319868E-5</v>
      </c>
      <c r="L1998" s="53">
        <v>-6.0156126589423669E-6</v>
      </c>
      <c r="M1998" s="52">
        <v>2.2516228882308566E-5</v>
      </c>
      <c r="N1998" s="52">
        <v>5.5137139464483071E-5</v>
      </c>
      <c r="O1998" s="52">
        <v>2.6278565304223518E-5</v>
      </c>
      <c r="P1998" s="20">
        <v>3.0598801565754703E-5</v>
      </c>
      <c r="R1998"/>
    </row>
    <row r="1999" spans="1:18" x14ac:dyDescent="0.35">
      <c r="A1999" s="54">
        <f xml:space="preserve"> ROW( data_scaledImpacts[[#This Row],[row_id]] ) - ROW( data_scaledImpacts[[#Headers],[row_id]] )</f>
        <v>1998</v>
      </c>
      <c r="B1999" s="61" t="str">
        <f xml:space="preserve"> _xlfn.TEXTJOIN( "", , data_scaledImpacts[[#This Row],[sector]:[impactType]] )</f>
        <v>AirQualityGCM Average42011PM</v>
      </c>
      <c r="C1999" s="49" t="s">
        <v>561</v>
      </c>
      <c r="D1999" s="49" t="s">
        <v>15</v>
      </c>
      <c r="E1999" s="50">
        <v>4</v>
      </c>
      <c r="F1999" s="50"/>
      <c r="G1999" s="50">
        <v>2011</v>
      </c>
      <c r="H1999" s="51" t="s">
        <v>661</v>
      </c>
      <c r="I1999" s="64" t="s">
        <v>689</v>
      </c>
      <c r="J1999" s="52">
        <v>-2.2203198716429492E-5</v>
      </c>
      <c r="K1999" s="52">
        <v>1.840606189369341E-5</v>
      </c>
      <c r="L1999" s="53">
        <v>-1.0577619939409162E-5</v>
      </c>
      <c r="M1999" s="52">
        <v>1.8541766523682287E-5</v>
      </c>
      <c r="N1999" s="52">
        <v>4.1191746246966984E-5</v>
      </c>
      <c r="O1999" s="52">
        <v>5.5518973775765409E-6</v>
      </c>
      <c r="P1999" s="20">
        <v>2.4138719796206578E-5</v>
      </c>
      <c r="R1999"/>
    </row>
    <row r="2000" spans="1:18" x14ac:dyDescent="0.35">
      <c r="A2000" s="54">
        <f xml:space="preserve"> ROW( data_scaledImpacts[[#This Row],[row_id]] ) - ROW( data_scaledImpacts[[#Headers],[row_id]] )</f>
        <v>1999</v>
      </c>
      <c r="B2000" s="61" t="str">
        <f xml:space="preserve"> _xlfn.TEXTJOIN( "", , data_scaledImpacts[[#This Row],[sector]:[impactType]] )</f>
        <v>AirQualityCanESM252011PM</v>
      </c>
      <c r="C2000" s="49" t="s">
        <v>561</v>
      </c>
      <c r="D2000" s="49" t="s">
        <v>0</v>
      </c>
      <c r="E2000" s="50">
        <v>5</v>
      </c>
      <c r="F2000" s="50"/>
      <c r="G2000" s="50">
        <v>2011</v>
      </c>
      <c r="H2000" s="51" t="s">
        <v>661</v>
      </c>
      <c r="I2000" s="64" t="s">
        <v>690</v>
      </c>
      <c r="J2000" s="52"/>
      <c r="K2000" s="52"/>
      <c r="L2000" s="53"/>
      <c r="M2000" s="52"/>
      <c r="N2000" s="52"/>
      <c r="O2000" s="52"/>
      <c r="P2000" s="20"/>
      <c r="R2000"/>
    </row>
    <row r="2001" spans="1:18" x14ac:dyDescent="0.35">
      <c r="A2001" s="54">
        <f xml:space="preserve"> ROW( data_scaledImpacts[[#This Row],[row_id]] ) - ROW( data_scaledImpacts[[#Headers],[row_id]] )</f>
        <v>2000</v>
      </c>
      <c r="B2001" s="61" t="str">
        <f xml:space="preserve"> _xlfn.TEXTJOIN( "", , data_scaledImpacts[[#This Row],[sector]:[impactType]] )</f>
        <v>AirQualityCCSM452011PM</v>
      </c>
      <c r="C2001" s="49" t="s">
        <v>561</v>
      </c>
      <c r="D2001" s="49" t="s">
        <v>1</v>
      </c>
      <c r="E2001" s="50">
        <v>5</v>
      </c>
      <c r="F2001" s="50"/>
      <c r="G2001" s="50">
        <v>2011</v>
      </c>
      <c r="H2001" s="51" t="s">
        <v>661</v>
      </c>
      <c r="I2001" s="64" t="s">
        <v>691</v>
      </c>
      <c r="J2001" s="52">
        <v>-3.5741410198100031E-5</v>
      </c>
      <c r="K2001" s="52">
        <v>1.714199064867638E-5</v>
      </c>
      <c r="L2001" s="53">
        <v>-1.0907432705490929E-5</v>
      </c>
      <c r="M2001" s="52">
        <v>1.6301277138750383E-5</v>
      </c>
      <c r="N2001" s="52">
        <v>4.0875023674331915E-5</v>
      </c>
      <c r="O2001" s="52">
        <v>-1.3019929227313397E-5</v>
      </c>
      <c r="P2001" s="20">
        <v>1.941401925829403E-5</v>
      </c>
      <c r="R2001"/>
    </row>
    <row r="2002" spans="1:18" x14ac:dyDescent="0.35">
      <c r="A2002" s="54">
        <f xml:space="preserve"> ROW( data_scaledImpacts[[#This Row],[row_id]] ) - ROW( data_scaledImpacts[[#Headers],[row_id]] )</f>
        <v>2001</v>
      </c>
      <c r="B2002" s="61" t="str">
        <f xml:space="preserve"> _xlfn.TEXTJOIN( "", , data_scaledImpacts[[#This Row],[sector]:[impactType]] )</f>
        <v>AirQualityGISS-E2-R52011PM</v>
      </c>
      <c r="C2002" s="49" t="s">
        <v>561</v>
      </c>
      <c r="D2002" s="49" t="s">
        <v>2</v>
      </c>
      <c r="E2002" s="50">
        <v>5</v>
      </c>
      <c r="F2002" s="50"/>
      <c r="G2002" s="50">
        <v>2011</v>
      </c>
      <c r="H2002" s="51" t="s">
        <v>661</v>
      </c>
      <c r="I2002" s="64" t="s">
        <v>692</v>
      </c>
      <c r="J2002" s="52"/>
      <c r="K2002" s="52"/>
      <c r="L2002" s="53"/>
      <c r="M2002" s="52"/>
      <c r="N2002" s="52"/>
      <c r="O2002" s="52"/>
      <c r="P2002" s="20"/>
      <c r="R2002"/>
    </row>
    <row r="2003" spans="1:18" x14ac:dyDescent="0.35">
      <c r="A2003" s="54">
        <f xml:space="preserve"> ROW( data_scaledImpacts[[#This Row],[row_id]] ) - ROW( data_scaledImpacts[[#Headers],[row_id]] )</f>
        <v>2002</v>
      </c>
      <c r="B2003" s="61" t="str">
        <f xml:space="preserve"> _xlfn.TEXTJOIN( "", , data_scaledImpacts[[#This Row],[sector]:[impactType]] )</f>
        <v>AirQualityHadGEM2-ES52011PM</v>
      </c>
      <c r="C2003" s="49" t="s">
        <v>561</v>
      </c>
      <c r="D2003" s="49" t="s">
        <v>3</v>
      </c>
      <c r="E2003" s="50">
        <v>5</v>
      </c>
      <c r="F2003" s="50"/>
      <c r="G2003" s="50">
        <v>2011</v>
      </c>
      <c r="H2003" s="51" t="s">
        <v>661</v>
      </c>
      <c r="I2003" s="64" t="s">
        <v>693</v>
      </c>
      <c r="J2003" s="52"/>
      <c r="K2003" s="52"/>
      <c r="L2003" s="53"/>
      <c r="M2003" s="52"/>
      <c r="N2003" s="52"/>
      <c r="O2003" s="52"/>
      <c r="P2003" s="20"/>
      <c r="R2003"/>
    </row>
    <row r="2004" spans="1:18" x14ac:dyDescent="0.35">
      <c r="A2004" s="54">
        <f xml:space="preserve"> ROW( data_scaledImpacts[[#This Row],[row_id]] ) - ROW( data_scaledImpacts[[#Headers],[row_id]] )</f>
        <v>2003</v>
      </c>
      <c r="B2004" s="61" t="str">
        <f xml:space="preserve"> _xlfn.TEXTJOIN( "", , data_scaledImpacts[[#This Row],[sector]:[impactType]] )</f>
        <v>AirQualityMIROC552011PM</v>
      </c>
      <c r="C2004" s="49" t="s">
        <v>561</v>
      </c>
      <c r="D2004" s="49" t="s">
        <v>4</v>
      </c>
      <c r="E2004" s="50">
        <v>5</v>
      </c>
      <c r="F2004" s="50"/>
      <c r="G2004" s="50">
        <v>2011</v>
      </c>
      <c r="H2004" s="51" t="s">
        <v>661</v>
      </c>
      <c r="I2004" s="64" t="s">
        <v>694</v>
      </c>
      <c r="J2004" s="52"/>
      <c r="K2004" s="52"/>
      <c r="L2004" s="53"/>
      <c r="M2004" s="52"/>
      <c r="N2004" s="52"/>
      <c r="O2004" s="52"/>
      <c r="P2004" s="20"/>
      <c r="R2004"/>
    </row>
    <row r="2005" spans="1:18" x14ac:dyDescent="0.35">
      <c r="A2005" s="54">
        <f xml:space="preserve"> ROW( data_scaledImpacts[[#This Row],[row_id]] ) - ROW( data_scaledImpacts[[#Headers],[row_id]] )</f>
        <v>2004</v>
      </c>
      <c r="B2005" s="61" t="str">
        <f xml:space="preserve"> _xlfn.TEXTJOIN( "", , data_scaledImpacts[[#This Row],[sector]:[impactType]] )</f>
        <v>AirQualityGFDL-CM352011PM</v>
      </c>
      <c r="C2005" s="49" t="s">
        <v>561</v>
      </c>
      <c r="D2005" s="49" t="s">
        <v>5</v>
      </c>
      <c r="E2005" s="50">
        <v>5</v>
      </c>
      <c r="F2005" s="50"/>
      <c r="G2005" s="50">
        <v>2011</v>
      </c>
      <c r="H2005" s="51" t="s">
        <v>661</v>
      </c>
      <c r="I2005" s="64" t="s">
        <v>695</v>
      </c>
      <c r="J2005" s="52">
        <v>-8.7695967411632484E-6</v>
      </c>
      <c r="K2005" s="52">
        <v>2.8108472410077185E-5</v>
      </c>
      <c r="L2005" s="53">
        <v>-4.9543631717189021E-6</v>
      </c>
      <c r="M2005" s="52">
        <v>2.8517656495394144E-5</v>
      </c>
      <c r="N2005" s="52">
        <v>7.1851287404661119E-5</v>
      </c>
      <c r="O2005" s="52">
        <v>3.5349536414351133E-5</v>
      </c>
      <c r="P2005" s="20">
        <v>3.8545496219232918E-5</v>
      </c>
      <c r="R2005"/>
    </row>
    <row r="2006" spans="1:18" x14ac:dyDescent="0.35">
      <c r="A2006" s="54">
        <f xml:space="preserve"> ROW( data_scaledImpacts[[#This Row],[row_id]] ) - ROW( data_scaledImpacts[[#Headers],[row_id]] )</f>
        <v>2005</v>
      </c>
      <c r="B2006" s="61" t="str">
        <f xml:space="preserve"> _xlfn.TEXTJOIN( "", , data_scaledImpacts[[#This Row],[sector]:[impactType]] )</f>
        <v>AirQualityGCM Average52011PM</v>
      </c>
      <c r="C2006" s="49" t="s">
        <v>561</v>
      </c>
      <c r="D2006" s="49" t="s">
        <v>15</v>
      </c>
      <c r="E2006" s="50">
        <v>5</v>
      </c>
      <c r="F2006" s="50"/>
      <c r="G2006" s="50">
        <v>2011</v>
      </c>
      <c r="H2006" s="51" t="s">
        <v>661</v>
      </c>
      <c r="I2006" s="64" t="s">
        <v>696</v>
      </c>
      <c r="J2006" s="52">
        <v>-2.225550346963164E-5</v>
      </c>
      <c r="K2006" s="52">
        <v>2.2625231529376781E-5</v>
      </c>
      <c r="L2006" s="53">
        <v>-7.9308979386049159E-6</v>
      </c>
      <c r="M2006" s="52">
        <v>2.2409466817072263E-5</v>
      </c>
      <c r="N2006" s="52">
        <v>5.6363155539496514E-5</v>
      </c>
      <c r="O2006" s="52">
        <v>1.1164803593518868E-5</v>
      </c>
      <c r="P2006" s="20">
        <v>2.8979757738763474E-5</v>
      </c>
      <c r="R2006"/>
    </row>
    <row r="2007" spans="1:18" x14ac:dyDescent="0.35">
      <c r="A2007" s="54">
        <f xml:space="preserve"> ROW( data_scaledImpacts[[#This Row],[row_id]] ) - ROW( data_scaledImpacts[[#Headers],[row_id]] )</f>
        <v>2006</v>
      </c>
      <c r="B2007" s="61" t="str">
        <f xml:space="preserve"> _xlfn.TEXTJOIN( "", , data_scaledImpacts[[#This Row],[sector]:[impactType]] )</f>
        <v>AirQualityCanESM262011PM</v>
      </c>
      <c r="C2007" s="49" t="s">
        <v>561</v>
      </c>
      <c r="D2007" s="49" t="s">
        <v>0</v>
      </c>
      <c r="E2007" s="50">
        <v>6</v>
      </c>
      <c r="F2007" s="50"/>
      <c r="G2007" s="50">
        <v>2011</v>
      </c>
      <c r="H2007" s="51" t="s">
        <v>661</v>
      </c>
      <c r="I2007" s="64" t="s">
        <v>697</v>
      </c>
      <c r="J2007" s="52"/>
      <c r="K2007" s="52"/>
      <c r="L2007" s="53"/>
      <c r="M2007" s="52"/>
      <c r="N2007" s="52"/>
      <c r="O2007" s="52"/>
      <c r="P2007" s="20"/>
      <c r="R2007"/>
    </row>
    <row r="2008" spans="1:18" x14ac:dyDescent="0.35">
      <c r="A2008" s="54">
        <f xml:space="preserve"> ROW( data_scaledImpacts[[#This Row],[row_id]] ) - ROW( data_scaledImpacts[[#Headers],[row_id]] )</f>
        <v>2007</v>
      </c>
      <c r="B2008" s="61" t="str">
        <f xml:space="preserve"> _xlfn.TEXTJOIN( "", , data_scaledImpacts[[#This Row],[sector]:[impactType]] )</f>
        <v>AirQualityCCSM462011PM</v>
      </c>
      <c r="C2008" s="49" t="s">
        <v>561</v>
      </c>
      <c r="D2008" s="49" t="s">
        <v>1</v>
      </c>
      <c r="E2008" s="50">
        <v>6</v>
      </c>
      <c r="F2008" s="50"/>
      <c r="G2008" s="50">
        <v>2011</v>
      </c>
      <c r="H2008" s="51" t="s">
        <v>661</v>
      </c>
      <c r="I2008" s="64" t="s">
        <v>698</v>
      </c>
      <c r="J2008" s="52"/>
      <c r="K2008" s="52"/>
      <c r="L2008" s="53"/>
      <c r="M2008" s="52"/>
      <c r="N2008" s="52"/>
      <c r="O2008" s="52"/>
      <c r="P2008" s="20"/>
      <c r="R2008"/>
    </row>
    <row r="2009" spans="1:18" x14ac:dyDescent="0.35">
      <c r="A2009" s="54">
        <f xml:space="preserve"> ROW( data_scaledImpacts[[#This Row],[row_id]] ) - ROW( data_scaledImpacts[[#Headers],[row_id]] )</f>
        <v>2008</v>
      </c>
      <c r="B2009" s="61" t="str">
        <f xml:space="preserve"> _xlfn.TEXTJOIN( "", , data_scaledImpacts[[#This Row],[sector]:[impactType]] )</f>
        <v>AirQualityGISS-E2-R62011PM</v>
      </c>
      <c r="C2009" s="49" t="s">
        <v>561</v>
      </c>
      <c r="D2009" s="49" t="s">
        <v>2</v>
      </c>
      <c r="E2009" s="50">
        <v>6</v>
      </c>
      <c r="F2009" s="50"/>
      <c r="G2009" s="50">
        <v>2011</v>
      </c>
      <c r="H2009" s="51" t="s">
        <v>661</v>
      </c>
      <c r="I2009" s="64" t="s">
        <v>699</v>
      </c>
      <c r="J2009" s="52"/>
      <c r="K2009" s="52"/>
      <c r="L2009" s="53"/>
      <c r="M2009" s="52"/>
      <c r="N2009" s="52"/>
      <c r="O2009" s="52"/>
      <c r="P2009" s="20"/>
      <c r="R2009"/>
    </row>
    <row r="2010" spans="1:18" x14ac:dyDescent="0.35">
      <c r="A2010" s="54">
        <f xml:space="preserve"> ROW( data_scaledImpacts[[#This Row],[row_id]] ) - ROW( data_scaledImpacts[[#Headers],[row_id]] )</f>
        <v>2009</v>
      </c>
      <c r="B2010" s="61" t="str">
        <f xml:space="preserve"> _xlfn.TEXTJOIN( "", , data_scaledImpacts[[#This Row],[sector]:[impactType]] )</f>
        <v>AirQualityHadGEM2-ES62011PM</v>
      </c>
      <c r="C2010" s="49" t="s">
        <v>561</v>
      </c>
      <c r="D2010" s="49" t="s">
        <v>3</v>
      </c>
      <c r="E2010" s="50">
        <v>6</v>
      </c>
      <c r="F2010" s="50"/>
      <c r="G2010" s="50">
        <v>2011</v>
      </c>
      <c r="H2010" s="51" t="s">
        <v>661</v>
      </c>
      <c r="I2010" s="64" t="s">
        <v>700</v>
      </c>
      <c r="J2010" s="52"/>
      <c r="K2010" s="52"/>
      <c r="L2010" s="53"/>
      <c r="M2010" s="52"/>
      <c r="N2010" s="52"/>
      <c r="O2010" s="52"/>
      <c r="P2010" s="20"/>
      <c r="R2010"/>
    </row>
    <row r="2011" spans="1:18" x14ac:dyDescent="0.35">
      <c r="A2011" s="54">
        <f xml:space="preserve"> ROW( data_scaledImpacts[[#This Row],[row_id]] ) - ROW( data_scaledImpacts[[#Headers],[row_id]] )</f>
        <v>2010</v>
      </c>
      <c r="B2011" s="61" t="str">
        <f xml:space="preserve"> _xlfn.TEXTJOIN( "", , data_scaledImpacts[[#This Row],[sector]:[impactType]] )</f>
        <v>AirQualityMIROC562011PM</v>
      </c>
      <c r="C2011" s="49" t="s">
        <v>561</v>
      </c>
      <c r="D2011" s="49" t="s">
        <v>4</v>
      </c>
      <c r="E2011" s="50">
        <v>6</v>
      </c>
      <c r="F2011" s="50"/>
      <c r="G2011" s="50">
        <v>2011</v>
      </c>
      <c r="H2011" s="51" t="s">
        <v>661</v>
      </c>
      <c r="I2011" s="64" t="s">
        <v>701</v>
      </c>
      <c r="J2011" s="52"/>
      <c r="K2011" s="52"/>
      <c r="L2011" s="53"/>
      <c r="M2011" s="52"/>
      <c r="N2011" s="52"/>
      <c r="O2011" s="52"/>
      <c r="P2011" s="20"/>
      <c r="R2011"/>
    </row>
    <row r="2012" spans="1:18" x14ac:dyDescent="0.35">
      <c r="A2012" s="54">
        <f xml:space="preserve"> ROW( data_scaledImpacts[[#This Row],[row_id]] ) - ROW( data_scaledImpacts[[#Headers],[row_id]] )</f>
        <v>2011</v>
      </c>
      <c r="B2012" s="61" t="str">
        <f xml:space="preserve"> _xlfn.TEXTJOIN( "", , data_scaledImpacts[[#This Row],[sector]:[impactType]] )</f>
        <v>AirQualityGFDL-CM362011PM</v>
      </c>
      <c r="C2012" s="49" t="s">
        <v>561</v>
      </c>
      <c r="D2012" s="49" t="s">
        <v>5</v>
      </c>
      <c r="E2012" s="50">
        <v>6</v>
      </c>
      <c r="F2012" s="50"/>
      <c r="G2012" s="50">
        <v>2011</v>
      </c>
      <c r="H2012" s="51" t="s">
        <v>661</v>
      </c>
      <c r="I2012" s="64" t="s">
        <v>702</v>
      </c>
      <c r="J2012" s="52">
        <v>-1.2174794572610177E-5</v>
      </c>
      <c r="K2012" s="52">
        <v>3.815681646533009E-5</v>
      </c>
      <c r="L2012" s="53">
        <v>-8.9436140805956374E-6</v>
      </c>
      <c r="M2012" s="52">
        <v>4.4506754809862919E-5</v>
      </c>
      <c r="N2012" s="52">
        <v>9.1412190859403882E-5</v>
      </c>
      <c r="O2012" s="52">
        <v>4.0333493837737008E-5</v>
      </c>
      <c r="P2012" s="20">
        <v>4.9211995022387964E-5</v>
      </c>
      <c r="R2012"/>
    </row>
    <row r="2013" spans="1:18" x14ac:dyDescent="0.35">
      <c r="A2013" s="54">
        <f xml:space="preserve"> ROW( data_scaledImpacts[[#This Row],[row_id]] ) - ROW( data_scaledImpacts[[#Headers],[row_id]] )</f>
        <v>2012</v>
      </c>
      <c r="B2013" s="61" t="str">
        <f xml:space="preserve"> _xlfn.TEXTJOIN( "", , data_scaledImpacts[[#This Row],[sector]:[impactType]] )</f>
        <v>AirQualityGCM Average62011PM</v>
      </c>
      <c r="C2013" s="49" t="s">
        <v>561</v>
      </c>
      <c r="D2013" s="49" t="s">
        <v>15</v>
      </c>
      <c r="E2013" s="50">
        <v>6</v>
      </c>
      <c r="F2013" s="50"/>
      <c r="G2013" s="50">
        <v>2011</v>
      </c>
      <c r="H2013" s="51" t="s">
        <v>661</v>
      </c>
      <c r="I2013" s="64" t="s">
        <v>703</v>
      </c>
      <c r="J2013" s="52">
        <v>-1.2174794572610177E-5</v>
      </c>
      <c r="K2013" s="52">
        <v>3.815681646533009E-5</v>
      </c>
      <c r="L2013" s="53">
        <v>-8.9436140805956374E-6</v>
      </c>
      <c r="M2013" s="52">
        <v>4.4506754809862919E-5</v>
      </c>
      <c r="N2013" s="52">
        <v>9.1412190859403882E-5</v>
      </c>
      <c r="O2013" s="52">
        <v>4.0333493837737008E-5</v>
      </c>
      <c r="P2013" s="20">
        <v>4.9211995022387964E-5</v>
      </c>
      <c r="R2013"/>
    </row>
    <row r="2014" spans="1:18" x14ac:dyDescent="0.35">
      <c r="A2014" s="54">
        <f xml:space="preserve"> ROW( data_scaledImpacts[[#This Row],[row_id]] ) - ROW( data_scaledImpacts[[#Headers],[row_id]] )</f>
        <v>2013</v>
      </c>
      <c r="B2014" s="61" t="str">
        <f xml:space="preserve"> _xlfn.TEXTJOIN( "", , data_scaledImpacts[[#This Row],[sector]:[impactType]] )</f>
        <v>AirQualityCanESM272011PM</v>
      </c>
      <c r="C2014" s="49" t="s">
        <v>561</v>
      </c>
      <c r="D2014" s="49" t="s">
        <v>0</v>
      </c>
      <c r="E2014" s="50">
        <v>7</v>
      </c>
      <c r="F2014" s="50"/>
      <c r="G2014" s="50">
        <v>2011</v>
      </c>
      <c r="H2014" s="51" t="s">
        <v>661</v>
      </c>
      <c r="I2014" s="64" t="s">
        <v>704</v>
      </c>
      <c r="J2014" s="52"/>
      <c r="K2014" s="52"/>
      <c r="L2014" s="53"/>
      <c r="M2014" s="52"/>
      <c r="N2014" s="52"/>
      <c r="O2014" s="52"/>
      <c r="P2014" s="20"/>
      <c r="R2014"/>
    </row>
    <row r="2015" spans="1:18" x14ac:dyDescent="0.35">
      <c r="A2015" s="54">
        <f xml:space="preserve"> ROW( data_scaledImpacts[[#This Row],[row_id]] ) - ROW( data_scaledImpacts[[#Headers],[row_id]] )</f>
        <v>2014</v>
      </c>
      <c r="B2015" s="61" t="str">
        <f xml:space="preserve"> _xlfn.TEXTJOIN( "", , data_scaledImpacts[[#This Row],[sector]:[impactType]] )</f>
        <v>AirQualityCCSM472011PM</v>
      </c>
      <c r="C2015" s="49" t="s">
        <v>561</v>
      </c>
      <c r="D2015" s="49" t="s">
        <v>1</v>
      </c>
      <c r="E2015" s="50">
        <v>7</v>
      </c>
      <c r="F2015" s="50"/>
      <c r="G2015" s="50">
        <v>2011</v>
      </c>
      <c r="H2015" s="51" t="s">
        <v>661</v>
      </c>
      <c r="I2015" s="64" t="s">
        <v>705</v>
      </c>
      <c r="J2015" s="52"/>
      <c r="K2015" s="52"/>
      <c r="L2015" s="53"/>
      <c r="M2015" s="52"/>
      <c r="N2015" s="52"/>
      <c r="O2015" s="52"/>
      <c r="P2015" s="20"/>
      <c r="R2015"/>
    </row>
    <row r="2016" spans="1:18" x14ac:dyDescent="0.35">
      <c r="A2016" s="54">
        <f xml:space="preserve"> ROW( data_scaledImpacts[[#This Row],[row_id]] ) - ROW( data_scaledImpacts[[#Headers],[row_id]] )</f>
        <v>2015</v>
      </c>
      <c r="B2016" s="61" t="str">
        <f xml:space="preserve"> _xlfn.TEXTJOIN( "", , data_scaledImpacts[[#This Row],[sector]:[impactType]] )</f>
        <v>AirQualityGISS-E2-R72011PM</v>
      </c>
      <c r="C2016" s="49" t="s">
        <v>561</v>
      </c>
      <c r="D2016" s="49" t="s">
        <v>2</v>
      </c>
      <c r="E2016" s="50">
        <v>7</v>
      </c>
      <c r="F2016" s="50"/>
      <c r="G2016" s="50">
        <v>2011</v>
      </c>
      <c r="H2016" s="51" t="s">
        <v>661</v>
      </c>
      <c r="I2016" s="64" t="s">
        <v>706</v>
      </c>
      <c r="J2016" s="52"/>
      <c r="K2016" s="52"/>
      <c r="L2016" s="53"/>
      <c r="M2016" s="52"/>
      <c r="N2016" s="52"/>
      <c r="O2016" s="52"/>
      <c r="P2016" s="20"/>
      <c r="R2016"/>
    </row>
    <row r="2017" spans="1:18" x14ac:dyDescent="0.35">
      <c r="A2017" s="54">
        <f xml:space="preserve"> ROW( data_scaledImpacts[[#This Row],[row_id]] ) - ROW( data_scaledImpacts[[#Headers],[row_id]] )</f>
        <v>2016</v>
      </c>
      <c r="B2017" s="61" t="str">
        <f xml:space="preserve"> _xlfn.TEXTJOIN( "", , data_scaledImpacts[[#This Row],[sector]:[impactType]] )</f>
        <v>AirQualityHadGEM2-ES72011PM</v>
      </c>
      <c r="C2017" s="49" t="s">
        <v>561</v>
      </c>
      <c r="D2017" s="49" t="s">
        <v>3</v>
      </c>
      <c r="E2017" s="50">
        <v>7</v>
      </c>
      <c r="F2017" s="50"/>
      <c r="G2017" s="50">
        <v>2011</v>
      </c>
      <c r="H2017" s="51" t="s">
        <v>661</v>
      </c>
      <c r="I2017" s="64" t="s">
        <v>707</v>
      </c>
      <c r="J2017" s="52"/>
      <c r="K2017" s="52"/>
      <c r="L2017" s="53"/>
      <c r="M2017" s="52"/>
      <c r="N2017" s="52"/>
      <c r="O2017" s="52"/>
      <c r="P2017" s="20"/>
      <c r="R2017"/>
    </row>
    <row r="2018" spans="1:18" x14ac:dyDescent="0.35">
      <c r="A2018" s="54">
        <f xml:space="preserve"> ROW( data_scaledImpacts[[#This Row],[row_id]] ) - ROW( data_scaledImpacts[[#Headers],[row_id]] )</f>
        <v>2017</v>
      </c>
      <c r="B2018" s="61" t="str">
        <f xml:space="preserve"> _xlfn.TEXTJOIN( "", , data_scaledImpacts[[#This Row],[sector]:[impactType]] )</f>
        <v>AirQualityMIROC572011PM</v>
      </c>
      <c r="C2018" s="49" t="s">
        <v>561</v>
      </c>
      <c r="D2018" s="49" t="s">
        <v>4</v>
      </c>
      <c r="E2018" s="50">
        <v>7</v>
      </c>
      <c r="F2018" s="50"/>
      <c r="G2018" s="50">
        <v>2011</v>
      </c>
      <c r="H2018" s="51" t="s">
        <v>661</v>
      </c>
      <c r="I2018" s="64" t="s">
        <v>708</v>
      </c>
      <c r="J2018" s="52"/>
      <c r="K2018" s="52"/>
      <c r="L2018" s="53"/>
      <c r="M2018" s="52"/>
      <c r="N2018" s="52"/>
      <c r="O2018" s="52"/>
      <c r="P2018" s="20"/>
      <c r="R2018"/>
    </row>
    <row r="2019" spans="1:18" x14ac:dyDescent="0.35">
      <c r="A2019" s="54">
        <f xml:space="preserve"> ROW( data_scaledImpacts[[#This Row],[row_id]] ) - ROW( data_scaledImpacts[[#Headers],[row_id]] )</f>
        <v>2018</v>
      </c>
      <c r="B2019" s="61" t="str">
        <f xml:space="preserve"> _xlfn.TEXTJOIN( "", , data_scaledImpacts[[#This Row],[sector]:[impactType]] )</f>
        <v>AirQualityGFDL-CM372011PM</v>
      </c>
      <c r="C2019" s="49" t="s">
        <v>561</v>
      </c>
      <c r="D2019" s="49" t="s">
        <v>5</v>
      </c>
      <c r="E2019" s="50">
        <v>7</v>
      </c>
      <c r="F2019" s="50"/>
      <c r="G2019" s="50">
        <v>2011</v>
      </c>
      <c r="H2019" s="51" t="s">
        <v>661</v>
      </c>
      <c r="I2019" s="64" t="s">
        <v>709</v>
      </c>
      <c r="J2019" s="52"/>
      <c r="K2019" s="52"/>
      <c r="L2019" s="53"/>
      <c r="M2019" s="52"/>
      <c r="N2019" s="52"/>
      <c r="O2019" s="52"/>
      <c r="P2019" s="20"/>
      <c r="R2019"/>
    </row>
    <row r="2020" spans="1:18" x14ac:dyDescent="0.35">
      <c r="A2020" s="54">
        <f xml:space="preserve"> ROW( data_scaledImpacts[[#This Row],[row_id]] ) - ROW( data_scaledImpacts[[#Headers],[row_id]] )</f>
        <v>2019</v>
      </c>
      <c r="B2020" s="61" t="str">
        <f xml:space="preserve"> _xlfn.TEXTJOIN( "", , data_scaledImpacts[[#This Row],[sector]:[impactType]] )</f>
        <v>AirQualityGCM Average72011PM</v>
      </c>
      <c r="C2020" s="49" t="s">
        <v>561</v>
      </c>
      <c r="D2020" s="49" t="s">
        <v>15</v>
      </c>
      <c r="E2020" s="50">
        <v>7</v>
      </c>
      <c r="F2020" s="50"/>
      <c r="G2020" s="50">
        <v>2011</v>
      </c>
      <c r="H2020" s="51" t="s">
        <v>661</v>
      </c>
      <c r="I2020" s="64" t="s">
        <v>710</v>
      </c>
      <c r="J2020" s="52"/>
      <c r="K2020" s="52"/>
      <c r="L2020" s="53"/>
      <c r="M2020" s="52"/>
      <c r="N2020" s="52"/>
      <c r="O2020" s="52"/>
      <c r="P2020" s="20"/>
      <c r="R2020"/>
    </row>
    <row r="2021" spans="1:18" x14ac:dyDescent="0.35">
      <c r="A2021" s="54">
        <f xml:space="preserve"> ROW( data_scaledImpacts[[#This Row],[row_id]] ) - ROW( data_scaledImpacts[[#Headers],[row_id]] )</f>
        <v>2020</v>
      </c>
      <c r="B2021" s="61" t="str">
        <f xml:space="preserve"> _xlfn.TEXTJOIN( "", , data_scaledImpacts[[#This Row],[sector]:[impactType]] )</f>
        <v>AirQualityCanESM212040PM</v>
      </c>
      <c r="C2021" s="49" t="s">
        <v>561</v>
      </c>
      <c r="D2021" s="49" t="s">
        <v>0</v>
      </c>
      <c r="E2021" s="50">
        <v>1</v>
      </c>
      <c r="F2021" s="50"/>
      <c r="G2021" s="50">
        <v>2040</v>
      </c>
      <c r="H2021" s="51" t="s">
        <v>661</v>
      </c>
      <c r="I2021" s="64" t="s">
        <v>711</v>
      </c>
      <c r="J2021" s="52"/>
      <c r="K2021" s="52"/>
      <c r="L2021" s="53"/>
      <c r="M2021" s="52"/>
      <c r="N2021" s="52"/>
      <c r="O2021" s="52"/>
      <c r="P2021" s="20"/>
      <c r="R2021"/>
    </row>
    <row r="2022" spans="1:18" x14ac:dyDescent="0.35">
      <c r="A2022" s="54">
        <f xml:space="preserve"> ROW( data_scaledImpacts[[#This Row],[row_id]] ) - ROW( data_scaledImpacts[[#Headers],[row_id]] )</f>
        <v>2021</v>
      </c>
      <c r="B2022" s="61" t="str">
        <f xml:space="preserve"> _xlfn.TEXTJOIN( "", , data_scaledImpacts[[#This Row],[sector]:[impactType]] )</f>
        <v>AirQualityCCSM412040PM</v>
      </c>
      <c r="C2022" s="49" t="s">
        <v>561</v>
      </c>
      <c r="D2022" s="49" t="s">
        <v>1</v>
      </c>
      <c r="E2022" s="50">
        <v>1</v>
      </c>
      <c r="F2022" s="50"/>
      <c r="G2022" s="50">
        <v>2040</v>
      </c>
      <c r="H2022" s="51" t="s">
        <v>661</v>
      </c>
      <c r="I2022" s="64" t="s">
        <v>712</v>
      </c>
      <c r="J2022" s="52">
        <v>-5.4634311626294253E-6</v>
      </c>
      <c r="K2022" s="52">
        <v>5.3411802667854071E-6</v>
      </c>
      <c r="L2022" s="53">
        <v>-3.8024324608082814E-6</v>
      </c>
      <c r="M2022" s="52">
        <v>-6.5498073707791378E-7</v>
      </c>
      <c r="N2022" s="52">
        <v>8.0156633669003245E-6</v>
      </c>
      <c r="O2022" s="52">
        <v>-3.0975597178567887E-6</v>
      </c>
      <c r="P2022" s="20">
        <v>2.5617974275455047E-6</v>
      </c>
      <c r="R2022"/>
    </row>
    <row r="2023" spans="1:18" x14ac:dyDescent="0.35">
      <c r="A2023" s="54">
        <f xml:space="preserve"> ROW( data_scaledImpacts[[#This Row],[row_id]] ) - ROW( data_scaledImpacts[[#Headers],[row_id]] )</f>
        <v>2022</v>
      </c>
      <c r="B2023" s="61" t="str">
        <f xml:space="preserve"> _xlfn.TEXTJOIN( "", , data_scaledImpacts[[#This Row],[sector]:[impactType]] )</f>
        <v>AirQualityGISS-E2-R12040PM</v>
      </c>
      <c r="C2023" s="49" t="s">
        <v>561</v>
      </c>
      <c r="D2023" s="49" t="s">
        <v>2</v>
      </c>
      <c r="E2023" s="50">
        <v>1</v>
      </c>
      <c r="F2023" s="50"/>
      <c r="G2023" s="50">
        <v>2040</v>
      </c>
      <c r="H2023" s="51" t="s">
        <v>661</v>
      </c>
      <c r="I2023" s="64" t="s">
        <v>713</v>
      </c>
      <c r="J2023" s="52"/>
      <c r="K2023" s="52"/>
      <c r="L2023" s="53"/>
      <c r="M2023" s="52"/>
      <c r="N2023" s="52"/>
      <c r="O2023" s="52"/>
      <c r="P2023" s="20"/>
      <c r="R2023"/>
    </row>
    <row r="2024" spans="1:18" x14ac:dyDescent="0.35">
      <c r="A2024" s="54">
        <f xml:space="preserve"> ROW( data_scaledImpacts[[#This Row],[row_id]] ) - ROW( data_scaledImpacts[[#Headers],[row_id]] )</f>
        <v>2023</v>
      </c>
      <c r="B2024" s="61" t="str">
        <f xml:space="preserve"> _xlfn.TEXTJOIN( "", , data_scaledImpacts[[#This Row],[sector]:[impactType]] )</f>
        <v>AirQualityHadGEM2-ES12040PM</v>
      </c>
      <c r="C2024" s="49" t="s">
        <v>561</v>
      </c>
      <c r="D2024" s="49" t="s">
        <v>3</v>
      </c>
      <c r="E2024" s="50">
        <v>1</v>
      </c>
      <c r="F2024" s="50"/>
      <c r="G2024" s="50">
        <v>2040</v>
      </c>
      <c r="H2024" s="51" t="s">
        <v>661</v>
      </c>
      <c r="I2024" s="64" t="s">
        <v>714</v>
      </c>
      <c r="J2024" s="52"/>
      <c r="K2024" s="52"/>
      <c r="L2024" s="53"/>
      <c r="M2024" s="52"/>
      <c r="N2024" s="52"/>
      <c r="O2024" s="52"/>
      <c r="P2024" s="20"/>
      <c r="R2024"/>
    </row>
    <row r="2025" spans="1:18" x14ac:dyDescent="0.35">
      <c r="A2025" s="54">
        <f xml:space="preserve"> ROW( data_scaledImpacts[[#This Row],[row_id]] ) - ROW( data_scaledImpacts[[#Headers],[row_id]] )</f>
        <v>2024</v>
      </c>
      <c r="B2025" s="61" t="str">
        <f xml:space="preserve"> _xlfn.TEXTJOIN( "", , data_scaledImpacts[[#This Row],[sector]:[impactType]] )</f>
        <v>AirQualityMIROC512040PM</v>
      </c>
      <c r="C2025" s="49" t="s">
        <v>561</v>
      </c>
      <c r="D2025" s="49" t="s">
        <v>4</v>
      </c>
      <c r="E2025" s="50">
        <v>1</v>
      </c>
      <c r="F2025" s="50"/>
      <c r="G2025" s="50">
        <v>2040</v>
      </c>
      <c r="H2025" s="51" t="s">
        <v>661</v>
      </c>
      <c r="I2025" s="64" t="s">
        <v>715</v>
      </c>
      <c r="J2025" s="52"/>
      <c r="K2025" s="52"/>
      <c r="L2025" s="53"/>
      <c r="M2025" s="52"/>
      <c r="N2025" s="52"/>
      <c r="O2025" s="52"/>
      <c r="P2025" s="20"/>
      <c r="R2025"/>
    </row>
    <row r="2026" spans="1:18" x14ac:dyDescent="0.35">
      <c r="A2026" s="54">
        <f xml:space="preserve"> ROW( data_scaledImpacts[[#This Row],[row_id]] ) - ROW( data_scaledImpacts[[#Headers],[row_id]] )</f>
        <v>2025</v>
      </c>
      <c r="B2026" s="61" t="str">
        <f xml:space="preserve"> _xlfn.TEXTJOIN( "", , data_scaledImpacts[[#This Row],[sector]:[impactType]] )</f>
        <v>AirQualityGFDL-CM312040PM</v>
      </c>
      <c r="C2026" s="49" t="s">
        <v>561</v>
      </c>
      <c r="D2026" s="49" t="s">
        <v>5</v>
      </c>
      <c r="E2026" s="50">
        <v>1</v>
      </c>
      <c r="F2026" s="50"/>
      <c r="G2026" s="50">
        <v>2040</v>
      </c>
      <c r="H2026" s="51" t="s">
        <v>661</v>
      </c>
      <c r="I2026" s="64" t="s">
        <v>716</v>
      </c>
      <c r="J2026" s="52">
        <v>-4.3266568054259605E-6</v>
      </c>
      <c r="K2026" s="52">
        <v>-3.8548673658414927E-6</v>
      </c>
      <c r="L2026" s="53">
        <v>1.8115501321080877E-7</v>
      </c>
      <c r="M2026" s="52">
        <v>5.4837646013120458E-6</v>
      </c>
      <c r="N2026" s="52">
        <v>8.2823557920161405E-6</v>
      </c>
      <c r="O2026" s="52">
        <v>6.227666388499819E-6</v>
      </c>
      <c r="P2026" s="20">
        <v>5.8492423868087361E-6</v>
      </c>
      <c r="R2026"/>
    </row>
    <row r="2027" spans="1:18" x14ac:dyDescent="0.35">
      <c r="A2027" s="54">
        <f xml:space="preserve"> ROW( data_scaledImpacts[[#This Row],[row_id]] ) - ROW( data_scaledImpacts[[#Headers],[row_id]] )</f>
        <v>2026</v>
      </c>
      <c r="B2027" s="61" t="str">
        <f xml:space="preserve"> _xlfn.TEXTJOIN( "", , data_scaledImpacts[[#This Row],[sector]:[impactType]] )</f>
        <v>AirQualityGCM Average12040PM</v>
      </c>
      <c r="C2027" s="49" t="s">
        <v>561</v>
      </c>
      <c r="D2027" s="49" t="s">
        <v>15</v>
      </c>
      <c r="E2027" s="50">
        <v>1</v>
      </c>
      <c r="F2027" s="50"/>
      <c r="G2027" s="50">
        <v>2040</v>
      </c>
      <c r="H2027" s="51" t="s">
        <v>661</v>
      </c>
      <c r="I2027" s="64" t="s">
        <v>717</v>
      </c>
      <c r="J2027" s="52">
        <v>-4.8950439840276929E-6</v>
      </c>
      <c r="K2027" s="52">
        <v>7.4315645047195716E-7</v>
      </c>
      <c r="L2027" s="53">
        <v>-1.8106387237987362E-6</v>
      </c>
      <c r="M2027" s="52">
        <v>2.414391932117066E-6</v>
      </c>
      <c r="N2027" s="52">
        <v>8.1490095794582316E-6</v>
      </c>
      <c r="O2027" s="52">
        <v>1.5650533353215152E-6</v>
      </c>
      <c r="P2027" s="20">
        <v>4.2055199071771206E-6</v>
      </c>
      <c r="R2027"/>
    </row>
    <row r="2028" spans="1:18" x14ac:dyDescent="0.35">
      <c r="A2028" s="54">
        <f xml:space="preserve"> ROW( data_scaledImpacts[[#This Row],[row_id]] ) - ROW( data_scaledImpacts[[#Headers],[row_id]] )</f>
        <v>2027</v>
      </c>
      <c r="B2028" s="61" t="str">
        <f xml:space="preserve"> _xlfn.TEXTJOIN( "", , data_scaledImpacts[[#This Row],[sector]:[impactType]] )</f>
        <v>AirQualityCanESM222040PM</v>
      </c>
      <c r="C2028" s="49" t="s">
        <v>561</v>
      </c>
      <c r="D2028" s="49" t="s">
        <v>0</v>
      </c>
      <c r="E2028" s="50">
        <v>2</v>
      </c>
      <c r="F2028" s="50"/>
      <c r="G2028" s="50">
        <v>2040</v>
      </c>
      <c r="H2028" s="51" t="s">
        <v>661</v>
      </c>
      <c r="I2028" s="64" t="s">
        <v>718</v>
      </c>
      <c r="J2028" s="52"/>
      <c r="K2028" s="52"/>
      <c r="L2028" s="53"/>
      <c r="M2028" s="52"/>
      <c r="N2028" s="52"/>
      <c r="O2028" s="52"/>
      <c r="P2028" s="20"/>
      <c r="R2028"/>
    </row>
    <row r="2029" spans="1:18" x14ac:dyDescent="0.35">
      <c r="A2029" s="54">
        <f xml:space="preserve"> ROW( data_scaledImpacts[[#This Row],[row_id]] ) - ROW( data_scaledImpacts[[#Headers],[row_id]] )</f>
        <v>2028</v>
      </c>
      <c r="B2029" s="61" t="str">
        <f xml:space="preserve"> _xlfn.TEXTJOIN( "", , data_scaledImpacts[[#This Row],[sector]:[impactType]] )</f>
        <v>AirQualityCCSM422040PM</v>
      </c>
      <c r="C2029" s="49" t="s">
        <v>561</v>
      </c>
      <c r="D2029" s="49" t="s">
        <v>1</v>
      </c>
      <c r="E2029" s="50">
        <v>2</v>
      </c>
      <c r="F2029" s="50"/>
      <c r="G2029" s="50">
        <v>2040</v>
      </c>
      <c r="H2029" s="51" t="s">
        <v>661</v>
      </c>
      <c r="I2029" s="64" t="s">
        <v>719</v>
      </c>
      <c r="J2029" s="52">
        <v>-1.1113670969374081E-5</v>
      </c>
      <c r="K2029" s="52">
        <v>9.5293318894524709E-6</v>
      </c>
      <c r="L2029" s="53">
        <v>-8.8592473305901679E-6</v>
      </c>
      <c r="M2029" s="52">
        <v>6.2520803936986255E-7</v>
      </c>
      <c r="N2029" s="52">
        <v>2.0575578197525684E-5</v>
      </c>
      <c r="O2029" s="52">
        <v>-6.5173654706060893E-6</v>
      </c>
      <c r="P2029" s="20">
        <v>7.7154719679958741E-6</v>
      </c>
      <c r="R2029"/>
    </row>
    <row r="2030" spans="1:18" x14ac:dyDescent="0.35">
      <c r="A2030" s="54">
        <f xml:space="preserve"> ROW( data_scaledImpacts[[#This Row],[row_id]] ) - ROW( data_scaledImpacts[[#Headers],[row_id]] )</f>
        <v>2029</v>
      </c>
      <c r="B2030" s="61" t="str">
        <f xml:space="preserve"> _xlfn.TEXTJOIN( "", , data_scaledImpacts[[#This Row],[sector]:[impactType]] )</f>
        <v>AirQualityGISS-E2-R22040PM</v>
      </c>
      <c r="C2030" s="49" t="s">
        <v>561</v>
      </c>
      <c r="D2030" s="49" t="s">
        <v>2</v>
      </c>
      <c r="E2030" s="50">
        <v>2</v>
      </c>
      <c r="F2030" s="50"/>
      <c r="G2030" s="50">
        <v>2040</v>
      </c>
      <c r="H2030" s="51" t="s">
        <v>661</v>
      </c>
      <c r="I2030" s="64" t="s">
        <v>720</v>
      </c>
      <c r="J2030" s="52"/>
      <c r="K2030" s="52"/>
      <c r="L2030" s="53"/>
      <c r="M2030" s="52"/>
      <c r="N2030" s="52"/>
      <c r="O2030" s="52"/>
      <c r="P2030" s="20"/>
      <c r="R2030"/>
    </row>
    <row r="2031" spans="1:18" x14ac:dyDescent="0.35">
      <c r="A2031" s="54">
        <f xml:space="preserve"> ROW( data_scaledImpacts[[#This Row],[row_id]] ) - ROW( data_scaledImpacts[[#Headers],[row_id]] )</f>
        <v>2030</v>
      </c>
      <c r="B2031" s="61" t="str">
        <f xml:space="preserve"> _xlfn.TEXTJOIN( "", , data_scaledImpacts[[#This Row],[sector]:[impactType]] )</f>
        <v>AirQualityHadGEM2-ES22040PM</v>
      </c>
      <c r="C2031" s="49" t="s">
        <v>561</v>
      </c>
      <c r="D2031" s="49" t="s">
        <v>3</v>
      </c>
      <c r="E2031" s="50">
        <v>2</v>
      </c>
      <c r="F2031" s="50"/>
      <c r="G2031" s="50">
        <v>2040</v>
      </c>
      <c r="H2031" s="51" t="s">
        <v>661</v>
      </c>
      <c r="I2031" s="64" t="s">
        <v>721</v>
      </c>
      <c r="J2031" s="52"/>
      <c r="K2031" s="52"/>
      <c r="L2031" s="53"/>
      <c r="M2031" s="52"/>
      <c r="N2031" s="52"/>
      <c r="O2031" s="52"/>
      <c r="P2031" s="20"/>
      <c r="R2031"/>
    </row>
    <row r="2032" spans="1:18" x14ac:dyDescent="0.35">
      <c r="A2032" s="54">
        <f xml:space="preserve"> ROW( data_scaledImpacts[[#This Row],[row_id]] ) - ROW( data_scaledImpacts[[#Headers],[row_id]] )</f>
        <v>2031</v>
      </c>
      <c r="B2032" s="61" t="str">
        <f xml:space="preserve"> _xlfn.TEXTJOIN( "", , data_scaledImpacts[[#This Row],[sector]:[impactType]] )</f>
        <v>AirQualityMIROC522040PM</v>
      </c>
      <c r="C2032" s="49" t="s">
        <v>561</v>
      </c>
      <c r="D2032" s="49" t="s">
        <v>4</v>
      </c>
      <c r="E2032" s="50">
        <v>2</v>
      </c>
      <c r="F2032" s="50"/>
      <c r="G2032" s="50">
        <v>2040</v>
      </c>
      <c r="H2032" s="51" t="s">
        <v>661</v>
      </c>
      <c r="I2032" s="64" t="s">
        <v>722</v>
      </c>
      <c r="J2032" s="52"/>
      <c r="K2032" s="52"/>
      <c r="L2032" s="53"/>
      <c r="M2032" s="52"/>
      <c r="N2032" s="52"/>
      <c r="O2032" s="52"/>
      <c r="P2032" s="20"/>
      <c r="R2032"/>
    </row>
    <row r="2033" spans="1:18" x14ac:dyDescent="0.35">
      <c r="A2033" s="54">
        <f xml:space="preserve"> ROW( data_scaledImpacts[[#This Row],[row_id]] ) - ROW( data_scaledImpacts[[#Headers],[row_id]] )</f>
        <v>2032</v>
      </c>
      <c r="B2033" s="61" t="str">
        <f xml:space="preserve"> _xlfn.TEXTJOIN( "", , data_scaledImpacts[[#This Row],[sector]:[impactType]] )</f>
        <v>AirQualityGFDL-CM322040PM</v>
      </c>
      <c r="C2033" s="49" t="s">
        <v>561</v>
      </c>
      <c r="D2033" s="49" t="s">
        <v>5</v>
      </c>
      <c r="E2033" s="50">
        <v>2</v>
      </c>
      <c r="F2033" s="50"/>
      <c r="G2033" s="50">
        <v>2040</v>
      </c>
      <c r="H2033" s="51" t="s">
        <v>661</v>
      </c>
      <c r="I2033" s="64" t="s">
        <v>723</v>
      </c>
      <c r="J2033" s="52">
        <v>-9.7623319135477929E-6</v>
      </c>
      <c r="K2033" s="52">
        <v>-7.1980930427873939E-6</v>
      </c>
      <c r="L2033" s="53">
        <v>-2.5027758052395414E-7</v>
      </c>
      <c r="M2033" s="52">
        <v>1.1065191536547253E-5</v>
      </c>
      <c r="N2033" s="52">
        <v>1.6310428908232171E-5</v>
      </c>
      <c r="O2033" s="52">
        <v>1.2329761828076167E-5</v>
      </c>
      <c r="P2033" s="20">
        <v>1.2291403090216955E-5</v>
      </c>
      <c r="R2033"/>
    </row>
    <row r="2034" spans="1:18" x14ac:dyDescent="0.35">
      <c r="A2034" s="54">
        <f xml:space="preserve"> ROW( data_scaledImpacts[[#This Row],[row_id]] ) - ROW( data_scaledImpacts[[#Headers],[row_id]] )</f>
        <v>2033</v>
      </c>
      <c r="B2034" s="61" t="str">
        <f xml:space="preserve"> _xlfn.TEXTJOIN( "", , data_scaledImpacts[[#This Row],[sector]:[impactType]] )</f>
        <v>AirQualityGCM Average22040PM</v>
      </c>
      <c r="C2034" s="49" t="s">
        <v>561</v>
      </c>
      <c r="D2034" s="49" t="s">
        <v>15</v>
      </c>
      <c r="E2034" s="50">
        <v>2</v>
      </c>
      <c r="F2034" s="50"/>
      <c r="G2034" s="50">
        <v>2040</v>
      </c>
      <c r="H2034" s="51" t="s">
        <v>661</v>
      </c>
      <c r="I2034" s="64" t="s">
        <v>724</v>
      </c>
      <c r="J2034" s="52">
        <v>-1.0438001441460938E-5</v>
      </c>
      <c r="K2034" s="52">
        <v>1.1656194233325385E-6</v>
      </c>
      <c r="L2034" s="53">
        <v>-4.5547624555570612E-6</v>
      </c>
      <c r="M2034" s="52">
        <v>5.8451997879585581E-6</v>
      </c>
      <c r="N2034" s="52">
        <v>1.8443003552878928E-5</v>
      </c>
      <c r="O2034" s="52">
        <v>2.9061981787350389E-6</v>
      </c>
      <c r="P2034" s="20">
        <v>1.0003437529106414E-5</v>
      </c>
      <c r="R2034"/>
    </row>
    <row r="2035" spans="1:18" x14ac:dyDescent="0.35">
      <c r="A2035" s="54">
        <f xml:space="preserve"> ROW( data_scaledImpacts[[#This Row],[row_id]] ) - ROW( data_scaledImpacts[[#Headers],[row_id]] )</f>
        <v>2034</v>
      </c>
      <c r="B2035" s="61" t="str">
        <f xml:space="preserve"> _xlfn.TEXTJOIN( "", , data_scaledImpacts[[#This Row],[sector]:[impactType]] )</f>
        <v>AirQualityCanESM232040PM</v>
      </c>
      <c r="C2035" s="49" t="s">
        <v>561</v>
      </c>
      <c r="D2035" s="49" t="s">
        <v>0</v>
      </c>
      <c r="E2035" s="50">
        <v>3</v>
      </c>
      <c r="F2035" s="50"/>
      <c r="G2035" s="50">
        <v>2040</v>
      </c>
      <c r="H2035" s="51" t="s">
        <v>661</v>
      </c>
      <c r="I2035" s="64" t="s">
        <v>725</v>
      </c>
      <c r="J2035" s="52"/>
      <c r="K2035" s="52"/>
      <c r="L2035" s="53"/>
      <c r="M2035" s="52"/>
      <c r="N2035" s="52"/>
      <c r="O2035" s="52"/>
      <c r="P2035" s="20"/>
      <c r="R2035"/>
    </row>
    <row r="2036" spans="1:18" x14ac:dyDescent="0.35">
      <c r="A2036" s="54">
        <f xml:space="preserve"> ROW( data_scaledImpacts[[#This Row],[row_id]] ) - ROW( data_scaledImpacts[[#Headers],[row_id]] )</f>
        <v>2035</v>
      </c>
      <c r="B2036" s="61" t="str">
        <f xml:space="preserve"> _xlfn.TEXTJOIN( "", , data_scaledImpacts[[#This Row],[sector]:[impactType]] )</f>
        <v>AirQualityCCSM432040PM</v>
      </c>
      <c r="C2036" s="49" t="s">
        <v>561</v>
      </c>
      <c r="D2036" s="49" t="s">
        <v>1</v>
      </c>
      <c r="E2036" s="50">
        <v>3</v>
      </c>
      <c r="F2036" s="50"/>
      <c r="G2036" s="50">
        <v>2040</v>
      </c>
      <c r="H2036" s="51" t="s">
        <v>661</v>
      </c>
      <c r="I2036" s="64" t="s">
        <v>726</v>
      </c>
      <c r="J2036" s="52">
        <v>-1.2254365041116865E-5</v>
      </c>
      <c r="K2036" s="52">
        <v>6.1915735725029923E-6</v>
      </c>
      <c r="L2036" s="53">
        <v>-9.027544419534016E-6</v>
      </c>
      <c r="M2036" s="52">
        <v>8.4668102384237562E-6</v>
      </c>
      <c r="N2036" s="52">
        <v>2.3774555084936115E-5</v>
      </c>
      <c r="O2036" s="52">
        <v>-5.5953747417064928E-6</v>
      </c>
      <c r="P2036" s="20">
        <v>1.3901480093669521E-5</v>
      </c>
      <c r="R2036"/>
    </row>
    <row r="2037" spans="1:18" x14ac:dyDescent="0.35">
      <c r="A2037" s="54">
        <f xml:space="preserve"> ROW( data_scaledImpacts[[#This Row],[row_id]] ) - ROW( data_scaledImpacts[[#Headers],[row_id]] )</f>
        <v>2036</v>
      </c>
      <c r="B2037" s="61" t="str">
        <f xml:space="preserve"> _xlfn.TEXTJOIN( "", , data_scaledImpacts[[#This Row],[sector]:[impactType]] )</f>
        <v>AirQualityGISS-E2-R32040PM</v>
      </c>
      <c r="C2037" s="49" t="s">
        <v>561</v>
      </c>
      <c r="D2037" s="49" t="s">
        <v>2</v>
      </c>
      <c r="E2037" s="50">
        <v>3</v>
      </c>
      <c r="F2037" s="50"/>
      <c r="G2037" s="50">
        <v>2040</v>
      </c>
      <c r="H2037" s="51" t="s">
        <v>661</v>
      </c>
      <c r="I2037" s="64" t="s">
        <v>727</v>
      </c>
      <c r="J2037" s="52"/>
      <c r="K2037" s="52"/>
      <c r="L2037" s="53"/>
      <c r="M2037" s="52"/>
      <c r="N2037" s="52"/>
      <c r="O2037" s="52"/>
      <c r="P2037" s="20"/>
      <c r="R2037"/>
    </row>
    <row r="2038" spans="1:18" x14ac:dyDescent="0.35">
      <c r="A2038" s="54">
        <f xml:space="preserve"> ROW( data_scaledImpacts[[#This Row],[row_id]] ) - ROW( data_scaledImpacts[[#Headers],[row_id]] )</f>
        <v>2037</v>
      </c>
      <c r="B2038" s="61" t="str">
        <f xml:space="preserve"> _xlfn.TEXTJOIN( "", , data_scaledImpacts[[#This Row],[sector]:[impactType]] )</f>
        <v>AirQualityHadGEM2-ES32040PM</v>
      </c>
      <c r="C2038" s="49" t="s">
        <v>561</v>
      </c>
      <c r="D2038" s="49" t="s">
        <v>3</v>
      </c>
      <c r="E2038" s="50">
        <v>3</v>
      </c>
      <c r="F2038" s="50"/>
      <c r="G2038" s="50">
        <v>2040</v>
      </c>
      <c r="H2038" s="51" t="s">
        <v>661</v>
      </c>
      <c r="I2038" s="64" t="s">
        <v>728</v>
      </c>
      <c r="J2038" s="52"/>
      <c r="K2038" s="52"/>
      <c r="L2038" s="53"/>
      <c r="M2038" s="52"/>
      <c r="N2038" s="52"/>
      <c r="O2038" s="52"/>
      <c r="P2038" s="20"/>
      <c r="R2038"/>
    </row>
    <row r="2039" spans="1:18" x14ac:dyDescent="0.35">
      <c r="A2039" s="54">
        <f xml:space="preserve"> ROW( data_scaledImpacts[[#This Row],[row_id]] ) - ROW( data_scaledImpacts[[#Headers],[row_id]] )</f>
        <v>2038</v>
      </c>
      <c r="B2039" s="61" t="str">
        <f xml:space="preserve"> _xlfn.TEXTJOIN( "", , data_scaledImpacts[[#This Row],[sector]:[impactType]] )</f>
        <v>AirQualityMIROC532040PM</v>
      </c>
      <c r="C2039" s="49" t="s">
        <v>561</v>
      </c>
      <c r="D2039" s="49" t="s">
        <v>4</v>
      </c>
      <c r="E2039" s="50">
        <v>3</v>
      </c>
      <c r="F2039" s="50"/>
      <c r="G2039" s="50">
        <v>2040</v>
      </c>
      <c r="H2039" s="51" t="s">
        <v>661</v>
      </c>
      <c r="I2039" s="64" t="s">
        <v>729</v>
      </c>
      <c r="J2039" s="52"/>
      <c r="K2039" s="52"/>
      <c r="L2039" s="53"/>
      <c r="M2039" s="52"/>
      <c r="N2039" s="52"/>
      <c r="O2039" s="52"/>
      <c r="P2039" s="20"/>
      <c r="R2039"/>
    </row>
    <row r="2040" spans="1:18" x14ac:dyDescent="0.35">
      <c r="A2040" s="54">
        <f xml:space="preserve"> ROW( data_scaledImpacts[[#This Row],[row_id]] ) - ROW( data_scaledImpacts[[#Headers],[row_id]] )</f>
        <v>2039</v>
      </c>
      <c r="B2040" s="61" t="str">
        <f xml:space="preserve"> _xlfn.TEXTJOIN( "", , data_scaledImpacts[[#This Row],[sector]:[impactType]] )</f>
        <v>AirQualityGFDL-CM332040PM</v>
      </c>
      <c r="C2040" s="49" t="s">
        <v>561</v>
      </c>
      <c r="D2040" s="49" t="s">
        <v>5</v>
      </c>
      <c r="E2040" s="50">
        <v>3</v>
      </c>
      <c r="F2040" s="50"/>
      <c r="G2040" s="50">
        <v>2040</v>
      </c>
      <c r="H2040" s="51" t="s">
        <v>661</v>
      </c>
      <c r="I2040" s="64" t="s">
        <v>730</v>
      </c>
      <c r="J2040" s="52">
        <v>-1.8561624219852596E-5</v>
      </c>
      <c r="K2040" s="52">
        <v>-5.6804010718805467E-6</v>
      </c>
      <c r="L2040" s="53">
        <v>-3.7025540348930279E-6</v>
      </c>
      <c r="M2040" s="52">
        <v>1.5219867122400496E-5</v>
      </c>
      <c r="N2040" s="52">
        <v>2.0409585969850354E-5</v>
      </c>
      <c r="O2040" s="52">
        <v>1.5882573032651594E-5</v>
      </c>
      <c r="P2040" s="20">
        <v>1.9813762288616691E-5</v>
      </c>
      <c r="R2040"/>
    </row>
    <row r="2041" spans="1:18" x14ac:dyDescent="0.35">
      <c r="A2041" s="54">
        <f xml:space="preserve"> ROW( data_scaledImpacts[[#This Row],[row_id]] ) - ROW( data_scaledImpacts[[#Headers],[row_id]] )</f>
        <v>2040</v>
      </c>
      <c r="B2041" s="61" t="str">
        <f xml:space="preserve"> _xlfn.TEXTJOIN( "", , data_scaledImpacts[[#This Row],[sector]:[impactType]] )</f>
        <v>AirQualityGCM Average32040PM</v>
      </c>
      <c r="C2041" s="49" t="s">
        <v>561</v>
      </c>
      <c r="D2041" s="49" t="s">
        <v>15</v>
      </c>
      <c r="E2041" s="50">
        <v>3</v>
      </c>
      <c r="F2041" s="50"/>
      <c r="G2041" s="50">
        <v>2040</v>
      </c>
      <c r="H2041" s="51" t="s">
        <v>661</v>
      </c>
      <c r="I2041" s="64" t="s">
        <v>731</v>
      </c>
      <c r="J2041" s="52">
        <v>-1.5407994630484731E-5</v>
      </c>
      <c r="K2041" s="52">
        <v>2.555862503112228E-7</v>
      </c>
      <c r="L2041" s="53">
        <v>-6.3650492272135218E-6</v>
      </c>
      <c r="M2041" s="52">
        <v>1.1843338680412127E-5</v>
      </c>
      <c r="N2041" s="52">
        <v>2.2092070527393236E-5</v>
      </c>
      <c r="O2041" s="52">
        <v>5.1435991454725503E-6</v>
      </c>
      <c r="P2041" s="20">
        <v>1.6857621191143105E-5</v>
      </c>
      <c r="R2041"/>
    </row>
    <row r="2042" spans="1:18" x14ac:dyDescent="0.35">
      <c r="A2042" s="54">
        <f xml:space="preserve"> ROW( data_scaledImpacts[[#This Row],[row_id]] ) - ROW( data_scaledImpacts[[#Headers],[row_id]] )</f>
        <v>2041</v>
      </c>
      <c r="B2042" s="61" t="str">
        <f xml:space="preserve"> _xlfn.TEXTJOIN( "", , data_scaledImpacts[[#This Row],[sector]:[impactType]] )</f>
        <v>AirQualityCanESM242040PM</v>
      </c>
      <c r="C2042" s="49" t="s">
        <v>561</v>
      </c>
      <c r="D2042" s="49" t="s">
        <v>0</v>
      </c>
      <c r="E2042" s="50">
        <v>4</v>
      </c>
      <c r="F2042" s="50"/>
      <c r="G2042" s="50">
        <v>2040</v>
      </c>
      <c r="H2042" s="51" t="s">
        <v>661</v>
      </c>
      <c r="I2042" s="64" t="s">
        <v>732</v>
      </c>
      <c r="J2042" s="52"/>
      <c r="K2042" s="52"/>
      <c r="L2042" s="53"/>
      <c r="M2042" s="52"/>
      <c r="N2042" s="52"/>
      <c r="O2042" s="52"/>
      <c r="P2042" s="20"/>
      <c r="R2042"/>
    </row>
    <row r="2043" spans="1:18" x14ac:dyDescent="0.35">
      <c r="A2043" s="54">
        <f xml:space="preserve"> ROW( data_scaledImpacts[[#This Row],[row_id]] ) - ROW( data_scaledImpacts[[#Headers],[row_id]] )</f>
        <v>2042</v>
      </c>
      <c r="B2043" s="61" t="str">
        <f xml:space="preserve"> _xlfn.TEXTJOIN( "", , data_scaledImpacts[[#This Row],[sector]:[impactType]] )</f>
        <v>AirQualityCCSM442040PM</v>
      </c>
      <c r="C2043" s="49" t="s">
        <v>561</v>
      </c>
      <c r="D2043" s="49" t="s">
        <v>1</v>
      </c>
      <c r="E2043" s="50">
        <v>4</v>
      </c>
      <c r="F2043" s="50"/>
      <c r="G2043" s="50">
        <v>2040</v>
      </c>
      <c r="H2043" s="51" t="s">
        <v>661</v>
      </c>
      <c r="I2043" s="64" t="s">
        <v>733</v>
      </c>
      <c r="J2043" s="52">
        <v>-1.7685047266209529E-5</v>
      </c>
      <c r="K2043" s="52">
        <v>6.7819407008799081E-6</v>
      </c>
      <c r="L2043" s="53">
        <v>-7.0257842953008915E-6</v>
      </c>
      <c r="M2043" s="52">
        <v>1.5630250106535947E-5</v>
      </c>
      <c r="N2043" s="52">
        <v>2.1479746772054431E-5</v>
      </c>
      <c r="O2043" s="52">
        <v>-4.1154212104629722E-6</v>
      </c>
      <c r="P2043" s="20">
        <v>1.8196689334060052E-5</v>
      </c>
      <c r="R2043"/>
    </row>
    <row r="2044" spans="1:18" x14ac:dyDescent="0.35">
      <c r="A2044" s="54">
        <f xml:space="preserve"> ROW( data_scaledImpacts[[#This Row],[row_id]] ) - ROW( data_scaledImpacts[[#Headers],[row_id]] )</f>
        <v>2043</v>
      </c>
      <c r="B2044" s="61" t="str">
        <f xml:space="preserve"> _xlfn.TEXTJOIN( "", , data_scaledImpacts[[#This Row],[sector]:[impactType]] )</f>
        <v>AirQualityGISS-E2-R42040PM</v>
      </c>
      <c r="C2044" s="49" t="s">
        <v>561</v>
      </c>
      <c r="D2044" s="49" t="s">
        <v>2</v>
      </c>
      <c r="E2044" s="50">
        <v>4</v>
      </c>
      <c r="F2044" s="50"/>
      <c r="G2044" s="50">
        <v>2040</v>
      </c>
      <c r="H2044" s="51" t="s">
        <v>661</v>
      </c>
      <c r="I2044" s="64" t="s">
        <v>734</v>
      </c>
      <c r="J2044" s="52"/>
      <c r="K2044" s="52"/>
      <c r="L2044" s="53"/>
      <c r="M2044" s="52"/>
      <c r="N2044" s="52"/>
      <c r="O2044" s="52"/>
      <c r="P2044" s="20"/>
      <c r="R2044"/>
    </row>
    <row r="2045" spans="1:18" x14ac:dyDescent="0.35">
      <c r="A2045" s="54">
        <f xml:space="preserve"> ROW( data_scaledImpacts[[#This Row],[row_id]] ) - ROW( data_scaledImpacts[[#Headers],[row_id]] )</f>
        <v>2044</v>
      </c>
      <c r="B2045" s="61" t="str">
        <f xml:space="preserve"> _xlfn.TEXTJOIN( "", , data_scaledImpacts[[#This Row],[sector]:[impactType]] )</f>
        <v>AirQualityHadGEM2-ES42040PM</v>
      </c>
      <c r="C2045" s="49" t="s">
        <v>561</v>
      </c>
      <c r="D2045" s="49" t="s">
        <v>3</v>
      </c>
      <c r="E2045" s="50">
        <v>4</v>
      </c>
      <c r="F2045" s="50"/>
      <c r="G2045" s="50">
        <v>2040</v>
      </c>
      <c r="H2045" s="51" t="s">
        <v>661</v>
      </c>
      <c r="I2045" s="64" t="s">
        <v>735</v>
      </c>
      <c r="J2045" s="52"/>
      <c r="K2045" s="52"/>
      <c r="L2045" s="53"/>
      <c r="M2045" s="52"/>
      <c r="N2045" s="52"/>
      <c r="O2045" s="52"/>
      <c r="P2045" s="20"/>
      <c r="R2045"/>
    </row>
    <row r="2046" spans="1:18" x14ac:dyDescent="0.35">
      <c r="A2046" s="54">
        <f xml:space="preserve"> ROW( data_scaledImpacts[[#This Row],[row_id]] ) - ROW( data_scaledImpacts[[#Headers],[row_id]] )</f>
        <v>2045</v>
      </c>
      <c r="B2046" s="61" t="str">
        <f xml:space="preserve"> _xlfn.TEXTJOIN( "", , data_scaledImpacts[[#This Row],[sector]:[impactType]] )</f>
        <v>AirQualityMIROC542040PM</v>
      </c>
      <c r="C2046" s="49" t="s">
        <v>561</v>
      </c>
      <c r="D2046" s="49" t="s">
        <v>4</v>
      </c>
      <c r="E2046" s="50">
        <v>4</v>
      </c>
      <c r="F2046" s="50"/>
      <c r="G2046" s="50">
        <v>2040</v>
      </c>
      <c r="H2046" s="51" t="s">
        <v>661</v>
      </c>
      <c r="I2046" s="64" t="s">
        <v>736</v>
      </c>
      <c r="J2046" s="52"/>
      <c r="K2046" s="52"/>
      <c r="L2046" s="53"/>
      <c r="M2046" s="52"/>
      <c r="N2046" s="52"/>
      <c r="O2046" s="52"/>
      <c r="P2046" s="20"/>
      <c r="R2046"/>
    </row>
    <row r="2047" spans="1:18" x14ac:dyDescent="0.35">
      <c r="A2047" s="54">
        <f xml:space="preserve"> ROW( data_scaledImpacts[[#This Row],[row_id]] ) - ROW( data_scaledImpacts[[#Headers],[row_id]] )</f>
        <v>2046</v>
      </c>
      <c r="B2047" s="61" t="str">
        <f xml:space="preserve"> _xlfn.TEXTJOIN( "", , data_scaledImpacts[[#This Row],[sector]:[impactType]] )</f>
        <v>AirQualityGFDL-CM342040PM</v>
      </c>
      <c r="C2047" s="49" t="s">
        <v>561</v>
      </c>
      <c r="D2047" s="49" t="s">
        <v>5</v>
      </c>
      <c r="E2047" s="50">
        <v>4</v>
      </c>
      <c r="F2047" s="50"/>
      <c r="G2047" s="50">
        <v>2040</v>
      </c>
      <c r="H2047" s="51" t="s">
        <v>661</v>
      </c>
      <c r="I2047" s="64" t="s">
        <v>737</v>
      </c>
      <c r="J2047" s="52">
        <v>-1.552684753235974E-5</v>
      </c>
      <c r="K2047" s="52">
        <v>3.5074804080027268E-7</v>
      </c>
      <c r="L2047" s="53">
        <v>-2.059030857175856E-6</v>
      </c>
      <c r="M2047" s="52">
        <v>2.1381022842717525E-5</v>
      </c>
      <c r="N2047" s="52">
        <v>3.2498877635585238E-5</v>
      </c>
      <c r="O2047" s="52">
        <v>2.5796389431510055E-5</v>
      </c>
      <c r="P2047" s="20">
        <v>2.7928012394234244E-5</v>
      </c>
      <c r="R2047"/>
    </row>
    <row r="2048" spans="1:18" x14ac:dyDescent="0.35">
      <c r="A2048" s="54">
        <f xml:space="preserve"> ROW( data_scaledImpacts[[#This Row],[row_id]] ) - ROW( data_scaledImpacts[[#Headers],[row_id]] )</f>
        <v>2047</v>
      </c>
      <c r="B2048" s="61" t="str">
        <f xml:space="preserve"> _xlfn.TEXTJOIN( "", , data_scaledImpacts[[#This Row],[sector]:[impactType]] )</f>
        <v>AirQualityGCM Average42040PM</v>
      </c>
      <c r="C2048" s="49" t="s">
        <v>561</v>
      </c>
      <c r="D2048" s="49" t="s">
        <v>15</v>
      </c>
      <c r="E2048" s="50">
        <v>4</v>
      </c>
      <c r="F2048" s="50"/>
      <c r="G2048" s="50">
        <v>2040</v>
      </c>
      <c r="H2048" s="51" t="s">
        <v>661</v>
      </c>
      <c r="I2048" s="64" t="s">
        <v>738</v>
      </c>
      <c r="J2048" s="52">
        <v>-1.6605947399284635E-5</v>
      </c>
      <c r="K2048" s="52">
        <v>3.5663443708400905E-6</v>
      </c>
      <c r="L2048" s="53">
        <v>-4.542407576238374E-6</v>
      </c>
      <c r="M2048" s="52">
        <v>1.8505636474626736E-5</v>
      </c>
      <c r="N2048" s="52">
        <v>2.6989312203819833E-5</v>
      </c>
      <c r="O2048" s="52">
        <v>1.0840484110523541E-5</v>
      </c>
      <c r="P2048" s="20">
        <v>2.3062350864147148E-5</v>
      </c>
      <c r="R2048"/>
    </row>
    <row r="2049" spans="1:18" x14ac:dyDescent="0.35">
      <c r="A2049" s="54">
        <f xml:space="preserve"> ROW( data_scaledImpacts[[#This Row],[row_id]] ) - ROW( data_scaledImpacts[[#Headers],[row_id]] )</f>
        <v>2048</v>
      </c>
      <c r="B2049" s="61" t="str">
        <f xml:space="preserve"> _xlfn.TEXTJOIN( "", , data_scaledImpacts[[#This Row],[sector]:[impactType]] )</f>
        <v>AirQualityCanESM252040PM</v>
      </c>
      <c r="C2049" s="49" t="s">
        <v>561</v>
      </c>
      <c r="D2049" s="49" t="s">
        <v>0</v>
      </c>
      <c r="E2049" s="50">
        <v>5</v>
      </c>
      <c r="F2049" s="50"/>
      <c r="G2049" s="50">
        <v>2040</v>
      </c>
      <c r="H2049" s="51" t="s">
        <v>661</v>
      </c>
      <c r="I2049" s="64" t="s">
        <v>739</v>
      </c>
      <c r="J2049" s="52"/>
      <c r="K2049" s="52"/>
      <c r="L2049" s="53"/>
      <c r="M2049" s="52"/>
      <c r="N2049" s="52"/>
      <c r="O2049" s="52"/>
      <c r="P2049" s="20"/>
      <c r="R2049"/>
    </row>
    <row r="2050" spans="1:18" x14ac:dyDescent="0.35">
      <c r="A2050" s="54">
        <f xml:space="preserve"> ROW( data_scaledImpacts[[#This Row],[row_id]] ) - ROW( data_scaledImpacts[[#Headers],[row_id]] )</f>
        <v>2049</v>
      </c>
      <c r="B2050" s="61" t="str">
        <f xml:space="preserve"> _xlfn.TEXTJOIN( "", , data_scaledImpacts[[#This Row],[sector]:[impactType]] )</f>
        <v>AirQualityCCSM452040PM</v>
      </c>
      <c r="C2050" s="49" t="s">
        <v>561</v>
      </c>
      <c r="D2050" s="49" t="s">
        <v>1</v>
      </c>
      <c r="E2050" s="50">
        <v>5</v>
      </c>
      <c r="F2050" s="50"/>
      <c r="G2050" s="50">
        <v>2040</v>
      </c>
      <c r="H2050" s="51" t="s">
        <v>661</v>
      </c>
      <c r="I2050" s="64" t="s">
        <v>740</v>
      </c>
      <c r="J2050" s="52">
        <v>-2.2081408311397989E-5</v>
      </c>
      <c r="K2050" s="52">
        <v>3.9208188344478578E-6</v>
      </c>
      <c r="L2050" s="53">
        <v>-3.9932216890512662E-6</v>
      </c>
      <c r="M2050" s="52">
        <v>1.7253561914901744E-5</v>
      </c>
      <c r="N2050" s="52">
        <v>3.1431530434188412E-5</v>
      </c>
      <c r="O2050" s="52">
        <v>-2.7632086817210571E-7</v>
      </c>
      <c r="P2050" s="20">
        <v>2.0482803835023038E-5</v>
      </c>
      <c r="R2050"/>
    </row>
    <row r="2051" spans="1:18" x14ac:dyDescent="0.35">
      <c r="A2051" s="54">
        <f xml:space="preserve"> ROW( data_scaledImpacts[[#This Row],[row_id]] ) - ROW( data_scaledImpacts[[#Headers],[row_id]] )</f>
        <v>2050</v>
      </c>
      <c r="B2051" s="61" t="str">
        <f xml:space="preserve"> _xlfn.TEXTJOIN( "", , data_scaledImpacts[[#This Row],[sector]:[impactType]] )</f>
        <v>AirQualityGISS-E2-R52040PM</v>
      </c>
      <c r="C2051" s="49" t="s">
        <v>561</v>
      </c>
      <c r="D2051" s="49" t="s">
        <v>2</v>
      </c>
      <c r="E2051" s="50">
        <v>5</v>
      </c>
      <c r="F2051" s="50"/>
      <c r="G2051" s="50">
        <v>2040</v>
      </c>
      <c r="H2051" s="51" t="s">
        <v>661</v>
      </c>
      <c r="I2051" s="64" t="s">
        <v>741</v>
      </c>
      <c r="J2051" s="3"/>
      <c r="K2051" s="3"/>
      <c r="L2051" s="3"/>
      <c r="M2051" s="3"/>
      <c r="N2051" s="3"/>
      <c r="O2051" s="3"/>
      <c r="P2051" s="20"/>
      <c r="R2051"/>
    </row>
    <row r="2052" spans="1:18" x14ac:dyDescent="0.35">
      <c r="A2052" s="54">
        <f xml:space="preserve"> ROW( data_scaledImpacts[[#This Row],[row_id]] ) - ROW( data_scaledImpacts[[#Headers],[row_id]] )</f>
        <v>2051</v>
      </c>
      <c r="B2052" s="61" t="str">
        <f xml:space="preserve"> _xlfn.TEXTJOIN( "", , data_scaledImpacts[[#This Row],[sector]:[impactType]] )</f>
        <v>AirQualityHadGEM2-ES52040PM</v>
      </c>
      <c r="C2052" s="49" t="s">
        <v>561</v>
      </c>
      <c r="D2052" s="49" t="s">
        <v>3</v>
      </c>
      <c r="E2052" s="50">
        <v>5</v>
      </c>
      <c r="F2052" s="50"/>
      <c r="G2052" s="50">
        <v>2040</v>
      </c>
      <c r="H2052" s="51" t="s">
        <v>661</v>
      </c>
      <c r="I2052" s="64" t="s">
        <v>742</v>
      </c>
      <c r="J2052" s="3"/>
      <c r="K2052" s="3"/>
      <c r="L2052" s="3"/>
      <c r="M2052" s="3"/>
      <c r="N2052" s="3"/>
      <c r="O2052" s="3"/>
      <c r="P2052" s="20"/>
      <c r="R2052"/>
    </row>
    <row r="2053" spans="1:18" x14ac:dyDescent="0.35">
      <c r="A2053" s="54">
        <f xml:space="preserve"> ROW( data_scaledImpacts[[#This Row],[row_id]] ) - ROW( data_scaledImpacts[[#Headers],[row_id]] )</f>
        <v>2052</v>
      </c>
      <c r="B2053" s="61" t="str">
        <f xml:space="preserve"> _xlfn.TEXTJOIN( "", , data_scaledImpacts[[#This Row],[sector]:[impactType]] )</f>
        <v>AirQualityMIROC552040PM</v>
      </c>
      <c r="C2053" s="49" t="s">
        <v>561</v>
      </c>
      <c r="D2053" s="49" t="s">
        <v>4</v>
      </c>
      <c r="E2053" s="50">
        <v>5</v>
      </c>
      <c r="F2053" s="50"/>
      <c r="G2053" s="50">
        <v>2040</v>
      </c>
      <c r="H2053" s="51" t="s">
        <v>661</v>
      </c>
      <c r="I2053" s="64" t="s">
        <v>743</v>
      </c>
      <c r="J2053" s="3"/>
      <c r="K2053" s="3"/>
      <c r="L2053" s="3"/>
      <c r="M2053" s="3"/>
      <c r="N2053" s="3"/>
      <c r="O2053" s="3"/>
      <c r="P2053" s="20"/>
      <c r="R2053"/>
    </row>
    <row r="2054" spans="1:18" x14ac:dyDescent="0.35">
      <c r="A2054" s="54">
        <f xml:space="preserve"> ROW( data_scaledImpacts[[#This Row],[row_id]] ) - ROW( data_scaledImpacts[[#Headers],[row_id]] )</f>
        <v>2053</v>
      </c>
      <c r="B2054" s="61" t="str">
        <f xml:space="preserve"> _xlfn.TEXTJOIN( "", , data_scaledImpacts[[#This Row],[sector]:[impactType]] )</f>
        <v>AirQualityGFDL-CM352040PM</v>
      </c>
      <c r="C2054" s="49" t="s">
        <v>561</v>
      </c>
      <c r="D2054" s="49" t="s">
        <v>5</v>
      </c>
      <c r="E2054" s="50">
        <v>5</v>
      </c>
      <c r="F2054" s="50"/>
      <c r="G2054" s="50">
        <v>2040</v>
      </c>
      <c r="H2054" s="51" t="s">
        <v>661</v>
      </c>
      <c r="I2054" s="64" t="s">
        <v>744</v>
      </c>
      <c r="J2054" s="52">
        <v>-1.1476842382121206E-5</v>
      </c>
      <c r="K2054" s="52">
        <v>6.1583274339494162E-6</v>
      </c>
      <c r="L2054" s="53">
        <v>-1.9976841698369341E-8</v>
      </c>
      <c r="M2054" s="52">
        <v>2.7106369750021122E-5</v>
      </c>
      <c r="N2054" s="52">
        <v>4.4112465962191419E-5</v>
      </c>
      <c r="O2054" s="52">
        <v>3.5254439455358223E-5</v>
      </c>
      <c r="P2054" s="20">
        <v>3.5141619297682839E-5</v>
      </c>
      <c r="R2054"/>
    </row>
    <row r="2055" spans="1:18" x14ac:dyDescent="0.35">
      <c r="A2055" s="54">
        <f xml:space="preserve"> ROW( data_scaledImpacts[[#This Row],[row_id]] ) - ROW( data_scaledImpacts[[#Headers],[row_id]] )</f>
        <v>2054</v>
      </c>
      <c r="B2055" s="61" t="str">
        <f xml:space="preserve"> _xlfn.TEXTJOIN( "", , data_scaledImpacts[[#This Row],[sector]:[impactType]] )</f>
        <v>AirQualityGCM Average52040PM</v>
      </c>
      <c r="C2055" s="49" t="s">
        <v>561</v>
      </c>
      <c r="D2055" s="49" t="s">
        <v>15</v>
      </c>
      <c r="E2055" s="50">
        <v>5</v>
      </c>
      <c r="F2055" s="50"/>
      <c r="G2055" s="50">
        <v>2040</v>
      </c>
      <c r="H2055" s="51" t="s">
        <v>661</v>
      </c>
      <c r="I2055" s="64" t="s">
        <v>745</v>
      </c>
      <c r="J2055" s="52">
        <v>-1.6779125346759597E-5</v>
      </c>
      <c r="K2055" s="52">
        <v>5.039573134198637E-6</v>
      </c>
      <c r="L2055" s="53">
        <v>-2.0065992653748178E-6</v>
      </c>
      <c r="M2055" s="52">
        <v>2.2179965832461431E-5</v>
      </c>
      <c r="N2055" s="52">
        <v>3.7771998198189919E-5</v>
      </c>
      <c r="O2055" s="52">
        <v>1.7489059293593057E-5</v>
      </c>
      <c r="P2055" s="20">
        <v>2.7812211566352938E-5</v>
      </c>
      <c r="R2055"/>
    </row>
    <row r="2056" spans="1:18" x14ac:dyDescent="0.35">
      <c r="A2056" s="54">
        <f xml:space="preserve"> ROW( data_scaledImpacts[[#This Row],[row_id]] ) - ROW( data_scaledImpacts[[#Headers],[row_id]] )</f>
        <v>2055</v>
      </c>
      <c r="B2056" s="61" t="str">
        <f xml:space="preserve"> _xlfn.TEXTJOIN( "", , data_scaledImpacts[[#This Row],[sector]:[impactType]] )</f>
        <v>AirQualityCanESM262040PM</v>
      </c>
      <c r="C2056" s="49" t="s">
        <v>561</v>
      </c>
      <c r="D2056" s="49" t="s">
        <v>0</v>
      </c>
      <c r="E2056" s="50">
        <v>6</v>
      </c>
      <c r="F2056" s="50"/>
      <c r="G2056" s="50">
        <v>2040</v>
      </c>
      <c r="H2056" s="51" t="s">
        <v>661</v>
      </c>
      <c r="I2056" s="64" t="s">
        <v>746</v>
      </c>
      <c r="J2056" s="3"/>
      <c r="K2056" s="3"/>
      <c r="L2056" s="3"/>
      <c r="M2056" s="3"/>
      <c r="N2056" s="3"/>
      <c r="O2056" s="3"/>
      <c r="P2056" s="20"/>
      <c r="R2056"/>
    </row>
    <row r="2057" spans="1:18" x14ac:dyDescent="0.35">
      <c r="A2057" s="54">
        <f xml:space="preserve"> ROW( data_scaledImpacts[[#This Row],[row_id]] ) - ROW( data_scaledImpacts[[#Headers],[row_id]] )</f>
        <v>2056</v>
      </c>
      <c r="B2057" s="61" t="str">
        <f xml:space="preserve"> _xlfn.TEXTJOIN( "", , data_scaledImpacts[[#This Row],[sector]:[impactType]] )</f>
        <v>AirQualityCCSM462040PM</v>
      </c>
      <c r="C2057" s="49" t="s">
        <v>561</v>
      </c>
      <c r="D2057" s="49" t="s">
        <v>1</v>
      </c>
      <c r="E2057" s="50">
        <v>6</v>
      </c>
      <c r="F2057" s="50"/>
      <c r="G2057" s="50">
        <v>2040</v>
      </c>
      <c r="H2057" s="51" t="s">
        <v>661</v>
      </c>
      <c r="I2057" s="64" t="s">
        <v>747</v>
      </c>
      <c r="J2057" s="3"/>
      <c r="K2057" s="3"/>
      <c r="L2057" s="3"/>
      <c r="M2057" s="3"/>
      <c r="N2057" s="3"/>
      <c r="O2057" s="3"/>
      <c r="P2057" s="20"/>
      <c r="R2057"/>
    </row>
    <row r="2058" spans="1:18" x14ac:dyDescent="0.35">
      <c r="A2058" s="54">
        <f xml:space="preserve"> ROW( data_scaledImpacts[[#This Row],[row_id]] ) - ROW( data_scaledImpacts[[#Headers],[row_id]] )</f>
        <v>2057</v>
      </c>
      <c r="B2058" s="61" t="str">
        <f xml:space="preserve"> _xlfn.TEXTJOIN( "", , data_scaledImpacts[[#This Row],[sector]:[impactType]] )</f>
        <v>AirQualityGISS-E2-R62040PM</v>
      </c>
      <c r="C2058" s="49" t="s">
        <v>561</v>
      </c>
      <c r="D2058" s="49" t="s">
        <v>2</v>
      </c>
      <c r="E2058" s="50">
        <v>6</v>
      </c>
      <c r="F2058" s="50"/>
      <c r="G2058" s="50">
        <v>2040</v>
      </c>
      <c r="H2058" s="51" t="s">
        <v>661</v>
      </c>
      <c r="I2058" s="64" t="s">
        <v>748</v>
      </c>
      <c r="J2058" s="3"/>
      <c r="K2058" s="3"/>
      <c r="L2058" s="3"/>
      <c r="M2058" s="3"/>
      <c r="N2058" s="3"/>
      <c r="O2058" s="3"/>
      <c r="P2058" s="20"/>
      <c r="R2058"/>
    </row>
    <row r="2059" spans="1:18" x14ac:dyDescent="0.35">
      <c r="A2059" s="54">
        <f xml:space="preserve"> ROW( data_scaledImpacts[[#This Row],[row_id]] ) - ROW( data_scaledImpacts[[#Headers],[row_id]] )</f>
        <v>2058</v>
      </c>
      <c r="B2059" s="61" t="str">
        <f xml:space="preserve"> _xlfn.TEXTJOIN( "", , data_scaledImpacts[[#This Row],[sector]:[impactType]] )</f>
        <v>AirQualityHadGEM2-ES62040PM</v>
      </c>
      <c r="C2059" s="49" t="s">
        <v>561</v>
      </c>
      <c r="D2059" s="49" t="s">
        <v>3</v>
      </c>
      <c r="E2059" s="50">
        <v>6</v>
      </c>
      <c r="F2059" s="50"/>
      <c r="G2059" s="50">
        <v>2040</v>
      </c>
      <c r="H2059" s="51" t="s">
        <v>661</v>
      </c>
      <c r="I2059" s="64" t="s">
        <v>749</v>
      </c>
      <c r="J2059" s="3"/>
      <c r="K2059" s="3"/>
      <c r="L2059" s="3"/>
      <c r="M2059" s="3"/>
      <c r="N2059" s="3"/>
      <c r="O2059" s="3"/>
      <c r="P2059" s="20"/>
      <c r="R2059"/>
    </row>
    <row r="2060" spans="1:18" x14ac:dyDescent="0.35">
      <c r="A2060" s="54">
        <f xml:space="preserve"> ROW( data_scaledImpacts[[#This Row],[row_id]] ) - ROW( data_scaledImpacts[[#Headers],[row_id]] )</f>
        <v>2059</v>
      </c>
      <c r="B2060" s="61" t="str">
        <f xml:space="preserve"> _xlfn.TEXTJOIN( "", , data_scaledImpacts[[#This Row],[sector]:[impactType]] )</f>
        <v>AirQualityMIROC562040PM</v>
      </c>
      <c r="C2060" s="49" t="s">
        <v>561</v>
      </c>
      <c r="D2060" s="49" t="s">
        <v>4</v>
      </c>
      <c r="E2060" s="50">
        <v>6</v>
      </c>
      <c r="F2060" s="50"/>
      <c r="G2060" s="50">
        <v>2040</v>
      </c>
      <c r="H2060" s="51" t="s">
        <v>661</v>
      </c>
      <c r="I2060" s="64" t="s">
        <v>750</v>
      </c>
      <c r="J2060" s="3"/>
      <c r="K2060" s="3"/>
      <c r="L2060" s="3"/>
      <c r="M2060" s="3"/>
      <c r="N2060" s="3"/>
      <c r="O2060" s="3"/>
      <c r="P2060" s="20"/>
      <c r="R2060"/>
    </row>
    <row r="2061" spans="1:18" x14ac:dyDescent="0.35">
      <c r="A2061" s="54">
        <f xml:space="preserve"> ROW( data_scaledImpacts[[#This Row],[row_id]] ) - ROW( data_scaledImpacts[[#Headers],[row_id]] )</f>
        <v>2060</v>
      </c>
      <c r="B2061" s="61" t="str">
        <f xml:space="preserve"> _xlfn.TEXTJOIN( "", , data_scaledImpacts[[#This Row],[sector]:[impactType]] )</f>
        <v>AirQualityGFDL-CM362040PM</v>
      </c>
      <c r="C2061" s="49" t="s">
        <v>561</v>
      </c>
      <c r="D2061" s="49" t="s">
        <v>5</v>
      </c>
      <c r="E2061" s="50">
        <v>6</v>
      </c>
      <c r="F2061" s="50"/>
      <c r="G2061" s="50">
        <v>2040</v>
      </c>
      <c r="H2061" s="51" t="s">
        <v>661</v>
      </c>
      <c r="I2061" s="64" t="s">
        <v>751</v>
      </c>
      <c r="J2061" s="52">
        <v>-1.2476417945105284E-5</v>
      </c>
      <c r="K2061" s="52">
        <v>1.0927328838876592E-5</v>
      </c>
      <c r="L2061" s="53">
        <v>-1.0799750818491704E-6</v>
      </c>
      <c r="M2061" s="52">
        <v>4.1730697131927681E-5</v>
      </c>
      <c r="N2061" s="52">
        <v>5.9167284532505797E-5</v>
      </c>
      <c r="O2061" s="52">
        <v>4.2316469432397644E-5</v>
      </c>
      <c r="P2061" s="20">
        <v>4.4923957612273315E-5</v>
      </c>
      <c r="R2061"/>
    </row>
    <row r="2062" spans="1:18" x14ac:dyDescent="0.35">
      <c r="A2062" s="54">
        <f xml:space="preserve"> ROW( data_scaledImpacts[[#This Row],[row_id]] ) - ROW( data_scaledImpacts[[#Headers],[row_id]] )</f>
        <v>2061</v>
      </c>
      <c r="B2062" s="61" t="str">
        <f xml:space="preserve"> _xlfn.TEXTJOIN( "", , data_scaledImpacts[[#This Row],[sector]:[impactType]] )</f>
        <v>AirQualityGCM Average62040PM</v>
      </c>
      <c r="C2062" s="49" t="s">
        <v>561</v>
      </c>
      <c r="D2062" s="49" t="s">
        <v>15</v>
      </c>
      <c r="E2062" s="50">
        <v>6</v>
      </c>
      <c r="F2062" s="50"/>
      <c r="G2062" s="50">
        <v>2040</v>
      </c>
      <c r="H2062" s="51" t="s">
        <v>661</v>
      </c>
      <c r="I2062" s="64" t="s">
        <v>752</v>
      </c>
      <c r="J2062" s="52">
        <v>-1.2476417945105284E-5</v>
      </c>
      <c r="K2062" s="52">
        <v>1.0927328838876592E-5</v>
      </c>
      <c r="L2062" s="53">
        <v>-1.0799750818491704E-6</v>
      </c>
      <c r="M2062" s="52">
        <v>4.1730697131927681E-5</v>
      </c>
      <c r="N2062" s="52">
        <v>5.9167284532505797E-5</v>
      </c>
      <c r="O2062" s="52">
        <v>4.2316469432397644E-5</v>
      </c>
      <c r="P2062" s="20">
        <v>4.4923957612273315E-5</v>
      </c>
      <c r="R2062"/>
    </row>
    <row r="2063" spans="1:18" x14ac:dyDescent="0.35">
      <c r="A2063" s="54">
        <f xml:space="preserve"> ROW( data_scaledImpacts[[#This Row],[row_id]] ) - ROW( data_scaledImpacts[[#Headers],[row_id]] )</f>
        <v>2062</v>
      </c>
      <c r="B2063" s="61" t="str">
        <f xml:space="preserve"> _xlfn.TEXTJOIN( "", , data_scaledImpacts[[#This Row],[sector]:[impactType]] )</f>
        <v>AirQualityCanESM272040PM</v>
      </c>
      <c r="C2063" s="49" t="s">
        <v>561</v>
      </c>
      <c r="D2063" s="49" t="s">
        <v>0</v>
      </c>
      <c r="E2063" s="50">
        <v>7</v>
      </c>
      <c r="F2063" s="50"/>
      <c r="G2063" s="50">
        <v>2040</v>
      </c>
      <c r="H2063" s="51" t="s">
        <v>661</v>
      </c>
      <c r="I2063" s="64" t="s">
        <v>753</v>
      </c>
      <c r="J2063" s="3"/>
      <c r="K2063" s="3"/>
      <c r="L2063" s="3"/>
      <c r="M2063" s="3"/>
      <c r="N2063" s="3"/>
      <c r="O2063" s="3"/>
      <c r="P2063" s="20"/>
      <c r="R2063"/>
    </row>
    <row r="2064" spans="1:18" x14ac:dyDescent="0.35">
      <c r="A2064" s="54">
        <f xml:space="preserve"> ROW( data_scaledImpacts[[#This Row],[row_id]] ) - ROW( data_scaledImpacts[[#Headers],[row_id]] )</f>
        <v>2063</v>
      </c>
      <c r="B2064" s="61" t="str">
        <f xml:space="preserve"> _xlfn.TEXTJOIN( "", , data_scaledImpacts[[#This Row],[sector]:[impactType]] )</f>
        <v>AirQualityCCSM472040PM</v>
      </c>
      <c r="C2064" s="49" t="s">
        <v>561</v>
      </c>
      <c r="D2064" s="49" t="s">
        <v>1</v>
      </c>
      <c r="E2064" s="50">
        <v>7</v>
      </c>
      <c r="F2064" s="50"/>
      <c r="G2064" s="50">
        <v>2040</v>
      </c>
      <c r="H2064" s="51" t="s">
        <v>661</v>
      </c>
      <c r="I2064" s="64" t="s">
        <v>754</v>
      </c>
      <c r="J2064" s="3"/>
      <c r="K2064" s="3"/>
      <c r="L2064" s="3"/>
      <c r="M2064" s="3"/>
      <c r="N2064" s="3"/>
      <c r="O2064" s="3"/>
      <c r="P2064" s="20"/>
      <c r="R2064"/>
    </row>
    <row r="2065" spans="1:18" x14ac:dyDescent="0.35">
      <c r="A2065" s="54">
        <f xml:space="preserve"> ROW( data_scaledImpacts[[#This Row],[row_id]] ) - ROW( data_scaledImpacts[[#Headers],[row_id]] )</f>
        <v>2064</v>
      </c>
      <c r="B2065" s="61" t="str">
        <f xml:space="preserve"> _xlfn.TEXTJOIN( "", , data_scaledImpacts[[#This Row],[sector]:[impactType]] )</f>
        <v>AirQualityGISS-E2-R72040PM</v>
      </c>
      <c r="C2065" s="49" t="s">
        <v>561</v>
      </c>
      <c r="D2065" s="49" t="s">
        <v>2</v>
      </c>
      <c r="E2065" s="50">
        <v>7</v>
      </c>
      <c r="F2065" s="50"/>
      <c r="G2065" s="50">
        <v>2040</v>
      </c>
      <c r="H2065" s="51" t="s">
        <v>661</v>
      </c>
      <c r="I2065" s="64" t="s">
        <v>755</v>
      </c>
      <c r="J2065" s="3"/>
      <c r="K2065" s="3"/>
      <c r="L2065" s="3"/>
      <c r="M2065" s="3"/>
      <c r="N2065" s="3"/>
      <c r="O2065" s="3"/>
      <c r="P2065" s="20"/>
      <c r="R2065"/>
    </row>
    <row r="2066" spans="1:18" x14ac:dyDescent="0.35">
      <c r="A2066" s="54">
        <f xml:space="preserve"> ROW( data_scaledImpacts[[#This Row],[row_id]] ) - ROW( data_scaledImpacts[[#Headers],[row_id]] )</f>
        <v>2065</v>
      </c>
      <c r="B2066" s="61" t="str">
        <f xml:space="preserve"> _xlfn.TEXTJOIN( "", , data_scaledImpacts[[#This Row],[sector]:[impactType]] )</f>
        <v>AirQualityHadGEM2-ES72040PM</v>
      </c>
      <c r="C2066" s="49" t="s">
        <v>561</v>
      </c>
      <c r="D2066" s="49" t="s">
        <v>3</v>
      </c>
      <c r="E2066" s="50">
        <v>7</v>
      </c>
      <c r="F2066" s="50"/>
      <c r="G2066" s="50">
        <v>2040</v>
      </c>
      <c r="H2066" s="51" t="s">
        <v>661</v>
      </c>
      <c r="I2066" s="64" t="s">
        <v>756</v>
      </c>
      <c r="J2066" s="3"/>
      <c r="K2066" s="3"/>
      <c r="L2066" s="3"/>
      <c r="M2066" s="3"/>
      <c r="N2066" s="3"/>
      <c r="O2066" s="3"/>
      <c r="P2066" s="20"/>
      <c r="R2066"/>
    </row>
    <row r="2067" spans="1:18" x14ac:dyDescent="0.35">
      <c r="A2067" s="54">
        <f xml:space="preserve"> ROW( data_scaledImpacts[[#This Row],[row_id]] ) - ROW( data_scaledImpacts[[#Headers],[row_id]] )</f>
        <v>2066</v>
      </c>
      <c r="B2067" s="61" t="str">
        <f xml:space="preserve"> _xlfn.TEXTJOIN( "", , data_scaledImpacts[[#This Row],[sector]:[impactType]] )</f>
        <v>AirQualityMIROC572040PM</v>
      </c>
      <c r="C2067" s="49" t="s">
        <v>561</v>
      </c>
      <c r="D2067" s="49" t="s">
        <v>4</v>
      </c>
      <c r="E2067" s="50">
        <v>7</v>
      </c>
      <c r="F2067" s="50"/>
      <c r="G2067" s="50">
        <v>2040</v>
      </c>
      <c r="H2067" s="51" t="s">
        <v>661</v>
      </c>
      <c r="I2067" s="64" t="s">
        <v>757</v>
      </c>
      <c r="J2067" s="3"/>
      <c r="K2067" s="3"/>
      <c r="L2067" s="3"/>
      <c r="M2067" s="3"/>
      <c r="N2067" s="3"/>
      <c r="O2067" s="3"/>
      <c r="P2067" s="20"/>
      <c r="R2067"/>
    </row>
    <row r="2068" spans="1:18" x14ac:dyDescent="0.35">
      <c r="A2068" s="54">
        <f xml:space="preserve"> ROW( data_scaledImpacts[[#This Row],[row_id]] ) - ROW( data_scaledImpacts[[#Headers],[row_id]] )</f>
        <v>2067</v>
      </c>
      <c r="B2068" s="61" t="str">
        <f xml:space="preserve"> _xlfn.TEXTJOIN( "", , data_scaledImpacts[[#This Row],[sector]:[impactType]] )</f>
        <v>AirQualityGFDL-CM372040PM</v>
      </c>
      <c r="C2068" s="49" t="s">
        <v>561</v>
      </c>
      <c r="D2068" s="49" t="s">
        <v>5</v>
      </c>
      <c r="E2068" s="50">
        <v>7</v>
      </c>
      <c r="F2068" s="50"/>
      <c r="G2068" s="50">
        <v>2040</v>
      </c>
      <c r="H2068" s="51" t="s">
        <v>661</v>
      </c>
      <c r="I2068" s="64" t="s">
        <v>758</v>
      </c>
      <c r="J2068" s="3"/>
      <c r="K2068" s="3"/>
      <c r="L2068" s="3"/>
      <c r="M2068" s="3"/>
      <c r="N2068" s="3"/>
      <c r="O2068" s="3"/>
      <c r="P2068" s="20"/>
      <c r="R2068"/>
    </row>
    <row r="2069" spans="1:18" x14ac:dyDescent="0.35">
      <c r="A2069" s="54">
        <f xml:space="preserve"> ROW( data_scaledImpacts[[#This Row],[row_id]] ) - ROW( data_scaledImpacts[[#Headers],[row_id]] )</f>
        <v>2068</v>
      </c>
      <c r="B2069" s="61" t="str">
        <f xml:space="preserve"> _xlfn.TEXTJOIN( "", , data_scaledImpacts[[#This Row],[sector]:[impactType]] )</f>
        <v>AirQualityGCM Average72040PM</v>
      </c>
      <c r="C2069" s="49" t="s">
        <v>561</v>
      </c>
      <c r="D2069" s="49" t="s">
        <v>15</v>
      </c>
      <c r="E2069" s="50">
        <v>7</v>
      </c>
      <c r="F2069" s="50"/>
      <c r="G2069" s="50">
        <v>2040</v>
      </c>
      <c r="H2069" s="51" t="s">
        <v>661</v>
      </c>
      <c r="I2069" s="64" t="s">
        <v>759</v>
      </c>
      <c r="J2069" s="3"/>
      <c r="K2069" s="3"/>
      <c r="L2069" s="3"/>
      <c r="M2069" s="3"/>
      <c r="N2069" s="3"/>
      <c r="O2069" s="3"/>
      <c r="P2069" s="20"/>
      <c r="R2069"/>
    </row>
    <row r="2070" spans="1:18" x14ac:dyDescent="0.35">
      <c r="A2070" s="54">
        <f xml:space="preserve"> ROW( data_scaledImpacts[[#This Row],[row_id]] ) - ROW( data_scaledImpacts[[#Headers],[row_id]] )</f>
        <v>2069</v>
      </c>
      <c r="B2070" s="61" t="str">
        <f xml:space="preserve"> _xlfn.TEXTJOIN( "", , data_scaledImpacts[[#This Row],[sector]:[impactType]] )</f>
        <v/>
      </c>
      <c r="C2070" s="49"/>
      <c r="D2070" s="49"/>
      <c r="E2070" s="50"/>
      <c r="F2070" s="50"/>
      <c r="G2070" s="50"/>
      <c r="H2070" s="51"/>
      <c r="I2070" s="64"/>
      <c r="J2070" s="52"/>
      <c r="K2070" s="52"/>
      <c r="L2070" s="53"/>
      <c r="M2070" s="52"/>
      <c r="N2070" s="52"/>
      <c r="O2070" s="52"/>
      <c r="P2070" s="20"/>
      <c r="R2070"/>
    </row>
    <row r="2071" spans="1:18" x14ac:dyDescent="0.35">
      <c r="A2071" s="54">
        <f xml:space="preserve"> ROW( data_scaledImpacts[[#This Row],[row_id]] ) - ROW( data_scaledImpacts[[#Headers],[row_id]] )</f>
        <v>2070</v>
      </c>
      <c r="B2071" s="61" t="str">
        <f xml:space="preserve"> _xlfn.TEXTJOIN( "", , data_scaledImpacts[[#This Row],[sector]:[impactType]] )</f>
        <v>LaborCanESM21N/A</v>
      </c>
      <c r="C2071" s="49" t="s">
        <v>34</v>
      </c>
      <c r="D2071" s="49" t="s">
        <v>0</v>
      </c>
      <c r="E2071" s="50">
        <v>1</v>
      </c>
      <c r="F2071" s="50"/>
      <c r="G2071" s="50" t="s">
        <v>201</v>
      </c>
      <c r="H2071" s="51"/>
      <c r="I2071" s="64" t="s">
        <v>35</v>
      </c>
      <c r="J2071" s="52">
        <v>2.1349194568768772</v>
      </c>
      <c r="K2071" s="52">
        <v>1.4048648307522509</v>
      </c>
      <c r="L2071" s="53">
        <v>3.3733660363376088</v>
      </c>
      <c r="M2071" s="52">
        <v>0.89734940781143624</v>
      </c>
      <c r="N2071" s="52">
        <v>5.0773689368231194</v>
      </c>
      <c r="O2071" s="52">
        <v>7.8691943294561604</v>
      </c>
      <c r="P2071" s="20">
        <v>4.2199295586932273</v>
      </c>
      <c r="R2071"/>
    </row>
    <row r="2072" spans="1:18" x14ac:dyDescent="0.35">
      <c r="A2072" s="54">
        <f xml:space="preserve"> ROW( data_scaledImpacts[[#This Row],[row_id]] ) - ROW( data_scaledImpacts[[#Headers],[row_id]] )</f>
        <v>2071</v>
      </c>
      <c r="B2072" s="61" t="str">
        <f xml:space="preserve"> _xlfn.TEXTJOIN( "", , data_scaledImpacts[[#This Row],[sector]:[impactType]] )</f>
        <v>LaborCCSM41N/A</v>
      </c>
      <c r="C2072" s="49" t="s">
        <v>34</v>
      </c>
      <c r="D2072" s="49" t="s">
        <v>1</v>
      </c>
      <c r="E2072" s="50">
        <v>1</v>
      </c>
      <c r="F2072" s="50"/>
      <c r="G2072" s="50" t="s">
        <v>201</v>
      </c>
      <c r="H2072" s="51"/>
      <c r="I2072" s="64" t="s">
        <v>36</v>
      </c>
      <c r="J2072" s="52">
        <v>3.5569362815991767</v>
      </c>
      <c r="K2072" s="52">
        <v>1.405737521614288</v>
      </c>
      <c r="L2072" s="53">
        <v>5.2606131756430985</v>
      </c>
      <c r="M2072" s="52">
        <v>1.2983681387463013</v>
      </c>
      <c r="N2072" s="52">
        <v>4.9459996646354139</v>
      </c>
      <c r="O2072" s="52">
        <v>9.1672757994910619</v>
      </c>
      <c r="P2072" s="20">
        <v>4.65680620370168</v>
      </c>
      <c r="R2072"/>
    </row>
    <row r="2073" spans="1:18" x14ac:dyDescent="0.35">
      <c r="A2073" s="54">
        <f xml:space="preserve"> ROW( data_scaledImpacts[[#This Row],[row_id]] ) - ROW( data_scaledImpacts[[#Headers],[row_id]] )</f>
        <v>2072</v>
      </c>
      <c r="B2073" s="61" t="str">
        <f xml:space="preserve"> _xlfn.TEXTJOIN( "", , data_scaledImpacts[[#This Row],[sector]:[impactType]] )</f>
        <v>LaborGISS-E2-R1N/A</v>
      </c>
      <c r="C2073" s="49" t="s">
        <v>34</v>
      </c>
      <c r="D2073" s="49" t="s">
        <v>2</v>
      </c>
      <c r="E2073" s="50">
        <v>1</v>
      </c>
      <c r="F2073" s="50"/>
      <c r="G2073" s="50" t="s">
        <v>201</v>
      </c>
      <c r="H2073" s="51"/>
      <c r="I2073" s="64" t="s">
        <v>37</v>
      </c>
      <c r="J2073" s="52">
        <v>0.75993644571403296</v>
      </c>
      <c r="K2073" s="52">
        <v>0.99554278910294869</v>
      </c>
      <c r="L2073" s="53">
        <v>1.7474416186924235</v>
      </c>
      <c r="M2073" s="52">
        <v>0.96416536085191662</v>
      </c>
      <c r="N2073" s="52">
        <v>2.2905068183212216</v>
      </c>
      <c r="O2073" s="52">
        <v>5.688574054259635</v>
      </c>
      <c r="P2073" s="20">
        <v>5.0893738927087657</v>
      </c>
      <c r="R2073"/>
    </row>
    <row r="2074" spans="1:18" x14ac:dyDescent="0.35">
      <c r="A2074" s="54">
        <f xml:space="preserve"> ROW( data_scaledImpacts[[#This Row],[row_id]] ) - ROW( data_scaledImpacts[[#Headers],[row_id]] )</f>
        <v>2073</v>
      </c>
      <c r="B2074" s="61" t="str">
        <f xml:space="preserve"> _xlfn.TEXTJOIN( "", , data_scaledImpacts[[#This Row],[sector]:[impactType]] )</f>
        <v>LaborHadGEM2-ES1N/A</v>
      </c>
      <c r="C2074" s="49" t="s">
        <v>34</v>
      </c>
      <c r="D2074" s="49" t="s">
        <v>3</v>
      </c>
      <c r="E2074" s="50">
        <v>1</v>
      </c>
      <c r="F2074" s="50"/>
      <c r="G2074" s="50" t="s">
        <v>201</v>
      </c>
      <c r="H2074" s="51"/>
      <c r="I2074" s="64" t="s">
        <v>38</v>
      </c>
      <c r="J2074" s="52">
        <v>4.2180294963079064</v>
      </c>
      <c r="K2074" s="52">
        <v>1.6158585742559446</v>
      </c>
      <c r="L2074" s="53">
        <v>2.7495130832049441</v>
      </c>
      <c r="M2074" s="52">
        <v>0.87817065144320106</v>
      </c>
      <c r="N2074" s="52">
        <v>9.2941673914069689</v>
      </c>
      <c r="O2074" s="52">
        <v>10.422868481703368</v>
      </c>
      <c r="P2074" s="20">
        <v>4.1551043308619846</v>
      </c>
      <c r="R2074"/>
    </row>
    <row r="2075" spans="1:18" x14ac:dyDescent="0.35">
      <c r="A2075" s="54">
        <f xml:space="preserve"> ROW( data_scaledImpacts[[#This Row],[row_id]] ) - ROW( data_scaledImpacts[[#Headers],[row_id]] )</f>
        <v>2074</v>
      </c>
      <c r="B2075" s="61" t="str">
        <f xml:space="preserve"> _xlfn.TEXTJOIN( "", , data_scaledImpacts[[#This Row],[sector]:[impactType]] )</f>
        <v>LaborMIROC51N/A</v>
      </c>
      <c r="C2075" s="49" t="s">
        <v>34</v>
      </c>
      <c r="D2075" s="49" t="s">
        <v>4</v>
      </c>
      <c r="E2075" s="50">
        <v>1</v>
      </c>
      <c r="F2075" s="50"/>
      <c r="G2075" s="50" t="s">
        <v>201</v>
      </c>
      <c r="H2075" s="51"/>
      <c r="I2075" s="64" t="s">
        <v>39</v>
      </c>
      <c r="J2075" s="52">
        <v>2.0870956747805973</v>
      </c>
      <c r="K2075" s="52">
        <v>0.49866438142528602</v>
      </c>
      <c r="L2075" s="53">
        <v>2.7735184212054804</v>
      </c>
      <c r="M2075" s="52">
        <v>0.70849978048272944</v>
      </c>
      <c r="N2075" s="52">
        <v>4.5299859892350476</v>
      </c>
      <c r="O2075" s="52">
        <v>12.351084951899113</v>
      </c>
      <c r="P2075" s="20">
        <v>3.9294354280794881</v>
      </c>
      <c r="R2075"/>
    </row>
    <row r="2076" spans="1:18" x14ac:dyDescent="0.35">
      <c r="A2076" s="54">
        <f xml:space="preserve"> ROW( data_scaledImpacts[[#This Row],[row_id]] ) - ROW( data_scaledImpacts[[#Headers],[row_id]] )</f>
        <v>2075</v>
      </c>
      <c r="B2076" s="61" t="str">
        <f xml:space="preserve"> _xlfn.TEXTJOIN( "", , data_scaledImpacts[[#This Row],[sector]:[impactType]] )</f>
        <v>LaborGFDL-CM31N/A</v>
      </c>
      <c r="C2076" s="49" t="s">
        <v>34</v>
      </c>
      <c r="D2076" s="49" t="s">
        <v>5</v>
      </c>
      <c r="E2076" s="50">
        <v>1</v>
      </c>
      <c r="F2076" s="50"/>
      <c r="G2076" s="50" t="s">
        <v>201</v>
      </c>
      <c r="H2076" s="51"/>
      <c r="I2076" s="64" t="s">
        <v>40</v>
      </c>
      <c r="J2076" s="52">
        <v>2.8591312280919166</v>
      </c>
      <c r="K2076" s="52">
        <v>2.4397064805743893</v>
      </c>
      <c r="L2076" s="53">
        <v>2.210380249106914</v>
      </c>
      <c r="M2076" s="52">
        <v>0.89833188769711481</v>
      </c>
      <c r="N2076" s="52">
        <v>7.9339795627703333</v>
      </c>
      <c r="O2076" s="52">
        <v>15.563254459089944</v>
      </c>
      <c r="P2076" s="20">
        <v>8.2032314415860643</v>
      </c>
      <c r="R2076"/>
    </row>
    <row r="2077" spans="1:18" x14ac:dyDescent="0.35">
      <c r="A2077" s="54">
        <f xml:space="preserve"> ROW( data_scaledImpacts[[#This Row],[row_id]] ) - ROW( data_scaledImpacts[[#Headers],[row_id]] )</f>
        <v>2076</v>
      </c>
      <c r="B2077" s="61" t="str">
        <f xml:space="preserve"> _xlfn.TEXTJOIN( "", , data_scaledImpacts[[#This Row],[sector]:[impactType]] )</f>
        <v>LaborGCM Average1N/A</v>
      </c>
      <c r="C2077" s="49" t="s">
        <v>34</v>
      </c>
      <c r="D2077" s="49" t="s">
        <v>15</v>
      </c>
      <c r="E2077" s="50">
        <v>1</v>
      </c>
      <c r="F2077" s="50"/>
      <c r="G2077" s="50" t="s">
        <v>201</v>
      </c>
      <c r="H2077" s="51"/>
      <c r="I2077" s="64" t="s">
        <v>41</v>
      </c>
      <c r="J2077" s="52">
        <v>2.6026747638950845</v>
      </c>
      <c r="K2077" s="52">
        <v>1.3933957629541844</v>
      </c>
      <c r="L2077" s="53">
        <v>3.0191387640317449</v>
      </c>
      <c r="M2077" s="52">
        <v>0.94081420450544995</v>
      </c>
      <c r="N2077" s="52">
        <v>5.6786680605320177</v>
      </c>
      <c r="O2077" s="52">
        <v>10.17704201264988</v>
      </c>
      <c r="P2077" s="20">
        <v>5.0423134759385349</v>
      </c>
      <c r="R2077"/>
    </row>
    <row r="2078" spans="1:18" x14ac:dyDescent="0.35">
      <c r="A2078" s="54">
        <f xml:space="preserve"> ROW( data_scaledImpacts[[#This Row],[row_id]] ) - ROW( data_scaledImpacts[[#Headers],[row_id]] )</f>
        <v>2077</v>
      </c>
      <c r="B2078" s="61" t="str">
        <f xml:space="preserve"> _xlfn.TEXTJOIN( "", , data_scaledImpacts[[#This Row],[sector]:[impactType]] )</f>
        <v>LaborCanESM22N/A</v>
      </c>
      <c r="C2078" s="49" t="s">
        <v>34</v>
      </c>
      <c r="D2078" s="49" t="s">
        <v>0</v>
      </c>
      <c r="E2078" s="50">
        <v>2</v>
      </c>
      <c r="F2078" s="50"/>
      <c r="G2078" s="50" t="s">
        <v>201</v>
      </c>
      <c r="H2078" s="51"/>
      <c r="I2078" s="64" t="s">
        <v>42</v>
      </c>
      <c r="J2078" s="52">
        <v>5.35801103914726</v>
      </c>
      <c r="K2078" s="52">
        <v>4.7786132142814948</v>
      </c>
      <c r="L2078" s="53">
        <v>7.1621153438915082</v>
      </c>
      <c r="M2078" s="52">
        <v>2.8889333462713553</v>
      </c>
      <c r="N2078" s="52">
        <v>13.180304021237502</v>
      </c>
      <c r="O2078" s="52">
        <v>14.37866236801287</v>
      </c>
      <c r="P2078" s="20">
        <v>9.953529021810299</v>
      </c>
      <c r="R2078"/>
    </row>
    <row r="2079" spans="1:18" x14ac:dyDescent="0.35">
      <c r="A2079" s="54">
        <f xml:space="preserve"> ROW( data_scaledImpacts[[#This Row],[row_id]] ) - ROW( data_scaledImpacts[[#Headers],[row_id]] )</f>
        <v>2078</v>
      </c>
      <c r="B2079" s="61" t="str">
        <f xml:space="preserve"> _xlfn.TEXTJOIN( "", , data_scaledImpacts[[#This Row],[sector]:[impactType]] )</f>
        <v>LaborCCSM42N/A</v>
      </c>
      <c r="C2079" s="49" t="s">
        <v>34</v>
      </c>
      <c r="D2079" s="49" t="s">
        <v>1</v>
      </c>
      <c r="E2079" s="50">
        <v>2</v>
      </c>
      <c r="F2079" s="50"/>
      <c r="G2079" s="50" t="s">
        <v>201</v>
      </c>
      <c r="H2079" s="51"/>
      <c r="I2079" s="64" t="s">
        <v>43</v>
      </c>
      <c r="J2079" s="52">
        <v>9.7557663654245648</v>
      </c>
      <c r="K2079" s="52">
        <v>4.0465717490164472</v>
      </c>
      <c r="L2079" s="53">
        <v>10.343170419364505</v>
      </c>
      <c r="M2079" s="52">
        <v>2.8708848431155078</v>
      </c>
      <c r="N2079" s="52">
        <v>13.289850623051223</v>
      </c>
      <c r="O2079" s="52">
        <v>19.137877750969746</v>
      </c>
      <c r="P2079" s="20">
        <v>9.1104784971762776</v>
      </c>
      <c r="R2079"/>
    </row>
    <row r="2080" spans="1:18" x14ac:dyDescent="0.35">
      <c r="A2080" s="54">
        <f xml:space="preserve"> ROW( data_scaledImpacts[[#This Row],[row_id]] ) - ROW( data_scaledImpacts[[#Headers],[row_id]] )</f>
        <v>2079</v>
      </c>
      <c r="B2080" s="61" t="str">
        <f xml:space="preserve"> _xlfn.TEXTJOIN( "", , data_scaledImpacts[[#This Row],[sector]:[impactType]] )</f>
        <v>LaborGISS-E2-R2N/A</v>
      </c>
      <c r="C2080" s="49" t="s">
        <v>34</v>
      </c>
      <c r="D2080" s="49" t="s">
        <v>2</v>
      </c>
      <c r="E2080" s="50">
        <v>2</v>
      </c>
      <c r="F2080" s="50"/>
      <c r="G2080" s="50" t="s">
        <v>201</v>
      </c>
      <c r="H2080" s="51"/>
      <c r="I2080" s="64" t="s">
        <v>44</v>
      </c>
      <c r="J2080" s="52">
        <v>1.9426219220672629</v>
      </c>
      <c r="K2080" s="52">
        <v>1.6633106035342293</v>
      </c>
      <c r="L2080" s="53">
        <v>3.0786413038864779</v>
      </c>
      <c r="M2080" s="52">
        <v>2.9374007790291667</v>
      </c>
      <c r="N2080" s="52">
        <v>8.4953134739956582</v>
      </c>
      <c r="O2080" s="52">
        <v>13.029869090973909</v>
      </c>
      <c r="P2080" s="20">
        <v>11.975236997149819</v>
      </c>
      <c r="R2080"/>
    </row>
    <row r="2081" spans="1:18" x14ac:dyDescent="0.35">
      <c r="A2081" s="54">
        <f xml:space="preserve"> ROW( data_scaledImpacts[[#This Row],[row_id]] ) - ROW( data_scaledImpacts[[#Headers],[row_id]] )</f>
        <v>2080</v>
      </c>
      <c r="B2081" s="61" t="str">
        <f xml:space="preserve"> _xlfn.TEXTJOIN( "", , data_scaledImpacts[[#This Row],[sector]:[impactType]] )</f>
        <v>LaborHadGEM2-ES2N/A</v>
      </c>
      <c r="C2081" s="49" t="s">
        <v>34</v>
      </c>
      <c r="D2081" s="49" t="s">
        <v>3</v>
      </c>
      <c r="E2081" s="50">
        <v>2</v>
      </c>
      <c r="F2081" s="50"/>
      <c r="G2081" s="50" t="s">
        <v>201</v>
      </c>
      <c r="H2081" s="51"/>
      <c r="I2081" s="64" t="s">
        <v>45</v>
      </c>
      <c r="J2081" s="52">
        <v>10.177580723024192</v>
      </c>
      <c r="K2081" s="52">
        <v>4.649465632670629</v>
      </c>
      <c r="L2081" s="53">
        <v>7.1454628211047293</v>
      </c>
      <c r="M2081" s="52">
        <v>2.0679466722790703</v>
      </c>
      <c r="N2081" s="52">
        <v>16.462383267767386</v>
      </c>
      <c r="O2081" s="52">
        <v>21.110761462504815</v>
      </c>
      <c r="P2081" s="20">
        <v>8.5950177312593024</v>
      </c>
      <c r="R2081"/>
    </row>
    <row r="2082" spans="1:18" x14ac:dyDescent="0.35">
      <c r="A2082" s="54">
        <f xml:space="preserve"> ROW( data_scaledImpacts[[#This Row],[row_id]] ) - ROW( data_scaledImpacts[[#Headers],[row_id]] )</f>
        <v>2081</v>
      </c>
      <c r="B2082" s="61" t="str">
        <f xml:space="preserve"> _xlfn.TEXTJOIN( "", , data_scaledImpacts[[#This Row],[sector]:[impactType]] )</f>
        <v>LaborMIROC52N/A</v>
      </c>
      <c r="C2082" s="49" t="s">
        <v>34</v>
      </c>
      <c r="D2082" s="49" t="s">
        <v>4</v>
      </c>
      <c r="E2082" s="50">
        <v>2</v>
      </c>
      <c r="F2082" s="50"/>
      <c r="G2082" s="50" t="s">
        <v>201</v>
      </c>
      <c r="H2082" s="51"/>
      <c r="I2082" s="64" t="s">
        <v>46</v>
      </c>
      <c r="J2082" s="52">
        <v>4.44713537504831</v>
      </c>
      <c r="K2082" s="52">
        <v>2.0526147640792498</v>
      </c>
      <c r="L2082" s="53">
        <v>6.3958034891287214</v>
      </c>
      <c r="M2082" s="52">
        <v>1.1512776750496241</v>
      </c>
      <c r="N2082" s="52">
        <v>9.5495491812651494</v>
      </c>
      <c r="O2082" s="52">
        <v>19.518535500849978</v>
      </c>
      <c r="P2082" s="20">
        <v>8.0711658919417335</v>
      </c>
      <c r="R2082"/>
    </row>
    <row r="2083" spans="1:18" x14ac:dyDescent="0.35">
      <c r="A2083" s="54">
        <f xml:space="preserve"> ROW( data_scaledImpacts[[#This Row],[row_id]] ) - ROW( data_scaledImpacts[[#Headers],[row_id]] )</f>
        <v>2082</v>
      </c>
      <c r="B2083" s="61" t="str">
        <f xml:space="preserve"> _xlfn.TEXTJOIN( "", , data_scaledImpacts[[#This Row],[sector]:[impactType]] )</f>
        <v>LaborGFDL-CM32N/A</v>
      </c>
      <c r="C2083" s="49" t="s">
        <v>34</v>
      </c>
      <c r="D2083" s="49" t="s">
        <v>5</v>
      </c>
      <c r="E2083" s="50">
        <v>2</v>
      </c>
      <c r="F2083" s="50"/>
      <c r="G2083" s="50" t="s">
        <v>201</v>
      </c>
      <c r="H2083" s="51"/>
      <c r="I2083" s="64" t="s">
        <v>47</v>
      </c>
      <c r="J2083" s="52">
        <v>5.7690476265897095</v>
      </c>
      <c r="K2083" s="52">
        <v>3.9583617018897441</v>
      </c>
      <c r="L2083" s="53">
        <v>6.6008682774276428</v>
      </c>
      <c r="M2083" s="52">
        <v>3.4643959926360455</v>
      </c>
      <c r="N2083" s="52">
        <v>12.685967701664516</v>
      </c>
      <c r="O2083" s="52">
        <v>20.5992852203442</v>
      </c>
      <c r="P2083" s="20">
        <v>13.556762437469667</v>
      </c>
      <c r="R2083"/>
    </row>
    <row r="2084" spans="1:18" x14ac:dyDescent="0.35">
      <c r="A2084" s="54">
        <f xml:space="preserve"> ROW( data_scaledImpacts[[#This Row],[row_id]] ) - ROW( data_scaledImpacts[[#Headers],[row_id]] )</f>
        <v>2083</v>
      </c>
      <c r="B2084" s="61" t="str">
        <f xml:space="preserve"> _xlfn.TEXTJOIN( "", , data_scaledImpacts[[#This Row],[sector]:[impactType]] )</f>
        <v>LaborGCM Average2N/A</v>
      </c>
      <c r="C2084" s="49" t="s">
        <v>34</v>
      </c>
      <c r="D2084" s="49" t="s">
        <v>15</v>
      </c>
      <c r="E2084" s="50">
        <v>2</v>
      </c>
      <c r="F2084" s="50"/>
      <c r="G2084" s="50" t="s">
        <v>201</v>
      </c>
      <c r="H2084" s="51"/>
      <c r="I2084" s="64" t="s">
        <v>48</v>
      </c>
      <c r="J2084" s="52">
        <v>6.2416938418835501</v>
      </c>
      <c r="K2084" s="52">
        <v>3.5248229442452987</v>
      </c>
      <c r="L2084" s="53">
        <v>6.7876769424672645</v>
      </c>
      <c r="M2084" s="52">
        <v>2.5634732180634616</v>
      </c>
      <c r="N2084" s="52">
        <v>12.277228044830238</v>
      </c>
      <c r="O2084" s="52">
        <v>17.962498565609256</v>
      </c>
      <c r="P2084" s="20">
        <v>10.210365096134517</v>
      </c>
      <c r="R2084"/>
    </row>
    <row r="2085" spans="1:18" x14ac:dyDescent="0.35">
      <c r="A2085" s="54">
        <f xml:space="preserve"> ROW( data_scaledImpacts[[#This Row],[row_id]] ) - ROW( data_scaledImpacts[[#Headers],[row_id]] )</f>
        <v>2084</v>
      </c>
      <c r="B2085" s="61" t="str">
        <f xml:space="preserve"> _xlfn.TEXTJOIN( "", , data_scaledImpacts[[#This Row],[sector]:[impactType]] )</f>
        <v>LaborCanESM23N/A</v>
      </c>
      <c r="C2085" s="49" t="s">
        <v>34</v>
      </c>
      <c r="D2085" s="49" t="s">
        <v>0</v>
      </c>
      <c r="E2085" s="50">
        <v>3</v>
      </c>
      <c r="F2085" s="50"/>
      <c r="G2085" s="50" t="s">
        <v>201</v>
      </c>
      <c r="H2085" s="51"/>
      <c r="I2085" s="64" t="s">
        <v>49</v>
      </c>
      <c r="J2085" s="52">
        <v>7.326905552897097</v>
      </c>
      <c r="K2085" s="52">
        <v>6.6864482576865187</v>
      </c>
      <c r="L2085" s="53">
        <v>10.431221805183062</v>
      </c>
      <c r="M2085" s="52">
        <v>5.6369214712699778</v>
      </c>
      <c r="N2085" s="52">
        <v>17.761866261312914</v>
      </c>
      <c r="O2085" s="52">
        <v>21.958329505523054</v>
      </c>
      <c r="P2085" s="20">
        <v>15.136368803210537</v>
      </c>
      <c r="R2085"/>
    </row>
    <row r="2086" spans="1:18" x14ac:dyDescent="0.35">
      <c r="A2086" s="54">
        <f xml:space="preserve"> ROW( data_scaledImpacts[[#This Row],[row_id]] ) - ROW( data_scaledImpacts[[#Headers],[row_id]] )</f>
        <v>2085</v>
      </c>
      <c r="B2086" s="61" t="str">
        <f xml:space="preserve"> _xlfn.TEXTJOIN( "", , data_scaledImpacts[[#This Row],[sector]:[impactType]] )</f>
        <v>LaborCCSM43N/A</v>
      </c>
      <c r="C2086" s="49" t="s">
        <v>34</v>
      </c>
      <c r="D2086" s="49" t="s">
        <v>1</v>
      </c>
      <c r="E2086" s="50">
        <v>3</v>
      </c>
      <c r="F2086" s="50"/>
      <c r="G2086" s="50" t="s">
        <v>201</v>
      </c>
      <c r="H2086" s="51"/>
      <c r="I2086" s="64" t="s">
        <v>50</v>
      </c>
      <c r="J2086" s="52">
        <v>14.327002844949426</v>
      </c>
      <c r="K2086" s="52">
        <v>7.8461400676289834</v>
      </c>
      <c r="L2086" s="53">
        <v>15.785216986262908</v>
      </c>
      <c r="M2086" s="52">
        <v>4.3090928967463071</v>
      </c>
      <c r="N2086" s="52">
        <v>19.59654217989312</v>
      </c>
      <c r="O2086" s="52">
        <v>26.192679323869893</v>
      </c>
      <c r="P2086" s="20">
        <v>13.849218944859295</v>
      </c>
      <c r="R2086"/>
    </row>
    <row r="2087" spans="1:18" x14ac:dyDescent="0.35">
      <c r="A2087" s="54">
        <f xml:space="preserve"> ROW( data_scaledImpacts[[#This Row],[row_id]] ) - ROW( data_scaledImpacts[[#Headers],[row_id]] )</f>
        <v>2086</v>
      </c>
      <c r="B2087" s="61" t="str">
        <f xml:space="preserve"> _xlfn.TEXTJOIN( "", , data_scaledImpacts[[#This Row],[sector]:[impactType]] )</f>
        <v>LaborGISS-E2-R3N/A</v>
      </c>
      <c r="C2087" s="49" t="s">
        <v>34</v>
      </c>
      <c r="D2087" s="49" t="s">
        <v>2</v>
      </c>
      <c r="E2087" s="50">
        <v>3</v>
      </c>
      <c r="F2087" s="50"/>
      <c r="G2087" s="50" t="s">
        <v>201</v>
      </c>
      <c r="H2087" s="51"/>
      <c r="I2087" s="64" t="s">
        <v>51</v>
      </c>
      <c r="J2087" s="52">
        <v>7.9015670512060039</v>
      </c>
      <c r="K2087" s="52">
        <v>5.3901228880979701</v>
      </c>
      <c r="L2087" s="53">
        <v>10.995731455794127</v>
      </c>
      <c r="M2087" s="52">
        <v>4.3108030122614176</v>
      </c>
      <c r="N2087" s="52">
        <v>17.335318165964949</v>
      </c>
      <c r="O2087" s="52">
        <v>23.204302095595896</v>
      </c>
      <c r="P2087" s="20">
        <v>19.009956834026131</v>
      </c>
      <c r="R2087"/>
    </row>
    <row r="2088" spans="1:18" x14ac:dyDescent="0.35">
      <c r="A2088" s="54">
        <f xml:space="preserve"> ROW( data_scaledImpacts[[#This Row],[row_id]] ) - ROW( data_scaledImpacts[[#Headers],[row_id]] )</f>
        <v>2087</v>
      </c>
      <c r="B2088" s="61" t="str">
        <f xml:space="preserve"> _xlfn.TEXTJOIN( "", , data_scaledImpacts[[#This Row],[sector]:[impactType]] )</f>
        <v>LaborHadGEM2-ES3N/A</v>
      </c>
      <c r="C2088" s="49" t="s">
        <v>34</v>
      </c>
      <c r="D2088" s="49" t="s">
        <v>3</v>
      </c>
      <c r="E2088" s="50">
        <v>3</v>
      </c>
      <c r="F2088" s="50"/>
      <c r="G2088" s="50" t="s">
        <v>201</v>
      </c>
      <c r="H2088" s="51"/>
      <c r="I2088" s="64" t="s">
        <v>52</v>
      </c>
      <c r="J2088" s="52">
        <v>18.394832666380836</v>
      </c>
      <c r="K2088" s="52">
        <v>8.1694933572841055</v>
      </c>
      <c r="L2088" s="53">
        <v>12.749782457997599</v>
      </c>
      <c r="M2088" s="52">
        <v>3.1129097898320408</v>
      </c>
      <c r="N2088" s="52">
        <v>31.069490140157555</v>
      </c>
      <c r="O2088" s="52">
        <v>31.788038113593476</v>
      </c>
      <c r="P2088" s="20">
        <v>13.215181502833728</v>
      </c>
      <c r="R2088"/>
    </row>
    <row r="2089" spans="1:18" x14ac:dyDescent="0.35">
      <c r="A2089" s="54">
        <f xml:space="preserve"> ROW( data_scaledImpacts[[#This Row],[row_id]] ) - ROW( data_scaledImpacts[[#Headers],[row_id]] )</f>
        <v>2088</v>
      </c>
      <c r="B2089" s="61" t="str">
        <f xml:space="preserve"> _xlfn.TEXTJOIN( "", , data_scaledImpacts[[#This Row],[sector]:[impactType]] )</f>
        <v>LaborMIROC53N/A</v>
      </c>
      <c r="C2089" s="49" t="s">
        <v>34</v>
      </c>
      <c r="D2089" s="49" t="s">
        <v>4</v>
      </c>
      <c r="E2089" s="50">
        <v>3</v>
      </c>
      <c r="F2089" s="50"/>
      <c r="G2089" s="50" t="s">
        <v>201</v>
      </c>
      <c r="H2089" s="51"/>
      <c r="I2089" s="64" t="s">
        <v>53</v>
      </c>
      <c r="J2089" s="52">
        <v>5.7036429674810591</v>
      </c>
      <c r="K2089" s="52">
        <v>4.4820569607856084</v>
      </c>
      <c r="L2089" s="53">
        <v>8.3576000479376873</v>
      </c>
      <c r="M2089" s="52">
        <v>2.1278483249836273</v>
      </c>
      <c r="N2089" s="52">
        <v>14.387148325713126</v>
      </c>
      <c r="O2089" s="52">
        <v>25.45952652420273</v>
      </c>
      <c r="P2089" s="20">
        <v>12.611968807761166</v>
      </c>
      <c r="R2089"/>
    </row>
    <row r="2090" spans="1:18" x14ac:dyDescent="0.35">
      <c r="A2090" s="54">
        <f xml:space="preserve"> ROW( data_scaledImpacts[[#This Row],[row_id]] ) - ROW( data_scaledImpacts[[#Headers],[row_id]] )</f>
        <v>2089</v>
      </c>
      <c r="B2090" s="61" t="str">
        <f xml:space="preserve"> _xlfn.TEXTJOIN( "", , data_scaledImpacts[[#This Row],[sector]:[impactType]] )</f>
        <v>LaborGFDL-CM33N/A</v>
      </c>
      <c r="C2090" s="49" t="s">
        <v>34</v>
      </c>
      <c r="D2090" s="49" t="s">
        <v>5</v>
      </c>
      <c r="E2090" s="50">
        <v>3</v>
      </c>
      <c r="F2090" s="50"/>
      <c r="G2090" s="50" t="s">
        <v>201</v>
      </c>
      <c r="H2090" s="51"/>
      <c r="I2090" s="64" t="s">
        <v>54</v>
      </c>
      <c r="J2090" s="52">
        <v>9.0968758129298255</v>
      </c>
      <c r="K2090" s="52">
        <v>8.84740360764809</v>
      </c>
      <c r="L2090" s="53">
        <v>7.1951391860028444</v>
      </c>
      <c r="M2090" s="52">
        <v>4.4012527275643629</v>
      </c>
      <c r="N2090" s="52">
        <v>20.276245390147839</v>
      </c>
      <c r="O2090" s="52">
        <v>28.797386082229878</v>
      </c>
      <c r="P2090" s="20">
        <v>21.983527849440094</v>
      </c>
      <c r="R2090"/>
    </row>
    <row r="2091" spans="1:18" x14ac:dyDescent="0.35">
      <c r="A2091" s="54">
        <f xml:space="preserve"> ROW( data_scaledImpacts[[#This Row],[row_id]] ) - ROW( data_scaledImpacts[[#Headers],[row_id]] )</f>
        <v>2090</v>
      </c>
      <c r="B2091" s="61" t="str">
        <f xml:space="preserve"> _xlfn.TEXTJOIN( "", , data_scaledImpacts[[#This Row],[sector]:[impactType]] )</f>
        <v>LaborGCM Average3N/A</v>
      </c>
      <c r="C2091" s="49" t="s">
        <v>34</v>
      </c>
      <c r="D2091" s="49" t="s">
        <v>15</v>
      </c>
      <c r="E2091" s="50">
        <v>3</v>
      </c>
      <c r="F2091" s="50"/>
      <c r="G2091" s="50" t="s">
        <v>201</v>
      </c>
      <c r="H2091" s="51"/>
      <c r="I2091" s="64" t="s">
        <v>55</v>
      </c>
      <c r="J2091" s="52">
        <v>10.458471149307373</v>
      </c>
      <c r="K2091" s="52">
        <v>6.9036108565218788</v>
      </c>
      <c r="L2091" s="53">
        <v>10.919115323196371</v>
      </c>
      <c r="M2091" s="52">
        <v>3.9831380371096223</v>
      </c>
      <c r="N2091" s="52">
        <v>20.071101743864919</v>
      </c>
      <c r="O2091" s="52">
        <v>26.233376940835822</v>
      </c>
      <c r="P2091" s="20">
        <v>15.967703790355159</v>
      </c>
      <c r="R2091"/>
    </row>
    <row r="2092" spans="1:18" x14ac:dyDescent="0.35">
      <c r="A2092" s="54">
        <f xml:space="preserve"> ROW( data_scaledImpacts[[#This Row],[row_id]] ) - ROW( data_scaledImpacts[[#Headers],[row_id]] )</f>
        <v>2091</v>
      </c>
      <c r="B2092" s="61" t="str">
        <f xml:space="preserve"> _xlfn.TEXTJOIN( "", , data_scaledImpacts[[#This Row],[sector]:[impactType]] )</f>
        <v>LaborCanESM24N/A</v>
      </c>
      <c r="C2092" s="49" t="s">
        <v>34</v>
      </c>
      <c r="D2092" s="49" t="s">
        <v>0</v>
      </c>
      <c r="E2092" s="50">
        <v>4</v>
      </c>
      <c r="F2092" s="50"/>
      <c r="G2092" s="50" t="s">
        <v>201</v>
      </c>
      <c r="H2092" s="51"/>
      <c r="I2092" s="64" t="s">
        <v>56</v>
      </c>
      <c r="J2092" s="52">
        <v>12.143618512714157</v>
      </c>
      <c r="K2092" s="52">
        <v>12.041166636405734</v>
      </c>
      <c r="L2092" s="53">
        <v>16.166661880003929</v>
      </c>
      <c r="M2092" s="52">
        <v>9.8965975412924134</v>
      </c>
      <c r="N2092" s="52">
        <v>25.215473637334028</v>
      </c>
      <c r="O2092" s="52">
        <v>29.171755112341234</v>
      </c>
      <c r="P2092" s="20">
        <v>19.888683582724358</v>
      </c>
      <c r="R2092"/>
    </row>
    <row r="2093" spans="1:18" x14ac:dyDescent="0.35">
      <c r="A2093" s="54">
        <f xml:space="preserve"> ROW( data_scaledImpacts[[#This Row],[row_id]] ) - ROW( data_scaledImpacts[[#Headers],[row_id]] )</f>
        <v>2092</v>
      </c>
      <c r="B2093" s="61" t="str">
        <f xml:space="preserve"> _xlfn.TEXTJOIN( "", , data_scaledImpacts[[#This Row],[sector]:[impactType]] )</f>
        <v>LaborCCSM44N/A</v>
      </c>
      <c r="C2093" s="49" t="s">
        <v>34</v>
      </c>
      <c r="D2093" s="49" t="s">
        <v>1</v>
      </c>
      <c r="E2093" s="50">
        <v>4</v>
      </c>
      <c r="F2093" s="50"/>
      <c r="G2093" s="50" t="s">
        <v>201</v>
      </c>
      <c r="H2093" s="51"/>
      <c r="I2093" s="64" t="s">
        <v>57</v>
      </c>
      <c r="J2093" s="52">
        <v>16.652832572985371</v>
      </c>
      <c r="K2093" s="52">
        <v>11.46370504312025</v>
      </c>
      <c r="L2093" s="53">
        <v>19.468576613517993</v>
      </c>
      <c r="M2093" s="52">
        <v>8.165010401388118</v>
      </c>
      <c r="N2093" s="52">
        <v>28.12526920329951</v>
      </c>
      <c r="O2093" s="52">
        <v>29.214208081038848</v>
      </c>
      <c r="P2093" s="20">
        <v>18.226289236850114</v>
      </c>
      <c r="R2093"/>
    </row>
    <row r="2094" spans="1:18" x14ac:dyDescent="0.35">
      <c r="A2094" s="54">
        <f xml:space="preserve"> ROW( data_scaledImpacts[[#This Row],[row_id]] ) - ROW( data_scaledImpacts[[#Headers],[row_id]] )</f>
        <v>2093</v>
      </c>
      <c r="B2094" s="61" t="str">
        <f xml:space="preserve"> _xlfn.TEXTJOIN( "", , data_scaledImpacts[[#This Row],[sector]:[impactType]] )</f>
        <v>LaborGISS-E2-R4N/A</v>
      </c>
      <c r="C2094" s="49" t="s">
        <v>34</v>
      </c>
      <c r="D2094" s="49" t="s">
        <v>2</v>
      </c>
      <c r="E2094" s="50">
        <v>4</v>
      </c>
      <c r="F2094" s="50"/>
      <c r="G2094" s="50" t="s">
        <v>201</v>
      </c>
      <c r="H2094" s="51"/>
      <c r="I2094" s="64" t="s">
        <v>58</v>
      </c>
      <c r="J2094" s="52"/>
      <c r="K2094" s="52"/>
      <c r="L2094" s="53"/>
      <c r="M2094" s="52"/>
      <c r="N2094" s="52"/>
      <c r="O2094" s="52"/>
      <c r="P2094" s="20"/>
      <c r="R2094"/>
    </row>
    <row r="2095" spans="1:18" x14ac:dyDescent="0.35">
      <c r="A2095" s="54">
        <f xml:space="preserve"> ROW( data_scaledImpacts[[#This Row],[row_id]] ) - ROW( data_scaledImpacts[[#Headers],[row_id]] )</f>
        <v>2094</v>
      </c>
      <c r="B2095" s="61" t="str">
        <f xml:space="preserve"> _xlfn.TEXTJOIN( "", , data_scaledImpacts[[#This Row],[sector]:[impactType]] )</f>
        <v>LaborHadGEM2-ES4N/A</v>
      </c>
      <c r="C2095" s="49" t="s">
        <v>34</v>
      </c>
      <c r="D2095" s="49" t="s">
        <v>3</v>
      </c>
      <c r="E2095" s="50">
        <v>4</v>
      </c>
      <c r="F2095" s="50"/>
      <c r="G2095" s="50" t="s">
        <v>201</v>
      </c>
      <c r="H2095" s="51"/>
      <c r="I2095" s="64" t="s">
        <v>59</v>
      </c>
      <c r="J2095" s="52">
        <v>22.71572363054478</v>
      </c>
      <c r="K2095" s="52">
        <v>10.745394082677455</v>
      </c>
      <c r="L2095" s="53">
        <v>16.503870226881354</v>
      </c>
      <c r="M2095" s="52">
        <v>6.0035759477888524</v>
      </c>
      <c r="N2095" s="52">
        <v>38.136736839561607</v>
      </c>
      <c r="O2095" s="52">
        <v>39.625587000551022</v>
      </c>
      <c r="P2095" s="20">
        <v>18.446111726982561</v>
      </c>
      <c r="R2095"/>
    </row>
    <row r="2096" spans="1:18" x14ac:dyDescent="0.35">
      <c r="A2096" s="54">
        <f xml:space="preserve"> ROW( data_scaledImpacts[[#This Row],[row_id]] ) - ROW( data_scaledImpacts[[#Headers],[row_id]] )</f>
        <v>2095</v>
      </c>
      <c r="B2096" s="61" t="str">
        <f xml:space="preserve"> _xlfn.TEXTJOIN( "", , data_scaledImpacts[[#This Row],[sector]:[impactType]] )</f>
        <v>LaborMIROC54N/A</v>
      </c>
      <c r="C2096" s="49" t="s">
        <v>34</v>
      </c>
      <c r="D2096" s="49" t="s">
        <v>4</v>
      </c>
      <c r="E2096" s="50">
        <v>4</v>
      </c>
      <c r="F2096" s="50"/>
      <c r="G2096" s="50" t="s">
        <v>201</v>
      </c>
      <c r="H2096" s="51"/>
      <c r="I2096" s="64" t="s">
        <v>60</v>
      </c>
      <c r="J2096" s="52">
        <v>12.498276938582524</v>
      </c>
      <c r="K2096" s="52">
        <v>7.4689436518510259</v>
      </c>
      <c r="L2096" s="53">
        <v>17.778740371640136</v>
      </c>
      <c r="M2096" s="52">
        <v>4.1495521830941975</v>
      </c>
      <c r="N2096" s="52">
        <v>21.374547716870669</v>
      </c>
      <c r="O2096" s="52">
        <v>36.359703757455371</v>
      </c>
      <c r="P2096" s="20">
        <v>15.956507079672212</v>
      </c>
      <c r="R2096"/>
    </row>
    <row r="2097" spans="1:18" x14ac:dyDescent="0.35">
      <c r="A2097" s="54">
        <f xml:space="preserve"> ROW( data_scaledImpacts[[#This Row],[row_id]] ) - ROW( data_scaledImpacts[[#Headers],[row_id]] )</f>
        <v>2096</v>
      </c>
      <c r="B2097" s="61" t="str">
        <f xml:space="preserve"> _xlfn.TEXTJOIN( "", , data_scaledImpacts[[#This Row],[sector]:[impactType]] )</f>
        <v>LaborGFDL-CM34N/A</v>
      </c>
      <c r="C2097" s="49" t="s">
        <v>34</v>
      </c>
      <c r="D2097" s="49" t="s">
        <v>5</v>
      </c>
      <c r="E2097" s="50">
        <v>4</v>
      </c>
      <c r="F2097" s="50"/>
      <c r="G2097" s="50" t="s">
        <v>201</v>
      </c>
      <c r="H2097" s="51"/>
      <c r="I2097" s="64" t="s">
        <v>61</v>
      </c>
      <c r="J2097" s="52">
        <v>14.508755684789952</v>
      </c>
      <c r="K2097" s="52">
        <v>14.458735567202025</v>
      </c>
      <c r="L2097" s="53">
        <v>11.663818517943541</v>
      </c>
      <c r="M2097" s="52">
        <v>6.934535960180761</v>
      </c>
      <c r="N2097" s="52">
        <v>30.255386318390695</v>
      </c>
      <c r="O2097" s="52">
        <v>41.999576641694937</v>
      </c>
      <c r="P2097" s="20">
        <v>30.759523429262206</v>
      </c>
      <c r="R2097"/>
    </row>
    <row r="2098" spans="1:18" x14ac:dyDescent="0.35">
      <c r="A2098" s="54">
        <f xml:space="preserve"> ROW( data_scaledImpacts[[#This Row],[row_id]] ) - ROW( data_scaledImpacts[[#Headers],[row_id]] )</f>
        <v>2097</v>
      </c>
      <c r="B2098" s="61" t="str">
        <f xml:space="preserve"> _xlfn.TEXTJOIN( "", , data_scaledImpacts[[#This Row],[sector]:[impactType]] )</f>
        <v>LaborGCM Average4N/A</v>
      </c>
      <c r="C2098" s="49" t="s">
        <v>34</v>
      </c>
      <c r="D2098" s="49" t="s">
        <v>15</v>
      </c>
      <c r="E2098" s="50">
        <v>4</v>
      </c>
      <c r="F2098" s="50"/>
      <c r="G2098" s="50" t="s">
        <v>201</v>
      </c>
      <c r="H2098" s="51"/>
      <c r="I2098" s="64" t="s">
        <v>62</v>
      </c>
      <c r="J2098" s="52">
        <v>15.703841467923358</v>
      </c>
      <c r="K2098" s="52">
        <v>11.235588996251298</v>
      </c>
      <c r="L2098" s="53">
        <v>16.31633352199739</v>
      </c>
      <c r="M2098" s="52">
        <v>7.0298544067488695</v>
      </c>
      <c r="N2098" s="52">
        <v>28.621482743091303</v>
      </c>
      <c r="O2098" s="52">
        <v>35.274166118616286</v>
      </c>
      <c r="P2098" s="20">
        <v>20.655423011098289</v>
      </c>
      <c r="R2098"/>
    </row>
    <row r="2099" spans="1:18" x14ac:dyDescent="0.35">
      <c r="A2099" s="54">
        <f xml:space="preserve"> ROW( data_scaledImpacts[[#This Row],[row_id]] ) - ROW( data_scaledImpacts[[#Headers],[row_id]] )</f>
        <v>2098</v>
      </c>
      <c r="B2099" s="61" t="str">
        <f xml:space="preserve"> _xlfn.TEXTJOIN( "", , data_scaledImpacts[[#This Row],[sector]:[impactType]] )</f>
        <v>LaborCanESM25N/A</v>
      </c>
      <c r="C2099" s="49" t="s">
        <v>34</v>
      </c>
      <c r="D2099" s="49" t="s">
        <v>0</v>
      </c>
      <c r="E2099" s="50">
        <v>5</v>
      </c>
      <c r="F2099" s="50"/>
      <c r="G2099" s="50" t="s">
        <v>201</v>
      </c>
      <c r="H2099" s="51"/>
      <c r="I2099" s="64" t="s">
        <v>63</v>
      </c>
      <c r="J2099" s="52">
        <v>17.768156723432387</v>
      </c>
      <c r="K2099" s="52">
        <v>17.744081377906923</v>
      </c>
      <c r="L2099" s="53">
        <v>21.089169913600816</v>
      </c>
      <c r="M2099" s="52">
        <v>12.475946141482437</v>
      </c>
      <c r="N2099" s="52">
        <v>32.763884170964637</v>
      </c>
      <c r="O2099" s="52">
        <v>34.577493260306717</v>
      </c>
      <c r="P2099" s="20">
        <v>24.522530442442438</v>
      </c>
      <c r="R2099"/>
    </row>
    <row r="2100" spans="1:18" x14ac:dyDescent="0.35">
      <c r="A2100" s="54">
        <f xml:space="preserve"> ROW( data_scaledImpacts[[#This Row],[row_id]] ) - ROW( data_scaledImpacts[[#Headers],[row_id]] )</f>
        <v>2099</v>
      </c>
      <c r="B2100" s="61" t="str">
        <f xml:space="preserve"> _xlfn.TEXTJOIN( "", , data_scaledImpacts[[#This Row],[sector]:[impactType]] )</f>
        <v>LaborCCSM45N/A</v>
      </c>
      <c r="C2100" s="49" t="s">
        <v>34</v>
      </c>
      <c r="D2100" s="49" t="s">
        <v>1</v>
      </c>
      <c r="E2100" s="50">
        <v>5</v>
      </c>
      <c r="F2100" s="50"/>
      <c r="G2100" s="50" t="s">
        <v>201</v>
      </c>
      <c r="H2100" s="51"/>
      <c r="I2100" s="64" t="s">
        <v>64</v>
      </c>
      <c r="J2100" s="52">
        <v>23.346998963187165</v>
      </c>
      <c r="K2100" s="52">
        <v>16.063331908142064</v>
      </c>
      <c r="L2100" s="53">
        <v>25.035205170165401</v>
      </c>
      <c r="M2100" s="52">
        <v>10.830032822108695</v>
      </c>
      <c r="N2100" s="52">
        <v>36.435627811366366</v>
      </c>
      <c r="O2100" s="52">
        <v>39.922362199089129</v>
      </c>
      <c r="P2100" s="20">
        <v>23.76232649137215</v>
      </c>
      <c r="R2100"/>
    </row>
    <row r="2101" spans="1:18" x14ac:dyDescent="0.35">
      <c r="A2101" s="54">
        <f xml:space="preserve"> ROW( data_scaledImpacts[[#This Row],[row_id]] ) - ROW( data_scaledImpacts[[#Headers],[row_id]] )</f>
        <v>2100</v>
      </c>
      <c r="B2101" s="61" t="str">
        <f xml:space="preserve"> _xlfn.TEXTJOIN( "", , data_scaledImpacts[[#This Row],[sector]:[impactType]] )</f>
        <v>LaborGISS-E2-R5N/A</v>
      </c>
      <c r="C2101" s="49" t="s">
        <v>34</v>
      </c>
      <c r="D2101" s="49" t="s">
        <v>2</v>
      </c>
      <c r="E2101" s="50">
        <v>5</v>
      </c>
      <c r="F2101" s="50"/>
      <c r="G2101" s="50" t="s">
        <v>201</v>
      </c>
      <c r="H2101" s="51"/>
      <c r="I2101" s="64" t="s">
        <v>65</v>
      </c>
      <c r="J2101" s="52"/>
      <c r="K2101" s="52"/>
      <c r="L2101" s="53"/>
      <c r="M2101" s="52"/>
      <c r="N2101" s="52"/>
      <c r="O2101" s="52"/>
      <c r="P2101" s="20"/>
      <c r="R2101"/>
    </row>
    <row r="2102" spans="1:18" x14ac:dyDescent="0.35">
      <c r="A2102" s="54">
        <f xml:space="preserve"> ROW( data_scaledImpacts[[#This Row],[row_id]] ) - ROW( data_scaledImpacts[[#Headers],[row_id]] )</f>
        <v>2101</v>
      </c>
      <c r="B2102" s="61" t="str">
        <f xml:space="preserve"> _xlfn.TEXTJOIN( "", , data_scaledImpacts[[#This Row],[sector]:[impactType]] )</f>
        <v>LaborHadGEM2-ES5N/A</v>
      </c>
      <c r="C2102" s="49" t="s">
        <v>34</v>
      </c>
      <c r="D2102" s="49" t="s">
        <v>3</v>
      </c>
      <c r="E2102" s="50">
        <v>5</v>
      </c>
      <c r="F2102" s="50"/>
      <c r="G2102" s="50" t="s">
        <v>201</v>
      </c>
      <c r="H2102" s="51"/>
      <c r="I2102" s="64" t="s">
        <v>66</v>
      </c>
      <c r="J2102" s="52">
        <v>30.121299067868279</v>
      </c>
      <c r="K2102" s="52">
        <v>17.426516154088549</v>
      </c>
      <c r="L2102" s="53">
        <v>22.00037191638885</v>
      </c>
      <c r="M2102" s="52">
        <v>8.3758163075561765</v>
      </c>
      <c r="N2102" s="52">
        <v>45.502169720723039</v>
      </c>
      <c r="O2102" s="52">
        <v>42.03738014751945</v>
      </c>
      <c r="P2102" s="20">
        <v>22.918242393222762</v>
      </c>
      <c r="R2102"/>
    </row>
    <row r="2103" spans="1:18" x14ac:dyDescent="0.35">
      <c r="A2103" s="54">
        <f xml:space="preserve"> ROW( data_scaledImpacts[[#This Row],[row_id]] ) - ROW( data_scaledImpacts[[#Headers],[row_id]] )</f>
        <v>2102</v>
      </c>
      <c r="B2103" s="61" t="str">
        <f xml:space="preserve"> _xlfn.TEXTJOIN( "", , data_scaledImpacts[[#This Row],[sector]:[impactType]] )</f>
        <v>LaborMIROC55N/A</v>
      </c>
      <c r="C2103" s="49" t="s">
        <v>34</v>
      </c>
      <c r="D2103" s="49" t="s">
        <v>4</v>
      </c>
      <c r="E2103" s="50">
        <v>5</v>
      </c>
      <c r="F2103" s="50"/>
      <c r="G2103" s="50" t="s">
        <v>201</v>
      </c>
      <c r="H2103" s="51"/>
      <c r="I2103" s="64" t="s">
        <v>67</v>
      </c>
      <c r="J2103" s="52">
        <v>17.706717469608659</v>
      </c>
      <c r="K2103" s="52">
        <v>10.396664879285764</v>
      </c>
      <c r="L2103" s="53">
        <v>22.612209231567054</v>
      </c>
      <c r="M2103" s="52">
        <v>4.6036554910949761</v>
      </c>
      <c r="N2103" s="52">
        <v>30.887859377119749</v>
      </c>
      <c r="O2103" s="52">
        <v>53.655529409915765</v>
      </c>
      <c r="P2103" s="20">
        <v>20.693167378773413</v>
      </c>
      <c r="R2103"/>
    </row>
    <row r="2104" spans="1:18" x14ac:dyDescent="0.35">
      <c r="A2104" s="54">
        <f xml:space="preserve"> ROW( data_scaledImpacts[[#This Row],[row_id]] ) - ROW( data_scaledImpacts[[#Headers],[row_id]] )</f>
        <v>2103</v>
      </c>
      <c r="B2104" s="61" t="str">
        <f xml:space="preserve"> _xlfn.TEXTJOIN( "", , data_scaledImpacts[[#This Row],[sector]:[impactType]] )</f>
        <v>LaborGFDL-CM35N/A</v>
      </c>
      <c r="C2104" s="49" t="s">
        <v>34</v>
      </c>
      <c r="D2104" s="49" t="s">
        <v>5</v>
      </c>
      <c r="E2104" s="50">
        <v>5</v>
      </c>
      <c r="F2104" s="50"/>
      <c r="G2104" s="50" t="s">
        <v>201</v>
      </c>
      <c r="H2104" s="51"/>
      <c r="I2104" s="64" t="s">
        <v>68</v>
      </c>
      <c r="J2104" s="52">
        <v>27.530256728352821</v>
      </c>
      <c r="K2104" s="52">
        <v>21.085845806879504</v>
      </c>
      <c r="L2104" s="53">
        <v>25.844818069233668</v>
      </c>
      <c r="M2104" s="52">
        <v>9.2994328531243067</v>
      </c>
      <c r="N2104" s="52">
        <v>40.119091282704865</v>
      </c>
      <c r="O2104" s="52">
        <v>60.910059095817367</v>
      </c>
      <c r="P2104" s="20">
        <v>38.804911854851213</v>
      </c>
      <c r="R2104"/>
    </row>
    <row r="2105" spans="1:18" x14ac:dyDescent="0.35">
      <c r="A2105" s="54">
        <f xml:space="preserve"> ROW( data_scaledImpacts[[#This Row],[row_id]] ) - ROW( data_scaledImpacts[[#Headers],[row_id]] )</f>
        <v>2104</v>
      </c>
      <c r="B2105" s="61" t="str">
        <f xml:space="preserve"> _xlfn.TEXTJOIN( "", , data_scaledImpacts[[#This Row],[sector]:[impactType]] )</f>
        <v>LaborGCM Average5N/A</v>
      </c>
      <c r="C2105" s="49" t="s">
        <v>34</v>
      </c>
      <c r="D2105" s="49" t="s">
        <v>15</v>
      </c>
      <c r="E2105" s="50">
        <v>5</v>
      </c>
      <c r="F2105" s="50"/>
      <c r="G2105" s="50" t="s">
        <v>201</v>
      </c>
      <c r="H2105" s="51"/>
      <c r="I2105" s="64" t="s">
        <v>69</v>
      </c>
      <c r="J2105" s="52">
        <v>23.294685790489861</v>
      </c>
      <c r="K2105" s="52">
        <v>16.543288025260559</v>
      </c>
      <c r="L2105" s="53">
        <v>23.316354860191158</v>
      </c>
      <c r="M2105" s="52">
        <v>9.1169767230733179</v>
      </c>
      <c r="N2105" s="52">
        <v>37.141726472575733</v>
      </c>
      <c r="O2105" s="52">
        <v>46.220564822529681</v>
      </c>
      <c r="P2105" s="20">
        <v>26.140235712132391</v>
      </c>
      <c r="R2105"/>
    </row>
    <row r="2106" spans="1:18" x14ac:dyDescent="0.35">
      <c r="A2106" s="54">
        <f xml:space="preserve"> ROW( data_scaledImpacts[[#This Row],[row_id]] ) - ROW( data_scaledImpacts[[#Headers],[row_id]] )</f>
        <v>2105</v>
      </c>
      <c r="B2106" s="61" t="str">
        <f xml:space="preserve"> _xlfn.TEXTJOIN( "", , data_scaledImpacts[[#This Row],[sector]:[impactType]] )</f>
        <v>LaborCanESM26N/A</v>
      </c>
      <c r="C2106" s="49" t="s">
        <v>34</v>
      </c>
      <c r="D2106" s="49" t="s">
        <v>0</v>
      </c>
      <c r="E2106" s="50">
        <v>6</v>
      </c>
      <c r="F2106" s="50"/>
      <c r="G2106" s="50" t="s">
        <v>201</v>
      </c>
      <c r="H2106" s="51"/>
      <c r="I2106" s="64" t="s">
        <v>70</v>
      </c>
      <c r="J2106" s="52">
        <v>26.668232874619203</v>
      </c>
      <c r="K2106" s="52">
        <v>24.968114453242222</v>
      </c>
      <c r="L2106" s="53">
        <v>32.271459142250535</v>
      </c>
      <c r="M2106" s="52">
        <v>18.323135213319162</v>
      </c>
      <c r="N2106" s="52">
        <v>43.311678690438519</v>
      </c>
      <c r="O2106" s="52">
        <v>46.410171277505611</v>
      </c>
      <c r="P2106" s="20">
        <v>33.80068101393821</v>
      </c>
      <c r="R2106"/>
    </row>
    <row r="2107" spans="1:18" x14ac:dyDescent="0.35">
      <c r="A2107" s="54">
        <f xml:space="preserve"> ROW( data_scaledImpacts[[#This Row],[row_id]] ) - ROW( data_scaledImpacts[[#Headers],[row_id]] )</f>
        <v>2106</v>
      </c>
      <c r="B2107" s="61" t="str">
        <f xml:space="preserve"> _xlfn.TEXTJOIN( "", , data_scaledImpacts[[#This Row],[sector]:[impactType]] )</f>
        <v>LaborCCSM46N/A</v>
      </c>
      <c r="C2107" s="49" t="s">
        <v>34</v>
      </c>
      <c r="D2107" s="49" t="s">
        <v>1</v>
      </c>
      <c r="E2107" s="50">
        <v>6</v>
      </c>
      <c r="F2107" s="50"/>
      <c r="G2107" s="50" t="s">
        <v>201</v>
      </c>
      <c r="H2107" s="51"/>
      <c r="I2107" s="64" t="s">
        <v>71</v>
      </c>
      <c r="J2107" s="52"/>
      <c r="K2107" s="52"/>
      <c r="L2107" s="53"/>
      <c r="M2107" s="52"/>
      <c r="N2107" s="52"/>
      <c r="O2107" s="52"/>
      <c r="P2107" s="20"/>
      <c r="R2107"/>
    </row>
    <row r="2108" spans="1:18" x14ac:dyDescent="0.35">
      <c r="A2108" s="54">
        <f xml:space="preserve"> ROW( data_scaledImpacts[[#This Row],[row_id]] ) - ROW( data_scaledImpacts[[#Headers],[row_id]] )</f>
        <v>2107</v>
      </c>
      <c r="B2108" s="61" t="str">
        <f xml:space="preserve"> _xlfn.TEXTJOIN( "", , data_scaledImpacts[[#This Row],[sector]:[impactType]] )</f>
        <v>LaborGISS-E2-R6N/A</v>
      </c>
      <c r="C2108" s="49" t="s">
        <v>34</v>
      </c>
      <c r="D2108" s="49" t="s">
        <v>2</v>
      </c>
      <c r="E2108" s="50">
        <v>6</v>
      </c>
      <c r="F2108" s="50"/>
      <c r="G2108" s="50" t="s">
        <v>201</v>
      </c>
      <c r="H2108" s="51"/>
      <c r="I2108" s="64" t="s">
        <v>72</v>
      </c>
      <c r="J2108" s="52"/>
      <c r="K2108" s="52"/>
      <c r="L2108" s="53"/>
      <c r="M2108" s="52"/>
      <c r="N2108" s="52"/>
      <c r="O2108" s="52"/>
      <c r="P2108" s="20"/>
      <c r="R2108"/>
    </row>
    <row r="2109" spans="1:18" x14ac:dyDescent="0.35">
      <c r="A2109" s="54">
        <f xml:space="preserve"> ROW( data_scaledImpacts[[#This Row],[row_id]] ) - ROW( data_scaledImpacts[[#Headers],[row_id]] )</f>
        <v>2108</v>
      </c>
      <c r="B2109" s="61" t="str">
        <f xml:space="preserve"> _xlfn.TEXTJOIN( "", , data_scaledImpacts[[#This Row],[sector]:[impactType]] )</f>
        <v>LaborHadGEM2-ES6N/A</v>
      </c>
      <c r="C2109" s="49" t="s">
        <v>34</v>
      </c>
      <c r="D2109" s="49" t="s">
        <v>3</v>
      </c>
      <c r="E2109" s="50">
        <v>6</v>
      </c>
      <c r="F2109" s="50"/>
      <c r="G2109" s="50" t="s">
        <v>201</v>
      </c>
      <c r="H2109" s="51"/>
      <c r="I2109" s="64" t="s">
        <v>73</v>
      </c>
      <c r="J2109" s="52">
        <v>39.578551683948142</v>
      </c>
      <c r="K2109" s="52">
        <v>24.582045752272759</v>
      </c>
      <c r="L2109" s="53">
        <v>30.57086241098806</v>
      </c>
      <c r="M2109" s="52">
        <v>13.363538879126475</v>
      </c>
      <c r="N2109" s="52">
        <v>51.316366597548864</v>
      </c>
      <c r="O2109" s="52">
        <v>50.188686826633266</v>
      </c>
      <c r="P2109" s="20">
        <v>28.873097793388855</v>
      </c>
      <c r="R2109"/>
    </row>
    <row r="2110" spans="1:18" x14ac:dyDescent="0.35">
      <c r="A2110" s="54">
        <f xml:space="preserve"> ROW( data_scaledImpacts[[#This Row],[row_id]] ) - ROW( data_scaledImpacts[[#Headers],[row_id]] )</f>
        <v>2109</v>
      </c>
      <c r="B2110" s="61" t="str">
        <f xml:space="preserve"> _xlfn.TEXTJOIN( "", , data_scaledImpacts[[#This Row],[sector]:[impactType]] )</f>
        <v>LaborMIROC56N/A</v>
      </c>
      <c r="C2110" s="49" t="s">
        <v>34</v>
      </c>
      <c r="D2110" s="49" t="s">
        <v>4</v>
      </c>
      <c r="E2110" s="50">
        <v>6</v>
      </c>
      <c r="F2110" s="50"/>
      <c r="G2110" s="50" t="s">
        <v>201</v>
      </c>
      <c r="H2110" s="51"/>
      <c r="I2110" s="64" t="s">
        <v>74</v>
      </c>
      <c r="J2110" s="52"/>
      <c r="K2110" s="52"/>
      <c r="L2110" s="53"/>
      <c r="M2110" s="52"/>
      <c r="N2110" s="52"/>
      <c r="O2110" s="52"/>
      <c r="P2110" s="20"/>
      <c r="R2110"/>
    </row>
    <row r="2111" spans="1:18" x14ac:dyDescent="0.35">
      <c r="A2111" s="54">
        <f xml:space="preserve"> ROW( data_scaledImpacts[[#This Row],[row_id]] ) - ROW( data_scaledImpacts[[#Headers],[row_id]] )</f>
        <v>2110</v>
      </c>
      <c r="B2111" s="61" t="str">
        <f xml:space="preserve"> _xlfn.TEXTJOIN( "", , data_scaledImpacts[[#This Row],[sector]:[impactType]] )</f>
        <v>LaborGFDL-CM36N/A</v>
      </c>
      <c r="C2111" s="49" t="s">
        <v>34</v>
      </c>
      <c r="D2111" s="49" t="s">
        <v>5</v>
      </c>
      <c r="E2111" s="50">
        <v>6</v>
      </c>
      <c r="F2111" s="50"/>
      <c r="G2111" s="50" t="s">
        <v>201</v>
      </c>
      <c r="H2111" s="51"/>
      <c r="I2111" s="64" t="s">
        <v>75</v>
      </c>
      <c r="J2111" s="52">
        <v>34.372449239729171</v>
      </c>
      <c r="K2111" s="52">
        <v>27.573980533643759</v>
      </c>
      <c r="L2111" s="53">
        <v>32.513399698675642</v>
      </c>
      <c r="M2111" s="52">
        <v>15.71810636032053</v>
      </c>
      <c r="N2111" s="52">
        <v>49.420291440392923</v>
      </c>
      <c r="O2111" s="52">
        <v>65.133723449205306</v>
      </c>
      <c r="P2111" s="20">
        <v>52.357061868432986</v>
      </c>
      <c r="R2111"/>
    </row>
    <row r="2112" spans="1:18" x14ac:dyDescent="0.35">
      <c r="A2112" s="54">
        <f xml:space="preserve"> ROW( data_scaledImpacts[[#This Row],[row_id]] ) - ROW( data_scaledImpacts[[#Headers],[row_id]] )</f>
        <v>2111</v>
      </c>
      <c r="B2112" s="61" t="str">
        <f xml:space="preserve"> _xlfn.TEXTJOIN( "", , data_scaledImpacts[[#This Row],[sector]:[impactType]] )</f>
        <v>LaborGCM Average6N/A</v>
      </c>
      <c r="C2112" s="49" t="s">
        <v>34</v>
      </c>
      <c r="D2112" s="49" t="s">
        <v>15</v>
      </c>
      <c r="E2112" s="50">
        <v>6</v>
      </c>
      <c r="F2112" s="50"/>
      <c r="G2112" s="50" t="s">
        <v>201</v>
      </c>
      <c r="H2112" s="51"/>
      <c r="I2112" s="64" t="s">
        <v>76</v>
      </c>
      <c r="J2112" s="52">
        <v>33.539744599432169</v>
      </c>
      <c r="K2112" s="52">
        <v>25.708046913052915</v>
      </c>
      <c r="L2112" s="53">
        <v>31.785240417304745</v>
      </c>
      <c r="M2112" s="52">
        <v>15.801593484255386</v>
      </c>
      <c r="N2112" s="52">
        <v>48.01611224279344</v>
      </c>
      <c r="O2112" s="52">
        <v>53.910860517781394</v>
      </c>
      <c r="P2112" s="20">
        <v>38.343613558586689</v>
      </c>
      <c r="R2112"/>
    </row>
    <row r="2113" spans="1:18" x14ac:dyDescent="0.35">
      <c r="A2113" s="54">
        <f xml:space="preserve"> ROW( data_scaledImpacts[[#This Row],[row_id]] ) - ROW( data_scaledImpacts[[#Headers],[row_id]] )</f>
        <v>2112</v>
      </c>
      <c r="B2113" s="61" t="str">
        <f xml:space="preserve"> _xlfn.TEXTJOIN( "", , data_scaledImpacts[[#This Row],[sector]:[impactType]] )</f>
        <v>LaborCanESM27N/A</v>
      </c>
      <c r="C2113" s="49" t="s">
        <v>34</v>
      </c>
      <c r="D2113" s="49" t="s">
        <v>0</v>
      </c>
      <c r="E2113" s="50">
        <v>7</v>
      </c>
      <c r="F2113" s="50"/>
      <c r="G2113" s="50" t="s">
        <v>201</v>
      </c>
      <c r="H2113" s="51"/>
      <c r="I2113" s="64" t="s">
        <v>77</v>
      </c>
      <c r="J2113" s="52"/>
      <c r="K2113" s="52"/>
      <c r="L2113" s="53"/>
      <c r="M2113" s="52"/>
      <c r="N2113" s="52"/>
      <c r="O2113" s="52"/>
      <c r="P2113" s="20"/>
      <c r="R2113"/>
    </row>
    <row r="2114" spans="1:18" x14ac:dyDescent="0.35">
      <c r="A2114" s="54">
        <f xml:space="preserve"> ROW( data_scaledImpacts[[#This Row],[row_id]] ) - ROW( data_scaledImpacts[[#Headers],[row_id]] )</f>
        <v>2113</v>
      </c>
      <c r="B2114" s="61" t="str">
        <f xml:space="preserve"> _xlfn.TEXTJOIN( "", , data_scaledImpacts[[#This Row],[sector]:[impactType]] )</f>
        <v>LaborCCSM47N/A</v>
      </c>
      <c r="C2114" s="49" t="s">
        <v>34</v>
      </c>
      <c r="D2114" s="49" t="s">
        <v>1</v>
      </c>
      <c r="E2114" s="50">
        <v>7</v>
      </c>
      <c r="F2114" s="50"/>
      <c r="G2114" s="50" t="s">
        <v>201</v>
      </c>
      <c r="H2114" s="51"/>
      <c r="I2114" s="64" t="s">
        <v>78</v>
      </c>
      <c r="J2114" s="52"/>
      <c r="K2114" s="52"/>
      <c r="L2114" s="53"/>
      <c r="M2114" s="52"/>
      <c r="N2114" s="52"/>
      <c r="O2114" s="52"/>
      <c r="P2114" s="20"/>
      <c r="R2114"/>
    </row>
    <row r="2115" spans="1:18" x14ac:dyDescent="0.35">
      <c r="A2115" s="54">
        <f xml:space="preserve"> ROW( data_scaledImpacts[[#This Row],[row_id]] ) - ROW( data_scaledImpacts[[#Headers],[row_id]] )</f>
        <v>2114</v>
      </c>
      <c r="B2115" s="61" t="str">
        <f xml:space="preserve"> _xlfn.TEXTJOIN( "", , data_scaledImpacts[[#This Row],[sector]:[impactType]] )</f>
        <v>LaborGISS-E2-R7N/A</v>
      </c>
      <c r="C2115" s="49" t="s">
        <v>34</v>
      </c>
      <c r="D2115" s="49" t="s">
        <v>2</v>
      </c>
      <c r="E2115" s="50">
        <v>7</v>
      </c>
      <c r="F2115" s="50"/>
      <c r="G2115" s="50" t="s">
        <v>201</v>
      </c>
      <c r="H2115" s="51"/>
      <c r="I2115" s="64" t="s">
        <v>79</v>
      </c>
      <c r="J2115" s="52"/>
      <c r="K2115" s="52"/>
      <c r="L2115" s="53"/>
      <c r="M2115" s="52"/>
      <c r="N2115" s="52"/>
      <c r="O2115" s="52"/>
      <c r="P2115" s="20"/>
      <c r="R2115"/>
    </row>
    <row r="2116" spans="1:18" x14ac:dyDescent="0.35">
      <c r="A2116" s="54">
        <f xml:space="preserve"> ROW( data_scaledImpacts[[#This Row],[row_id]] ) - ROW( data_scaledImpacts[[#Headers],[row_id]] )</f>
        <v>2115</v>
      </c>
      <c r="B2116" s="61" t="str">
        <f xml:space="preserve"> _xlfn.TEXTJOIN( "", , data_scaledImpacts[[#This Row],[sector]:[impactType]] )</f>
        <v>LaborHadGEM2-ES7N/A</v>
      </c>
      <c r="C2116" s="49" t="s">
        <v>34</v>
      </c>
      <c r="D2116" s="49" t="s">
        <v>3</v>
      </c>
      <c r="E2116" s="50">
        <v>7</v>
      </c>
      <c r="F2116" s="50"/>
      <c r="G2116" s="50" t="s">
        <v>201</v>
      </c>
      <c r="H2116" s="51"/>
      <c r="I2116" s="64" t="s">
        <v>80</v>
      </c>
      <c r="J2116" s="52"/>
      <c r="K2116" s="52"/>
      <c r="L2116" s="53"/>
      <c r="M2116" s="52"/>
      <c r="N2116" s="52"/>
      <c r="O2116" s="52"/>
      <c r="P2116" s="20"/>
      <c r="R2116"/>
    </row>
    <row r="2117" spans="1:18" x14ac:dyDescent="0.35">
      <c r="A2117" s="54">
        <f xml:space="preserve"> ROW( data_scaledImpacts[[#This Row],[row_id]] ) - ROW( data_scaledImpacts[[#Headers],[row_id]] )</f>
        <v>2116</v>
      </c>
      <c r="B2117" s="61" t="str">
        <f xml:space="preserve"> _xlfn.TEXTJOIN( "", , data_scaledImpacts[[#This Row],[sector]:[impactType]] )</f>
        <v>LaborMIROC57N/A</v>
      </c>
      <c r="C2117" s="49" t="s">
        <v>34</v>
      </c>
      <c r="D2117" s="49" t="s">
        <v>4</v>
      </c>
      <c r="E2117" s="50">
        <v>7</v>
      </c>
      <c r="F2117" s="50"/>
      <c r="G2117" s="50" t="s">
        <v>201</v>
      </c>
      <c r="H2117" s="51"/>
      <c r="I2117" s="64" t="s">
        <v>81</v>
      </c>
      <c r="J2117" s="52"/>
      <c r="K2117" s="52"/>
      <c r="L2117" s="53"/>
      <c r="M2117" s="52"/>
      <c r="N2117" s="52"/>
      <c r="O2117" s="52"/>
      <c r="P2117" s="20"/>
      <c r="R2117"/>
    </row>
    <row r="2118" spans="1:18" x14ac:dyDescent="0.35">
      <c r="A2118" s="54">
        <f xml:space="preserve"> ROW( data_scaledImpacts[[#This Row],[row_id]] ) - ROW( data_scaledImpacts[[#Headers],[row_id]] )</f>
        <v>2117</v>
      </c>
      <c r="B2118" s="61" t="str">
        <f xml:space="preserve"> _xlfn.TEXTJOIN( "", , data_scaledImpacts[[#This Row],[sector]:[impactType]] )</f>
        <v>LaborGFDL-CM37N/A</v>
      </c>
      <c r="C2118" s="49" t="s">
        <v>34</v>
      </c>
      <c r="D2118" s="49" t="s">
        <v>5</v>
      </c>
      <c r="E2118" s="50">
        <v>7</v>
      </c>
      <c r="F2118" s="50"/>
      <c r="G2118" s="50" t="s">
        <v>201</v>
      </c>
      <c r="H2118" s="51"/>
      <c r="I2118" s="64" t="s">
        <v>82</v>
      </c>
      <c r="J2118" s="52"/>
      <c r="K2118" s="52"/>
      <c r="L2118" s="53"/>
      <c r="M2118" s="52"/>
      <c r="N2118" s="52"/>
      <c r="O2118" s="52"/>
      <c r="P2118" s="20"/>
      <c r="R2118"/>
    </row>
    <row r="2119" spans="1:18" x14ac:dyDescent="0.35">
      <c r="A2119" s="54">
        <f xml:space="preserve"> ROW( data_scaledImpacts[[#This Row],[row_id]] ) - ROW( data_scaledImpacts[[#Headers],[row_id]] )</f>
        <v>2118</v>
      </c>
      <c r="B2119" s="61" t="str">
        <f xml:space="preserve"> _xlfn.TEXTJOIN( "", , data_scaledImpacts[[#This Row],[sector]:[impactType]] )</f>
        <v>LaborGCM Average7N/A</v>
      </c>
      <c r="C2119" s="49" t="s">
        <v>34</v>
      </c>
      <c r="D2119" s="49" t="s">
        <v>15</v>
      </c>
      <c r="E2119" s="50">
        <v>7</v>
      </c>
      <c r="F2119" s="50"/>
      <c r="G2119" s="50" t="s">
        <v>201</v>
      </c>
      <c r="H2119" s="51"/>
      <c r="I2119" s="64" t="s">
        <v>83</v>
      </c>
      <c r="J2119" s="52"/>
      <c r="K2119" s="52"/>
      <c r="L2119" s="53"/>
      <c r="M2119" s="52"/>
      <c r="N2119" s="52"/>
      <c r="O2119" s="52"/>
      <c r="P2119" s="20"/>
      <c r="R2119"/>
    </row>
    <row r="2120" spans="1:18" x14ac:dyDescent="0.35">
      <c r="A2120" s="54">
        <f xml:space="preserve"> ROW( data_scaledImpacts[[#This Row],[row_id]] ) - ROW( data_scaledImpacts[[#Headers],[row_id]] )</f>
        <v>2119</v>
      </c>
      <c r="B2120" s="61" t="str">
        <f xml:space="preserve"> _xlfn.TEXTJOIN( "", , data_scaledImpacts[[#This Row],[sector]:[impactType]] )</f>
        <v/>
      </c>
      <c r="C2120" s="49"/>
      <c r="D2120" s="49"/>
      <c r="E2120" s="50"/>
      <c r="F2120" s="50"/>
      <c r="G2120" s="50"/>
      <c r="H2120" s="51"/>
      <c r="I2120" s="64"/>
      <c r="J2120" s="52"/>
      <c r="K2120" s="52"/>
      <c r="L2120" s="53"/>
      <c r="M2120" s="52"/>
      <c r="N2120" s="52"/>
      <c r="O2120" s="52"/>
      <c r="P2120" s="20"/>
      <c r="R2120"/>
    </row>
    <row r="2121" spans="1:18" x14ac:dyDescent="0.35">
      <c r="A2121" s="54">
        <f xml:space="preserve"> ROW( data_scaledImpacts[[#This Row],[row_id]] ) - ROW( data_scaledImpacts[[#Headers],[row_id]] )</f>
        <v>2120</v>
      </c>
      <c r="B2121" s="61" t="str">
        <f xml:space="preserve"> _xlfn.TEXTJOIN( "", , data_scaledImpacts[[#This Row],[sector]:[impactType]] )</f>
        <v>WildfireCanESM21N/AMorbidity</v>
      </c>
      <c r="C2121" s="49" t="s">
        <v>763</v>
      </c>
      <c r="D2121" s="49" t="s">
        <v>0</v>
      </c>
      <c r="E2121" s="50">
        <v>1</v>
      </c>
      <c r="F2121" s="50"/>
      <c r="G2121" s="50" t="s">
        <v>201</v>
      </c>
      <c r="H2121" s="51" t="s">
        <v>771</v>
      </c>
      <c r="I2121" s="64" t="s">
        <v>35</v>
      </c>
      <c r="J2121" s="52">
        <v>3.9722752093511081E-2</v>
      </c>
      <c r="K2121" s="52">
        <v>1.4585790193188569E-2</v>
      </c>
      <c r="L2121" s="53">
        <v>0.25392352278085073</v>
      </c>
      <c r="M2121" s="52">
        <v>1.0196458698441404</v>
      </c>
      <c r="N2121" s="52">
        <v>4.1009283180063201E-2</v>
      </c>
      <c r="O2121" s="52">
        <v>3.4764807501743503E-2</v>
      </c>
      <c r="P2121" s="20">
        <v>0.7190841943785854</v>
      </c>
      <c r="R2121"/>
    </row>
    <row r="2122" spans="1:18" x14ac:dyDescent="0.35">
      <c r="A2122" s="54">
        <f xml:space="preserve"> ROW( data_scaledImpacts[[#This Row],[row_id]] ) - ROW( data_scaledImpacts[[#Headers],[row_id]] )</f>
        <v>2121</v>
      </c>
      <c r="B2122" s="61" t="str">
        <f xml:space="preserve"> _xlfn.TEXTJOIN( "", , data_scaledImpacts[[#This Row],[sector]:[impactType]] )</f>
        <v>WildfireCanESM22N/AMorbidity</v>
      </c>
      <c r="C2122" s="49" t="s">
        <v>763</v>
      </c>
      <c r="D2122" s="49" t="s">
        <v>0</v>
      </c>
      <c r="E2122" s="50">
        <v>2</v>
      </c>
      <c r="F2122" s="50"/>
      <c r="G2122" s="50" t="s">
        <v>201</v>
      </c>
      <c r="H2122" s="51" t="s">
        <v>771</v>
      </c>
      <c r="I2122" s="64" t="s">
        <v>42</v>
      </c>
      <c r="J2122" s="52">
        <v>9.4341536222088823E-2</v>
      </c>
      <c r="K2122" s="52">
        <v>3.4641251708822852E-2</v>
      </c>
      <c r="L2122" s="53">
        <v>0.60306836660452035</v>
      </c>
      <c r="M2122" s="52">
        <v>2.421658940879833</v>
      </c>
      <c r="N2122" s="52">
        <v>9.7397047552650093E-2</v>
      </c>
      <c r="O2122" s="52">
        <v>8.2566417816640814E-2</v>
      </c>
      <c r="P2122" s="20">
        <v>1.7078249616491403</v>
      </c>
      <c r="R2122"/>
    </row>
    <row r="2123" spans="1:18" x14ac:dyDescent="0.35">
      <c r="A2123" s="54">
        <f xml:space="preserve"> ROW( data_scaledImpacts[[#This Row],[row_id]] ) - ROW( data_scaledImpacts[[#Headers],[row_id]] )</f>
        <v>2122</v>
      </c>
      <c r="B2123" s="61" t="str">
        <f xml:space="preserve"> _xlfn.TEXTJOIN( "", , data_scaledImpacts[[#This Row],[sector]:[impactType]] )</f>
        <v>WildfireCanESM23N/AMorbidity</v>
      </c>
      <c r="C2123" s="49" t="s">
        <v>763</v>
      </c>
      <c r="D2123" s="49" t="s">
        <v>0</v>
      </c>
      <c r="E2123" s="50">
        <v>3</v>
      </c>
      <c r="F2123" s="50"/>
      <c r="G2123" s="50" t="s">
        <v>201</v>
      </c>
      <c r="H2123" s="51" t="s">
        <v>771</v>
      </c>
      <c r="I2123" s="64" t="s">
        <v>49</v>
      </c>
      <c r="J2123" s="52">
        <v>0.13056315671819013</v>
      </c>
      <c r="K2123" s="52">
        <v>4.7896802236293778E-2</v>
      </c>
      <c r="L2123" s="53">
        <v>0.83720656677661753</v>
      </c>
      <c r="M2123" s="52">
        <v>3.3499044320682945</v>
      </c>
      <c r="N2123" s="52">
        <v>0.13472635914594486</v>
      </c>
      <c r="O2123" s="52">
        <v>0.11439192758798775</v>
      </c>
      <c r="P2123" s="20">
        <v>2.3635917588143163</v>
      </c>
      <c r="R2123"/>
    </row>
    <row r="2124" spans="1:18" x14ac:dyDescent="0.35">
      <c r="A2124" s="54">
        <f xml:space="preserve"> ROW( data_scaledImpacts[[#This Row],[row_id]] ) - ROW( data_scaledImpacts[[#Headers],[row_id]] )</f>
        <v>2123</v>
      </c>
      <c r="B2124" s="61" t="str">
        <f xml:space="preserve"> _xlfn.TEXTJOIN( "", , data_scaledImpacts[[#This Row],[sector]:[impactType]] )</f>
        <v>WildfireCanESM24N/AMorbidity</v>
      </c>
      <c r="C2124" s="49" t="s">
        <v>763</v>
      </c>
      <c r="D2124" s="49" t="s">
        <v>0</v>
      </c>
      <c r="E2124" s="50">
        <v>4</v>
      </c>
      <c r="F2124" s="50"/>
      <c r="G2124" s="50" t="s">
        <v>201</v>
      </c>
      <c r="H2124" s="51" t="s">
        <v>771</v>
      </c>
      <c r="I2124" s="64" t="s">
        <v>56</v>
      </c>
      <c r="J2124" s="52">
        <v>0.14393291337714051</v>
      </c>
      <c r="K2124" s="52">
        <v>5.1868185303823193E-2</v>
      </c>
      <c r="L2124" s="53">
        <v>0.97717249807590389</v>
      </c>
      <c r="M2124" s="52">
        <v>3.6609718205830961</v>
      </c>
      <c r="N2124" s="52">
        <v>0.14715476278019607</v>
      </c>
      <c r="O2124" s="52">
        <v>0.12871469165972382</v>
      </c>
      <c r="P2124" s="20">
        <v>2.6069230925358671</v>
      </c>
      <c r="R2124"/>
    </row>
    <row r="2125" spans="1:18" x14ac:dyDescent="0.35">
      <c r="A2125" s="54">
        <f xml:space="preserve"> ROW( data_scaledImpacts[[#This Row],[row_id]] ) - ROW( data_scaledImpacts[[#Headers],[row_id]] )</f>
        <v>2124</v>
      </c>
      <c r="B2125" s="61" t="str">
        <f xml:space="preserve"> _xlfn.TEXTJOIN( "", , data_scaledImpacts[[#This Row],[sector]:[impactType]] )</f>
        <v>WildfireCanESM25N/AMorbidity</v>
      </c>
      <c r="C2125" s="49" t="s">
        <v>763</v>
      </c>
      <c r="D2125" s="49" t="s">
        <v>0</v>
      </c>
      <c r="E2125" s="50">
        <v>5</v>
      </c>
      <c r="F2125" s="50"/>
      <c r="G2125" s="50" t="s">
        <v>201</v>
      </c>
      <c r="H2125" s="51" t="s">
        <v>771</v>
      </c>
      <c r="I2125" s="64" t="s">
        <v>63</v>
      </c>
      <c r="J2125" s="52">
        <v>0.152549858608786</v>
      </c>
      <c r="K2125" s="52">
        <v>5.3885972071016912E-2</v>
      </c>
      <c r="L2125" s="53">
        <v>1.0988679513454223</v>
      </c>
      <c r="M2125" s="52">
        <v>3.8429008207426048</v>
      </c>
      <c r="N2125" s="52">
        <v>0.15437100660371303</v>
      </c>
      <c r="O2125" s="52">
        <v>0.13946046851095115</v>
      </c>
      <c r="P2125" s="20">
        <v>2.764506129288594</v>
      </c>
      <c r="R2125"/>
    </row>
    <row r="2126" spans="1:18" x14ac:dyDescent="0.35">
      <c r="A2126" s="54">
        <f xml:space="preserve"> ROW( data_scaledImpacts[[#This Row],[row_id]] ) - ROW( data_scaledImpacts[[#Headers],[row_id]] )</f>
        <v>2125</v>
      </c>
      <c r="B2126" s="61" t="str">
        <f xml:space="preserve"> _xlfn.TEXTJOIN( "", , data_scaledImpacts[[#This Row],[sector]:[impactType]] )</f>
        <v>WildfireCanESM26N/AMorbidity</v>
      </c>
      <c r="C2126" s="49" t="s">
        <v>763</v>
      </c>
      <c r="D2126" s="49" t="s">
        <v>0</v>
      </c>
      <c r="E2126" s="50">
        <v>6</v>
      </c>
      <c r="F2126" s="50"/>
      <c r="G2126" s="50" t="s">
        <v>201</v>
      </c>
      <c r="H2126" s="51" t="s">
        <v>771</v>
      </c>
      <c r="I2126" s="64" t="s">
        <v>70</v>
      </c>
      <c r="J2126" s="52">
        <v>0.16178229992840618</v>
      </c>
      <c r="K2126" s="52">
        <v>5.6047886464438763E-2</v>
      </c>
      <c r="L2126" s="53">
        <v>1.2292559369913341</v>
      </c>
      <c r="M2126" s="52">
        <v>4.0378247494849342</v>
      </c>
      <c r="N2126" s="52">
        <v>0.16210269641462405</v>
      </c>
      <c r="O2126" s="52">
        <v>0.15097380085155179</v>
      </c>
      <c r="P2126" s="20">
        <v>2.933345097237944</v>
      </c>
      <c r="R2126"/>
    </row>
    <row r="2127" spans="1:18" x14ac:dyDescent="0.35">
      <c r="A2127" s="54">
        <f xml:space="preserve"> ROW( data_scaledImpacts[[#This Row],[row_id]] ) - ROW( data_scaledImpacts[[#Headers],[row_id]] )</f>
        <v>2126</v>
      </c>
      <c r="B2127" s="61" t="str">
        <f xml:space="preserve"> _xlfn.TEXTJOIN( "", , data_scaledImpacts[[#This Row],[sector]:[impactType]] )</f>
        <v>WildfireCanESM27N/AMorbidity</v>
      </c>
      <c r="C2127" s="49" t="s">
        <v>763</v>
      </c>
      <c r="D2127" s="49" t="s">
        <v>0</v>
      </c>
      <c r="E2127" s="50">
        <v>7</v>
      </c>
      <c r="F2127" s="50"/>
      <c r="G2127" s="50" t="s">
        <v>201</v>
      </c>
      <c r="H2127" s="51" t="s">
        <v>771</v>
      </c>
      <c r="I2127" s="64" t="s">
        <v>77</v>
      </c>
      <c r="J2127" s="52"/>
      <c r="K2127" s="52"/>
      <c r="L2127" s="53"/>
      <c r="M2127" s="52"/>
      <c r="N2127" s="52"/>
      <c r="O2127" s="52"/>
      <c r="P2127" s="20"/>
      <c r="R2127"/>
    </row>
    <row r="2128" spans="1:18" x14ac:dyDescent="0.35">
      <c r="A2128" s="54">
        <f xml:space="preserve"> ROW( data_scaledImpacts[[#This Row],[row_id]] ) - ROW( data_scaledImpacts[[#Headers],[row_id]] )</f>
        <v>2127</v>
      </c>
      <c r="B2128" s="61" t="str">
        <f xml:space="preserve"> _xlfn.TEXTJOIN( "", , data_scaledImpacts[[#This Row],[sector]:[impactType]] )</f>
        <v>WildfireCanESM21N/AMortality</v>
      </c>
      <c r="C2128" s="49" t="s">
        <v>763</v>
      </c>
      <c r="D2128" s="49" t="s">
        <v>0</v>
      </c>
      <c r="E2128" s="50">
        <v>1</v>
      </c>
      <c r="F2128" s="50"/>
      <c r="G2128" s="50" t="s">
        <v>201</v>
      </c>
      <c r="H2128" s="51" t="s">
        <v>770</v>
      </c>
      <c r="I2128" s="64" t="s">
        <v>35</v>
      </c>
      <c r="J2128" s="52">
        <v>1.0779391751677382E-7</v>
      </c>
      <c r="K2128" s="52">
        <v>3.9650231392879449E-8</v>
      </c>
      <c r="L2128" s="53">
        <v>9.916799387138091E-7</v>
      </c>
      <c r="M2128" s="52">
        <v>4.8090379206249675E-6</v>
      </c>
      <c r="N2128" s="52">
        <v>1.2611087267859067E-7</v>
      </c>
      <c r="O2128" s="52">
        <v>1.3334742772006188E-7</v>
      </c>
      <c r="P2128" s="20">
        <v>3.4053479051646271E-6</v>
      </c>
      <c r="R2128"/>
    </row>
    <row r="2129" spans="1:18" x14ac:dyDescent="0.35">
      <c r="A2129" s="54">
        <f xml:space="preserve"> ROW( data_scaledImpacts[[#This Row],[row_id]] ) - ROW( data_scaledImpacts[[#Headers],[row_id]] )</f>
        <v>2128</v>
      </c>
      <c r="B2129" s="61" t="str">
        <f xml:space="preserve"> _xlfn.TEXTJOIN( "", , data_scaledImpacts[[#This Row],[sector]:[impactType]] )</f>
        <v>WildfireCanESM22N/AMortality</v>
      </c>
      <c r="C2129" s="49" t="s">
        <v>763</v>
      </c>
      <c r="D2129" s="49" t="s">
        <v>0</v>
      </c>
      <c r="E2129" s="50">
        <v>2</v>
      </c>
      <c r="F2129" s="50"/>
      <c r="G2129" s="50" t="s">
        <v>201</v>
      </c>
      <c r="H2129" s="51" t="s">
        <v>770</v>
      </c>
      <c r="I2129" s="64" t="s">
        <v>42</v>
      </c>
      <c r="J2129" s="52">
        <v>2.5601055410233786E-7</v>
      </c>
      <c r="K2129" s="52">
        <v>9.4169299558088675E-8</v>
      </c>
      <c r="L2129" s="53">
        <v>2.3552398544452965E-6</v>
      </c>
      <c r="M2129" s="52">
        <v>1.1421465061484299E-5</v>
      </c>
      <c r="N2129" s="52">
        <v>2.9951332261165297E-7</v>
      </c>
      <c r="O2129" s="52">
        <v>3.1670014083514701E-7</v>
      </c>
      <c r="P2129" s="20">
        <v>8.0877012747659887E-6</v>
      </c>
      <c r="R2129"/>
    </row>
    <row r="2130" spans="1:18" x14ac:dyDescent="0.35">
      <c r="A2130" s="54">
        <f xml:space="preserve"> ROW( data_scaledImpacts[[#This Row],[row_id]] ) - ROW( data_scaledImpacts[[#Headers],[row_id]] )</f>
        <v>2129</v>
      </c>
      <c r="B2130" s="61" t="str">
        <f xml:space="preserve"> _xlfn.TEXTJOIN( "", , data_scaledImpacts[[#This Row],[sector]:[impactType]] )</f>
        <v>WildfireCanESM23N/AMortality</v>
      </c>
      <c r="C2130" s="49" t="s">
        <v>763</v>
      </c>
      <c r="D2130" s="49" t="s">
        <v>0</v>
      </c>
      <c r="E2130" s="50">
        <v>3</v>
      </c>
      <c r="F2130" s="50"/>
      <c r="G2130" s="50" t="s">
        <v>201</v>
      </c>
      <c r="H2130" s="51" t="s">
        <v>770</v>
      </c>
      <c r="I2130" s="64" t="s">
        <v>49</v>
      </c>
      <c r="J2130" s="52">
        <v>3.5559697341815874E-7</v>
      </c>
      <c r="K2130" s="52">
        <v>1.3030733551508783E-7</v>
      </c>
      <c r="L2130" s="53">
        <v>3.2889546276122511E-6</v>
      </c>
      <c r="M2130" s="52">
        <v>1.5829913167470375E-5</v>
      </c>
      <c r="N2130" s="52">
        <v>4.1526563596995133E-7</v>
      </c>
      <c r="O2130" s="52">
        <v>4.401588775818372E-7</v>
      </c>
      <c r="P2130" s="20">
        <v>1.1197013437137938E-5</v>
      </c>
      <c r="R2130"/>
    </row>
    <row r="2131" spans="1:18" x14ac:dyDescent="0.35">
      <c r="A2131" s="54">
        <f xml:space="preserve"> ROW( data_scaledImpacts[[#This Row],[row_id]] ) - ROW( data_scaledImpacts[[#Headers],[row_id]] )</f>
        <v>2130</v>
      </c>
      <c r="B2131" s="61" t="str">
        <f xml:space="preserve"> _xlfn.TEXTJOIN( "", , data_scaledImpacts[[#This Row],[sector]:[impactType]] )</f>
        <v>WildfireCanESM24N/AMortality</v>
      </c>
      <c r="C2131" s="49" t="s">
        <v>763</v>
      </c>
      <c r="D2131" s="49" t="s">
        <v>0</v>
      </c>
      <c r="E2131" s="50">
        <v>4</v>
      </c>
      <c r="F2131" s="50"/>
      <c r="G2131" s="50" t="s">
        <v>201</v>
      </c>
      <c r="H2131" s="51" t="s">
        <v>770</v>
      </c>
      <c r="I2131" s="64" t="s">
        <v>56</v>
      </c>
      <c r="J2131" s="52">
        <v>4.1903870576609031E-7</v>
      </c>
      <c r="K2131" s="52">
        <v>1.4328611253352537E-7</v>
      </c>
      <c r="L2131" s="53">
        <v>4.240986017064771E-6</v>
      </c>
      <c r="M2131" s="52">
        <v>1.793729751142073E-5</v>
      </c>
      <c r="N2131" s="52">
        <v>4.7360342422823275E-7</v>
      </c>
      <c r="O2131" s="52">
        <v>5.2419386527866767E-7</v>
      </c>
      <c r="P2131" s="20">
        <v>1.242946138103933E-5</v>
      </c>
      <c r="R2131"/>
    </row>
    <row r="2132" spans="1:18" x14ac:dyDescent="0.35">
      <c r="A2132" s="54">
        <f xml:space="preserve"> ROW( data_scaledImpacts[[#This Row],[row_id]] ) - ROW( data_scaledImpacts[[#Headers],[row_id]] )</f>
        <v>2131</v>
      </c>
      <c r="B2132" s="61" t="str">
        <f xml:space="preserve"> _xlfn.TEXTJOIN( "", , data_scaledImpacts[[#This Row],[sector]:[impactType]] )</f>
        <v>WildfireCanESM25N/AMortality</v>
      </c>
      <c r="C2132" s="49" t="s">
        <v>763</v>
      </c>
      <c r="D2132" s="49" t="s">
        <v>0</v>
      </c>
      <c r="E2132" s="50">
        <v>5</v>
      </c>
      <c r="F2132" s="50"/>
      <c r="G2132" s="50" t="s">
        <v>201</v>
      </c>
      <c r="H2132" s="51" t="s">
        <v>770</v>
      </c>
      <c r="I2132" s="64" t="s">
        <v>63</v>
      </c>
      <c r="J2132" s="52">
        <v>4.7561867245196743E-7</v>
      </c>
      <c r="K2132" s="52">
        <v>1.5143929500744467E-7</v>
      </c>
      <c r="L2132" s="53">
        <v>5.2117532827568319E-6</v>
      </c>
      <c r="M2132" s="52">
        <v>1.9577898780571868E-5</v>
      </c>
      <c r="N2132" s="52">
        <v>5.2038360685640585E-7</v>
      </c>
      <c r="O2132" s="52">
        <v>6.0097462818478153E-7</v>
      </c>
      <c r="P2132" s="20">
        <v>1.3273635664247905E-5</v>
      </c>
      <c r="R2132"/>
    </row>
    <row r="2133" spans="1:18" x14ac:dyDescent="0.35">
      <c r="A2133" s="54">
        <f xml:space="preserve"> ROW( data_scaledImpacts[[#This Row],[row_id]] ) - ROW( data_scaledImpacts[[#Headers],[row_id]] )</f>
        <v>2132</v>
      </c>
      <c r="B2133" s="61" t="str">
        <f xml:space="preserve"> _xlfn.TEXTJOIN( "", , data_scaledImpacts[[#This Row],[sector]:[impactType]] )</f>
        <v>WildfireCanESM26N/AMortality</v>
      </c>
      <c r="C2133" s="49" t="s">
        <v>763</v>
      </c>
      <c r="D2133" s="49" t="s">
        <v>0</v>
      </c>
      <c r="E2133" s="50">
        <v>6</v>
      </c>
      <c r="F2133" s="50"/>
      <c r="G2133" s="50" t="s">
        <v>201</v>
      </c>
      <c r="H2133" s="51" t="s">
        <v>770</v>
      </c>
      <c r="I2133" s="64" t="s">
        <v>70</v>
      </c>
      <c r="J2133" s="52">
        <v>5.3624006532969298E-7</v>
      </c>
      <c r="K2133" s="52">
        <v>1.6017484765807251E-7</v>
      </c>
      <c r="L2133" s="53">
        <v>6.2518610674268958E-6</v>
      </c>
      <c r="M2133" s="52">
        <v>2.1335685854662368E-5</v>
      </c>
      <c r="N2133" s="52">
        <v>5.7050523110087739E-7</v>
      </c>
      <c r="O2133" s="52">
        <v>6.8323973129847493E-7</v>
      </c>
      <c r="P2133" s="20">
        <v>1.417810811054281E-5</v>
      </c>
      <c r="R2133"/>
    </row>
    <row r="2134" spans="1:18" x14ac:dyDescent="0.35">
      <c r="A2134" s="54">
        <f xml:space="preserve"> ROW( data_scaledImpacts[[#This Row],[row_id]] ) - ROW( data_scaledImpacts[[#Headers],[row_id]] )</f>
        <v>2133</v>
      </c>
      <c r="B2134" s="61" t="str">
        <f xml:space="preserve"> _xlfn.TEXTJOIN( "", , data_scaledImpacts[[#This Row],[sector]:[impactType]] )</f>
        <v>WildfireCanESM27N/AMortality</v>
      </c>
      <c r="C2134" s="49" t="s">
        <v>763</v>
      </c>
      <c r="D2134" s="49" t="s">
        <v>0</v>
      </c>
      <c r="E2134" s="50">
        <v>7</v>
      </c>
      <c r="F2134" s="50"/>
      <c r="G2134" s="50" t="s">
        <v>201</v>
      </c>
      <c r="H2134" s="51" t="s">
        <v>770</v>
      </c>
      <c r="I2134" s="64" t="s">
        <v>77</v>
      </c>
      <c r="J2134" s="52"/>
      <c r="K2134" s="52"/>
      <c r="L2134" s="53"/>
      <c r="M2134" s="52"/>
      <c r="N2134" s="52"/>
      <c r="O2134" s="52"/>
      <c r="P2134" s="20"/>
      <c r="R2134"/>
    </row>
    <row r="2135" spans="1:18" x14ac:dyDescent="0.35">
      <c r="A2135" s="54">
        <f xml:space="preserve"> ROW( data_scaledImpacts[[#This Row],[row_id]] ) - ROW( data_scaledImpacts[[#Headers],[row_id]] )</f>
        <v>2134</v>
      </c>
      <c r="B2135" s="61" t="str">
        <f xml:space="preserve"> _xlfn.TEXTJOIN( "", , data_scaledImpacts[[#This Row],[sector]:[impactType]] )</f>
        <v>WildfireCanESM21N/AResponse Costs</v>
      </c>
      <c r="C2135" s="49" t="s">
        <v>763</v>
      </c>
      <c r="D2135" s="49" t="s">
        <v>0</v>
      </c>
      <c r="E2135" s="50">
        <v>1</v>
      </c>
      <c r="F2135" s="50"/>
      <c r="G2135" s="50" t="s">
        <v>201</v>
      </c>
      <c r="H2135" s="51" t="s">
        <v>804</v>
      </c>
      <c r="I2135" s="64" t="s">
        <v>35</v>
      </c>
      <c r="J2135" s="52"/>
      <c r="K2135" s="52"/>
      <c r="L2135" s="53">
        <v>423593.63270864374</v>
      </c>
      <c r="M2135" s="52">
        <v>744339.10547857929</v>
      </c>
      <c r="N2135" s="52"/>
      <c r="O2135" s="52">
        <v>19199.888514290811</v>
      </c>
      <c r="P2135" s="20">
        <v>1284142.8315791602</v>
      </c>
      <c r="R2135"/>
    </row>
    <row r="2136" spans="1:18" x14ac:dyDescent="0.35">
      <c r="A2136" s="54">
        <f xml:space="preserve"> ROW( data_scaledImpacts[[#This Row],[row_id]] ) - ROW( data_scaledImpacts[[#Headers],[row_id]] )</f>
        <v>2135</v>
      </c>
      <c r="B2136" s="61" t="str">
        <f xml:space="preserve"> _xlfn.TEXTJOIN( "", , data_scaledImpacts[[#This Row],[sector]:[impactType]] )</f>
        <v>WildfireCanESM22N/AResponse Costs</v>
      </c>
      <c r="C2136" s="49" t="s">
        <v>763</v>
      </c>
      <c r="D2136" s="49" t="s">
        <v>0</v>
      </c>
      <c r="E2136" s="50">
        <v>2</v>
      </c>
      <c r="F2136" s="50"/>
      <c r="G2136" s="50" t="s">
        <v>201</v>
      </c>
      <c r="H2136" s="51" t="s">
        <v>804</v>
      </c>
      <c r="I2136" s="64" t="s">
        <v>42</v>
      </c>
      <c r="J2136" s="52"/>
      <c r="K2136" s="52"/>
      <c r="L2136" s="53">
        <v>433155.60341376072</v>
      </c>
      <c r="M2136" s="52">
        <v>811551.972054068</v>
      </c>
      <c r="N2136" s="52"/>
      <c r="O2136" s="52">
        <v>28061.079402718271</v>
      </c>
      <c r="P2136" s="20">
        <v>1475547.0841203998</v>
      </c>
      <c r="R2136"/>
    </row>
    <row r="2137" spans="1:18" x14ac:dyDescent="0.35">
      <c r="A2137" s="54">
        <f xml:space="preserve"> ROW( data_scaledImpacts[[#This Row],[row_id]] ) - ROW( data_scaledImpacts[[#Headers],[row_id]] )</f>
        <v>2136</v>
      </c>
      <c r="B2137" s="61" t="str">
        <f xml:space="preserve"> _xlfn.TEXTJOIN( "", , data_scaledImpacts[[#This Row],[sector]:[impactType]] )</f>
        <v>WildfireCanESM23N/AResponse Costs</v>
      </c>
      <c r="C2137" s="49" t="s">
        <v>763</v>
      </c>
      <c r="D2137" s="49" t="s">
        <v>0</v>
      </c>
      <c r="E2137" s="50">
        <v>3</v>
      </c>
      <c r="F2137" s="50"/>
      <c r="G2137" s="50" t="s">
        <v>201</v>
      </c>
      <c r="H2137" s="51" t="s">
        <v>804</v>
      </c>
      <c r="I2137" s="64" t="s">
        <v>49</v>
      </c>
      <c r="J2137" s="52"/>
      <c r="K2137" s="52"/>
      <c r="L2137" s="53">
        <v>433205.36206122674</v>
      </c>
      <c r="M2137" s="52">
        <v>886468.99938430195</v>
      </c>
      <c r="N2137" s="52"/>
      <c r="O2137" s="52">
        <v>31901.632396695808</v>
      </c>
      <c r="P2137" s="20">
        <v>1789629.9206887907</v>
      </c>
      <c r="R2137"/>
    </row>
    <row r="2138" spans="1:18" x14ac:dyDescent="0.35">
      <c r="A2138" s="54">
        <f xml:space="preserve"> ROW( data_scaledImpacts[[#This Row],[row_id]] ) - ROW( data_scaledImpacts[[#Headers],[row_id]] )</f>
        <v>2137</v>
      </c>
      <c r="B2138" s="61" t="str">
        <f xml:space="preserve"> _xlfn.TEXTJOIN( "", , data_scaledImpacts[[#This Row],[sector]:[impactType]] )</f>
        <v>WildfireCanESM24N/AResponse Costs</v>
      </c>
      <c r="C2138" s="49" t="s">
        <v>763</v>
      </c>
      <c r="D2138" s="49" t="s">
        <v>0</v>
      </c>
      <c r="E2138" s="50">
        <v>4</v>
      </c>
      <c r="F2138" s="50"/>
      <c r="G2138" s="50" t="s">
        <v>201</v>
      </c>
      <c r="H2138" s="51" t="s">
        <v>804</v>
      </c>
      <c r="I2138" s="64" t="s">
        <v>56</v>
      </c>
      <c r="J2138" s="52"/>
      <c r="K2138" s="52"/>
      <c r="L2138" s="53">
        <v>380134.20946671919</v>
      </c>
      <c r="M2138" s="52">
        <v>896652.57849945675</v>
      </c>
      <c r="N2138" s="52"/>
      <c r="O2138" s="52">
        <v>33310.470262398136</v>
      </c>
      <c r="P2138" s="20">
        <v>1963572.1736155257</v>
      </c>
      <c r="R2138"/>
    </row>
    <row r="2139" spans="1:18" x14ac:dyDescent="0.35">
      <c r="A2139" s="54">
        <f xml:space="preserve"> ROW( data_scaledImpacts[[#This Row],[row_id]] ) - ROW( data_scaledImpacts[[#Headers],[row_id]] )</f>
        <v>2138</v>
      </c>
      <c r="B2139" s="61" t="str">
        <f xml:space="preserve"> _xlfn.TEXTJOIN( "", , data_scaledImpacts[[#This Row],[sector]:[impactType]] )</f>
        <v>WildfireCanESM25N/AResponse Costs</v>
      </c>
      <c r="C2139" s="49" t="s">
        <v>763</v>
      </c>
      <c r="D2139" s="49" t="s">
        <v>0</v>
      </c>
      <c r="E2139" s="50">
        <v>5</v>
      </c>
      <c r="F2139" s="50"/>
      <c r="G2139" s="50" t="s">
        <v>201</v>
      </c>
      <c r="H2139" s="51" t="s">
        <v>804</v>
      </c>
      <c r="I2139" s="64" t="s">
        <v>63</v>
      </c>
      <c r="J2139" s="52"/>
      <c r="K2139" s="52"/>
      <c r="L2139" s="53">
        <v>414261.30894805922</v>
      </c>
      <c r="M2139" s="52">
        <v>983999.80858218495</v>
      </c>
      <c r="N2139" s="52"/>
      <c r="O2139" s="52">
        <v>38572.955397438374</v>
      </c>
      <c r="P2139" s="20">
        <v>2116592.8237383999</v>
      </c>
      <c r="R2139"/>
    </row>
    <row r="2140" spans="1:18" x14ac:dyDescent="0.35">
      <c r="A2140" s="54">
        <f xml:space="preserve"> ROW( data_scaledImpacts[[#This Row],[row_id]] ) - ROW( data_scaledImpacts[[#Headers],[row_id]] )</f>
        <v>2139</v>
      </c>
      <c r="B2140" s="61" t="str">
        <f xml:space="preserve"> _xlfn.TEXTJOIN( "", , data_scaledImpacts[[#This Row],[sector]:[impactType]] )</f>
        <v>WildfireCanESM26N/AResponse Costs</v>
      </c>
      <c r="C2140" s="49" t="s">
        <v>763</v>
      </c>
      <c r="D2140" s="49" t="s">
        <v>0</v>
      </c>
      <c r="E2140" s="50">
        <v>6</v>
      </c>
      <c r="F2140" s="50"/>
      <c r="G2140" s="50" t="s">
        <v>201</v>
      </c>
      <c r="H2140" s="51" t="s">
        <v>804</v>
      </c>
      <c r="I2140" s="64" t="s">
        <v>70</v>
      </c>
      <c r="J2140" s="52"/>
      <c r="K2140" s="52"/>
      <c r="L2140" s="53">
        <v>528906.87481772376</v>
      </c>
      <c r="M2140" s="52">
        <v>1085809.4065122607</v>
      </c>
      <c r="N2140" s="52"/>
      <c r="O2140" s="52">
        <v>41419.434342488297</v>
      </c>
      <c r="P2140" s="20">
        <v>2440642.4952261304</v>
      </c>
      <c r="R2140"/>
    </row>
    <row r="2141" spans="1:18" x14ac:dyDescent="0.35">
      <c r="A2141" s="54">
        <f xml:space="preserve"> ROW( data_scaledImpacts[[#This Row],[row_id]] ) - ROW( data_scaledImpacts[[#Headers],[row_id]] )</f>
        <v>2140</v>
      </c>
      <c r="B2141" s="61" t="str">
        <f xml:space="preserve"> _xlfn.TEXTJOIN( "", , data_scaledImpacts[[#This Row],[sector]:[impactType]] )</f>
        <v>WildfireCanESM27N/AResponse Costs</v>
      </c>
      <c r="C2141" s="49" t="s">
        <v>763</v>
      </c>
      <c r="D2141" s="49" t="s">
        <v>0</v>
      </c>
      <c r="E2141" s="50">
        <v>7</v>
      </c>
      <c r="F2141" s="50"/>
      <c r="G2141" s="50" t="s">
        <v>201</v>
      </c>
      <c r="H2141" s="51" t="s">
        <v>804</v>
      </c>
      <c r="I2141" s="64" t="s">
        <v>77</v>
      </c>
      <c r="J2141" s="52"/>
      <c r="K2141" s="52"/>
      <c r="L2141" s="53"/>
      <c r="M2141" s="52"/>
      <c r="N2141" s="52"/>
      <c r="O2141" s="52"/>
      <c r="P2141" s="20"/>
      <c r="R2141"/>
    </row>
    <row r="2142" spans="1:18" x14ac:dyDescent="0.35">
      <c r="A2142" s="54">
        <f xml:space="preserve"> ROW( data_scaledImpacts[[#This Row],[row_id]] ) - ROW( data_scaledImpacts[[#Headers],[row_id]] )</f>
        <v>2141</v>
      </c>
      <c r="B2142" s="61" t="str">
        <f xml:space="preserve"> _xlfn.TEXTJOIN( "", , data_scaledImpacts[[#This Row],[sector]:[impactType]] )</f>
        <v>WildfireCCSM41N/AMorbidity</v>
      </c>
      <c r="C2142" s="49" t="s">
        <v>763</v>
      </c>
      <c r="D2142" s="49" t="s">
        <v>1</v>
      </c>
      <c r="E2142" s="50">
        <v>1</v>
      </c>
      <c r="F2142" s="50"/>
      <c r="G2142" s="50" t="s">
        <v>201</v>
      </c>
      <c r="H2142" s="51" t="s">
        <v>771</v>
      </c>
      <c r="I2142" s="64" t="s">
        <v>36</v>
      </c>
      <c r="J2142" s="52">
        <v>7.4470431675852697E-2</v>
      </c>
      <c r="K2142" s="52">
        <v>3.0011682602600422E-2</v>
      </c>
      <c r="L2142" s="53">
        <v>0.55719833680993169</v>
      </c>
      <c r="M2142" s="52">
        <v>1.1034301039639045</v>
      </c>
      <c r="N2142" s="52">
        <v>6.6452553720157057E-2</v>
      </c>
      <c r="O2142" s="52">
        <v>5.3157054184011329E-2</v>
      </c>
      <c r="P2142" s="20">
        <v>0.74716755113272049</v>
      </c>
      <c r="R2142"/>
    </row>
    <row r="2143" spans="1:18" x14ac:dyDescent="0.35">
      <c r="A2143" s="54">
        <f xml:space="preserve"> ROW( data_scaledImpacts[[#This Row],[row_id]] ) - ROW( data_scaledImpacts[[#Headers],[row_id]] )</f>
        <v>2142</v>
      </c>
      <c r="B2143" s="61" t="str">
        <f xml:space="preserve"> _xlfn.TEXTJOIN( "", , data_scaledImpacts[[#This Row],[sector]:[impactType]] )</f>
        <v>WildfireCCSM42N/AMorbidity</v>
      </c>
      <c r="C2143" s="49" t="s">
        <v>763</v>
      </c>
      <c r="D2143" s="49" t="s">
        <v>1</v>
      </c>
      <c r="E2143" s="50">
        <v>2</v>
      </c>
      <c r="F2143" s="50"/>
      <c r="G2143" s="50" t="s">
        <v>201</v>
      </c>
      <c r="H2143" s="51" t="s">
        <v>771</v>
      </c>
      <c r="I2143" s="64" t="s">
        <v>43</v>
      </c>
      <c r="J2143" s="52">
        <v>0.1954848831491133</v>
      </c>
      <c r="K2143" s="52">
        <v>7.8780666831826107E-2</v>
      </c>
      <c r="L2143" s="53">
        <v>1.4626456341260707</v>
      </c>
      <c r="M2143" s="52">
        <v>2.8965040229052494</v>
      </c>
      <c r="N2143" s="52">
        <v>0.17443795351541225</v>
      </c>
      <c r="O2143" s="52">
        <v>0.13953726723302973</v>
      </c>
      <c r="P2143" s="20">
        <v>1.9613148217233913</v>
      </c>
      <c r="R2143"/>
    </row>
    <row r="2144" spans="1:18" x14ac:dyDescent="0.35">
      <c r="A2144" s="54">
        <f xml:space="preserve"> ROW( data_scaledImpacts[[#This Row],[row_id]] ) - ROW( data_scaledImpacts[[#Headers],[row_id]] )</f>
        <v>2143</v>
      </c>
      <c r="B2144" s="61" t="str">
        <f xml:space="preserve"> _xlfn.TEXTJOIN( "", , data_scaledImpacts[[#This Row],[sector]:[impactType]] )</f>
        <v>WildfireCCSM43N/AMorbidity</v>
      </c>
      <c r="C2144" s="49" t="s">
        <v>763</v>
      </c>
      <c r="D2144" s="49" t="s">
        <v>1</v>
      </c>
      <c r="E2144" s="50">
        <v>3</v>
      </c>
      <c r="F2144" s="50"/>
      <c r="G2144" s="50" t="s">
        <v>201</v>
      </c>
      <c r="H2144" s="51" t="s">
        <v>771</v>
      </c>
      <c r="I2144" s="64" t="s">
        <v>50</v>
      </c>
      <c r="J2144" s="52">
        <v>0.25717137402337537</v>
      </c>
      <c r="K2144" s="52">
        <v>0.10246191876951335</v>
      </c>
      <c r="L2144" s="53">
        <v>1.9490864909429682</v>
      </c>
      <c r="M2144" s="52">
        <v>3.6974550456590078</v>
      </c>
      <c r="N2144" s="52">
        <v>0.2269685177997281</v>
      </c>
      <c r="O2144" s="52">
        <v>0.18475618491189402</v>
      </c>
      <c r="P2144" s="20">
        <v>2.5197750199960938</v>
      </c>
      <c r="R2144"/>
    </row>
    <row r="2145" spans="1:18" x14ac:dyDescent="0.35">
      <c r="A2145" s="54">
        <f xml:space="preserve"> ROW( data_scaledImpacts[[#This Row],[row_id]] ) - ROW( data_scaledImpacts[[#Headers],[row_id]] )</f>
        <v>2144</v>
      </c>
      <c r="B2145" s="61" t="str">
        <f xml:space="preserve"> _xlfn.TEXTJOIN( "", , data_scaledImpacts[[#This Row],[sector]:[impactType]] )</f>
        <v>WildfireCCSM44N/AMorbidity</v>
      </c>
      <c r="C2145" s="49" t="s">
        <v>763</v>
      </c>
      <c r="D2145" s="49" t="s">
        <v>1</v>
      </c>
      <c r="E2145" s="50">
        <v>4</v>
      </c>
      <c r="F2145" s="50"/>
      <c r="G2145" s="50" t="s">
        <v>201</v>
      </c>
      <c r="H2145" s="51" t="s">
        <v>771</v>
      </c>
      <c r="I2145" s="64" t="s">
        <v>57</v>
      </c>
      <c r="J2145" s="52">
        <v>0.25952990429863881</v>
      </c>
      <c r="K2145" s="52">
        <v>0.10105543841566217</v>
      </c>
      <c r="L2145" s="53">
        <v>2.0165209072606238</v>
      </c>
      <c r="M2145" s="52">
        <v>3.506283172225181</v>
      </c>
      <c r="N2145" s="52">
        <v>0.22404424657310462</v>
      </c>
      <c r="O2145" s="52">
        <v>0.18881380722060429</v>
      </c>
      <c r="P2145" s="20">
        <v>2.4225481459508287</v>
      </c>
      <c r="R2145"/>
    </row>
    <row r="2146" spans="1:18" x14ac:dyDescent="0.35">
      <c r="A2146" s="54">
        <f xml:space="preserve"> ROW( data_scaledImpacts[[#This Row],[row_id]] ) - ROW( data_scaledImpacts[[#Headers],[row_id]] )</f>
        <v>2145</v>
      </c>
      <c r="B2146" s="61" t="str">
        <f xml:space="preserve"> _xlfn.TEXTJOIN( "", , data_scaledImpacts[[#This Row],[sector]:[impactType]] )</f>
        <v>WildfireCCSM45N/AMorbidity</v>
      </c>
      <c r="C2146" s="49" t="s">
        <v>763</v>
      </c>
      <c r="D2146" s="49" t="s">
        <v>1</v>
      </c>
      <c r="E2146" s="50">
        <v>5</v>
      </c>
      <c r="F2146" s="50"/>
      <c r="G2146" s="50" t="s">
        <v>201</v>
      </c>
      <c r="H2146" s="51" t="s">
        <v>771</v>
      </c>
      <c r="I2146" s="64" t="s">
        <v>64</v>
      </c>
      <c r="J2146" s="52">
        <v>0.26136431673495486</v>
      </c>
      <c r="K2146" s="52">
        <v>9.9961509251555655E-2</v>
      </c>
      <c r="L2146" s="53">
        <v>2.0689698977299118</v>
      </c>
      <c r="M2146" s="52">
        <v>3.3575939373322043</v>
      </c>
      <c r="N2146" s="52">
        <v>0.22176981339684196</v>
      </c>
      <c r="O2146" s="52">
        <v>0.19196973568293443</v>
      </c>
      <c r="P2146" s="20">
        <v>2.3469272439156228</v>
      </c>
      <c r="R2146"/>
    </row>
    <row r="2147" spans="1:18" x14ac:dyDescent="0.35">
      <c r="A2147" s="54">
        <f xml:space="preserve"> ROW( data_scaledImpacts[[#This Row],[row_id]] ) - ROW( data_scaledImpacts[[#Headers],[row_id]] )</f>
        <v>2146</v>
      </c>
      <c r="B2147" s="61" t="str">
        <f xml:space="preserve"> _xlfn.TEXTJOIN( "", , data_scaledImpacts[[#This Row],[sector]:[impactType]] )</f>
        <v>WildfireCCSM46N/AMorbidity</v>
      </c>
      <c r="C2147" s="49" t="s">
        <v>763</v>
      </c>
      <c r="D2147" s="49" t="s">
        <v>1</v>
      </c>
      <c r="E2147" s="50">
        <v>6</v>
      </c>
      <c r="F2147" s="50"/>
      <c r="G2147" s="50" t="s">
        <v>201</v>
      </c>
      <c r="H2147" s="51" t="s">
        <v>771</v>
      </c>
      <c r="I2147" s="64" t="s">
        <v>71</v>
      </c>
      <c r="J2147" s="52"/>
      <c r="K2147" s="52"/>
      <c r="L2147" s="53"/>
      <c r="M2147" s="52"/>
      <c r="N2147" s="52"/>
      <c r="O2147" s="52"/>
      <c r="P2147" s="20"/>
      <c r="R2147"/>
    </row>
    <row r="2148" spans="1:18" x14ac:dyDescent="0.35">
      <c r="A2148" s="54">
        <f xml:space="preserve"> ROW( data_scaledImpacts[[#This Row],[row_id]] ) - ROW( data_scaledImpacts[[#Headers],[row_id]] )</f>
        <v>2147</v>
      </c>
      <c r="B2148" s="61" t="str">
        <f xml:space="preserve"> _xlfn.TEXTJOIN( "", , data_scaledImpacts[[#This Row],[sector]:[impactType]] )</f>
        <v>WildfireCCSM47N/AMorbidity</v>
      </c>
      <c r="C2148" s="49" t="s">
        <v>763</v>
      </c>
      <c r="D2148" s="49" t="s">
        <v>1</v>
      </c>
      <c r="E2148" s="50">
        <v>7</v>
      </c>
      <c r="F2148" s="50"/>
      <c r="G2148" s="50" t="s">
        <v>201</v>
      </c>
      <c r="H2148" s="51" t="s">
        <v>771</v>
      </c>
      <c r="I2148" s="64" t="s">
        <v>78</v>
      </c>
      <c r="J2148" s="52"/>
      <c r="K2148" s="52"/>
      <c r="L2148" s="53"/>
      <c r="M2148" s="52"/>
      <c r="N2148" s="52"/>
      <c r="O2148" s="52"/>
      <c r="P2148" s="20"/>
      <c r="R2148"/>
    </row>
    <row r="2149" spans="1:18" x14ac:dyDescent="0.35">
      <c r="A2149" s="54">
        <f xml:space="preserve"> ROW( data_scaledImpacts[[#This Row],[row_id]] ) - ROW( data_scaledImpacts[[#Headers],[row_id]] )</f>
        <v>2148</v>
      </c>
      <c r="B2149" s="61" t="str">
        <f xml:space="preserve"> _xlfn.TEXTJOIN( "", , data_scaledImpacts[[#This Row],[sector]:[impactType]] )</f>
        <v>WildfireCCSM41N/AMortality</v>
      </c>
      <c r="C2149" s="49" t="s">
        <v>763</v>
      </c>
      <c r="D2149" s="49" t="s">
        <v>1</v>
      </c>
      <c r="E2149" s="50">
        <v>1</v>
      </c>
      <c r="F2149" s="50"/>
      <c r="G2149" s="50" t="s">
        <v>201</v>
      </c>
      <c r="H2149" s="51" t="s">
        <v>770</v>
      </c>
      <c r="I2149" s="64" t="s">
        <v>36</v>
      </c>
      <c r="J2149" s="52">
        <v>2.6414422968746705E-7</v>
      </c>
      <c r="K2149" s="52">
        <v>1.1133316222722129E-7</v>
      </c>
      <c r="L2149" s="53">
        <v>3.1650093074793255E-6</v>
      </c>
      <c r="M2149" s="52">
        <v>5.3793373975591107E-6</v>
      </c>
      <c r="N2149" s="52">
        <v>2.3395347664356778E-7</v>
      </c>
      <c r="O2149" s="52">
        <v>2.2787786888223097E-7</v>
      </c>
      <c r="P2149" s="20">
        <v>3.6147872450101761E-6</v>
      </c>
      <c r="R2149"/>
    </row>
    <row r="2150" spans="1:18" x14ac:dyDescent="0.35">
      <c r="A2150" s="54">
        <f xml:space="preserve"> ROW( data_scaledImpacts[[#This Row],[row_id]] ) - ROW( data_scaledImpacts[[#Headers],[row_id]] )</f>
        <v>2149</v>
      </c>
      <c r="B2150" s="61" t="str">
        <f xml:space="preserve"> _xlfn.TEXTJOIN( "", , data_scaledImpacts[[#This Row],[sector]:[impactType]] )</f>
        <v>WildfireCCSM42N/AMortality</v>
      </c>
      <c r="C2150" s="49" t="s">
        <v>763</v>
      </c>
      <c r="D2150" s="49" t="s">
        <v>1</v>
      </c>
      <c r="E2150" s="50">
        <v>2</v>
      </c>
      <c r="F2150" s="50"/>
      <c r="G2150" s="50" t="s">
        <v>201</v>
      </c>
      <c r="H2150" s="51" t="s">
        <v>770</v>
      </c>
      <c r="I2150" s="64" t="s">
        <v>43</v>
      </c>
      <c r="J2150" s="52">
        <v>6.9337860292960086E-7</v>
      </c>
      <c r="K2150" s="52">
        <v>2.9224955084645585E-7</v>
      </c>
      <c r="L2150" s="53">
        <v>8.3081494321332297E-6</v>
      </c>
      <c r="M2150" s="52">
        <v>1.4120760668592663E-5</v>
      </c>
      <c r="N2150" s="52">
        <v>6.1412787618936531E-7</v>
      </c>
      <c r="O2150" s="52">
        <v>5.9817940581585609E-7</v>
      </c>
      <c r="P2150" s="20">
        <v>9.4888165181517126E-6</v>
      </c>
      <c r="R2150"/>
    </row>
    <row r="2151" spans="1:18" x14ac:dyDescent="0.35">
      <c r="A2151" s="54">
        <f xml:space="preserve"> ROW( data_scaledImpacts[[#This Row],[row_id]] ) - ROW( data_scaledImpacts[[#Headers],[row_id]] )</f>
        <v>2150</v>
      </c>
      <c r="B2151" s="61" t="str">
        <f xml:space="preserve"> _xlfn.TEXTJOIN( "", , data_scaledImpacts[[#This Row],[sector]:[impactType]] )</f>
        <v>WildfireCCSM43N/AMortality</v>
      </c>
      <c r="C2151" s="49" t="s">
        <v>763</v>
      </c>
      <c r="D2151" s="49" t="s">
        <v>1</v>
      </c>
      <c r="E2151" s="50">
        <v>3</v>
      </c>
      <c r="F2151" s="50"/>
      <c r="G2151" s="50" t="s">
        <v>201</v>
      </c>
      <c r="H2151" s="51" t="s">
        <v>770</v>
      </c>
      <c r="I2151" s="64" t="s">
        <v>50</v>
      </c>
      <c r="J2151" s="52">
        <v>9.288300596829797E-7</v>
      </c>
      <c r="K2151" s="52">
        <v>3.7851781627787609E-7</v>
      </c>
      <c r="L2151" s="53">
        <v>1.1326931063626528E-5</v>
      </c>
      <c r="M2151" s="52">
        <v>1.8254275542849881E-5</v>
      </c>
      <c r="N2151" s="52">
        <v>8.1017936405385127E-7</v>
      </c>
      <c r="O2151" s="52">
        <v>8.0994231647676419E-7</v>
      </c>
      <c r="P2151" s="20">
        <v>1.2128659065026798E-5</v>
      </c>
      <c r="R2151"/>
    </row>
    <row r="2152" spans="1:18" x14ac:dyDescent="0.35">
      <c r="A2152" s="54">
        <f xml:space="preserve"> ROW( data_scaledImpacts[[#This Row],[row_id]] ) - ROW( data_scaledImpacts[[#Headers],[row_id]] )</f>
        <v>2151</v>
      </c>
      <c r="B2152" s="61" t="str">
        <f xml:space="preserve"> _xlfn.TEXTJOIN( "", , data_scaledImpacts[[#This Row],[sector]:[impactType]] )</f>
        <v>WildfireCCSM44N/AMortality</v>
      </c>
      <c r="C2152" s="49" t="s">
        <v>763</v>
      </c>
      <c r="D2152" s="49" t="s">
        <v>1</v>
      </c>
      <c r="E2152" s="50">
        <v>4</v>
      </c>
      <c r="F2152" s="50"/>
      <c r="G2152" s="50" t="s">
        <v>201</v>
      </c>
      <c r="H2152" s="51" t="s">
        <v>770</v>
      </c>
      <c r="I2152" s="64" t="s">
        <v>57</v>
      </c>
      <c r="J2152" s="52">
        <v>9.7049859994760283E-7</v>
      </c>
      <c r="K2152" s="52">
        <v>3.7013795852148246E-7</v>
      </c>
      <c r="L2152" s="53">
        <v>1.2221354201959221E-5</v>
      </c>
      <c r="M2152" s="52">
        <v>1.7779882020330766E-5</v>
      </c>
      <c r="N2152" s="52">
        <v>8.2210794023702559E-7</v>
      </c>
      <c r="O2152" s="52">
        <v>8.6316660086495449E-7</v>
      </c>
      <c r="P2152" s="20">
        <v>1.1534314885635433E-5</v>
      </c>
      <c r="R2152"/>
    </row>
    <row r="2153" spans="1:18" x14ac:dyDescent="0.35">
      <c r="A2153" s="54">
        <f xml:space="preserve"> ROW( data_scaledImpacts[[#This Row],[row_id]] ) - ROW( data_scaledImpacts[[#Headers],[row_id]] )</f>
        <v>2152</v>
      </c>
      <c r="B2153" s="61" t="str">
        <f xml:space="preserve"> _xlfn.TEXTJOIN( "", , data_scaledImpacts[[#This Row],[sector]:[impactType]] )</f>
        <v>WildfireCCSM45N/AMortality</v>
      </c>
      <c r="C2153" s="49" t="s">
        <v>763</v>
      </c>
      <c r="D2153" s="49" t="s">
        <v>1</v>
      </c>
      <c r="E2153" s="50">
        <v>5</v>
      </c>
      <c r="F2153" s="50"/>
      <c r="G2153" s="50" t="s">
        <v>201</v>
      </c>
      <c r="H2153" s="51" t="s">
        <v>770</v>
      </c>
      <c r="I2153" s="64" t="s">
        <v>64</v>
      </c>
      <c r="J2153" s="52">
        <v>1.0029074645978652E-6</v>
      </c>
      <c r="K2153" s="52">
        <v>3.6362029137762054E-7</v>
      </c>
      <c r="L2153" s="53">
        <v>1.2917016642884652E-5</v>
      </c>
      <c r="M2153" s="52">
        <v>1.7410909280593678E-5</v>
      </c>
      <c r="N2153" s="52">
        <v>8.3138572171282764E-7</v>
      </c>
      <c r="O2153" s="52">
        <v>9.0456326650021365E-7</v>
      </c>
      <c r="P2153" s="20">
        <v>1.1072047190553257E-5</v>
      </c>
      <c r="R2153"/>
    </row>
    <row r="2154" spans="1:18" x14ac:dyDescent="0.35">
      <c r="A2154" s="54">
        <f xml:space="preserve"> ROW( data_scaledImpacts[[#This Row],[row_id]] ) - ROW( data_scaledImpacts[[#Headers],[row_id]] )</f>
        <v>2153</v>
      </c>
      <c r="B2154" s="61" t="str">
        <f xml:space="preserve"> _xlfn.TEXTJOIN( "", , data_scaledImpacts[[#This Row],[sector]:[impactType]] )</f>
        <v>WildfireCCSM46N/AMortality</v>
      </c>
      <c r="C2154" s="49" t="s">
        <v>763</v>
      </c>
      <c r="D2154" s="49" t="s">
        <v>1</v>
      </c>
      <c r="E2154" s="50">
        <v>6</v>
      </c>
      <c r="F2154" s="50"/>
      <c r="G2154" s="50" t="s">
        <v>201</v>
      </c>
      <c r="H2154" s="51" t="s">
        <v>770</v>
      </c>
      <c r="I2154" s="64" t="s">
        <v>71</v>
      </c>
      <c r="J2154" s="52"/>
      <c r="K2154" s="52"/>
      <c r="L2154" s="53"/>
      <c r="M2154" s="52"/>
      <c r="N2154" s="52"/>
      <c r="O2154" s="52"/>
      <c r="P2154" s="20"/>
      <c r="R2154"/>
    </row>
    <row r="2155" spans="1:18" x14ac:dyDescent="0.35">
      <c r="A2155" s="54">
        <f xml:space="preserve"> ROW( data_scaledImpacts[[#This Row],[row_id]] ) - ROW( data_scaledImpacts[[#Headers],[row_id]] )</f>
        <v>2154</v>
      </c>
      <c r="B2155" s="61" t="str">
        <f xml:space="preserve"> _xlfn.TEXTJOIN( "", , data_scaledImpacts[[#This Row],[sector]:[impactType]] )</f>
        <v>WildfireCCSM47N/AMortality</v>
      </c>
      <c r="C2155" s="49" t="s">
        <v>763</v>
      </c>
      <c r="D2155" s="49" t="s">
        <v>1</v>
      </c>
      <c r="E2155" s="50">
        <v>7</v>
      </c>
      <c r="F2155" s="50"/>
      <c r="G2155" s="50" t="s">
        <v>201</v>
      </c>
      <c r="H2155" s="51" t="s">
        <v>770</v>
      </c>
      <c r="I2155" s="64" t="s">
        <v>78</v>
      </c>
      <c r="J2155" s="52"/>
      <c r="K2155" s="52"/>
      <c r="L2155" s="53"/>
      <c r="M2155" s="52"/>
      <c r="N2155" s="52"/>
      <c r="O2155" s="52"/>
      <c r="P2155" s="20"/>
      <c r="R2155"/>
    </row>
    <row r="2156" spans="1:18" x14ac:dyDescent="0.35">
      <c r="A2156" s="54">
        <f xml:space="preserve"> ROW( data_scaledImpacts[[#This Row],[row_id]] ) - ROW( data_scaledImpacts[[#Headers],[row_id]] )</f>
        <v>2155</v>
      </c>
      <c r="B2156" s="61" t="str">
        <f xml:space="preserve"> _xlfn.TEXTJOIN( "", , data_scaledImpacts[[#This Row],[sector]:[impactType]] )</f>
        <v>WildfireCCSM41N/AResponse Costs</v>
      </c>
      <c r="C2156" s="49" t="s">
        <v>763</v>
      </c>
      <c r="D2156" s="49" t="s">
        <v>1</v>
      </c>
      <c r="E2156" s="50">
        <v>1</v>
      </c>
      <c r="F2156" s="50"/>
      <c r="G2156" s="50" t="s">
        <v>201</v>
      </c>
      <c r="H2156" s="51" t="s">
        <v>804</v>
      </c>
      <c r="I2156" s="64" t="s">
        <v>36</v>
      </c>
      <c r="J2156" s="52"/>
      <c r="K2156" s="52"/>
      <c r="L2156" s="53">
        <v>555467.45435736794</v>
      </c>
      <c r="M2156" s="52">
        <v>751882.7695646669</v>
      </c>
      <c r="N2156" s="52"/>
      <c r="O2156" s="52">
        <v>26836.865088249207</v>
      </c>
      <c r="P2156" s="20">
        <v>1207697.7807713898</v>
      </c>
      <c r="R2156"/>
    </row>
    <row r="2157" spans="1:18" x14ac:dyDescent="0.35">
      <c r="A2157" s="54">
        <f xml:space="preserve"> ROW( data_scaledImpacts[[#This Row],[row_id]] ) - ROW( data_scaledImpacts[[#Headers],[row_id]] )</f>
        <v>2156</v>
      </c>
      <c r="B2157" s="61" t="str">
        <f xml:space="preserve"> _xlfn.TEXTJOIN( "", , data_scaledImpacts[[#This Row],[sector]:[impactType]] )</f>
        <v>WildfireCCSM42N/AResponse Costs</v>
      </c>
      <c r="C2157" s="49" t="s">
        <v>763</v>
      </c>
      <c r="D2157" s="49" t="s">
        <v>1</v>
      </c>
      <c r="E2157" s="50">
        <v>2</v>
      </c>
      <c r="F2157" s="50"/>
      <c r="G2157" s="50" t="s">
        <v>201</v>
      </c>
      <c r="H2157" s="51" t="s">
        <v>804</v>
      </c>
      <c r="I2157" s="64" t="s">
        <v>43</v>
      </c>
      <c r="J2157" s="52"/>
      <c r="K2157" s="52"/>
      <c r="L2157" s="53">
        <v>557119.95118231815</v>
      </c>
      <c r="M2157" s="52">
        <v>837918.97454092698</v>
      </c>
      <c r="N2157" s="52"/>
      <c r="O2157" s="52">
        <v>34445.580511185872</v>
      </c>
      <c r="P2157" s="20">
        <v>1449488.4542385913</v>
      </c>
      <c r="R2157"/>
    </row>
    <row r="2158" spans="1:18" x14ac:dyDescent="0.35">
      <c r="A2158" s="54">
        <f xml:space="preserve"> ROW( data_scaledImpacts[[#This Row],[row_id]] ) - ROW( data_scaledImpacts[[#Headers],[row_id]] )</f>
        <v>2157</v>
      </c>
      <c r="B2158" s="61" t="str">
        <f xml:space="preserve"> _xlfn.TEXTJOIN( "", , data_scaledImpacts[[#This Row],[sector]:[impactType]] )</f>
        <v>WildfireCCSM43N/AResponse Costs</v>
      </c>
      <c r="C2158" s="49" t="s">
        <v>763</v>
      </c>
      <c r="D2158" s="49" t="s">
        <v>1</v>
      </c>
      <c r="E2158" s="50">
        <v>3</v>
      </c>
      <c r="F2158" s="50"/>
      <c r="G2158" s="50" t="s">
        <v>201</v>
      </c>
      <c r="H2158" s="51" t="s">
        <v>804</v>
      </c>
      <c r="I2158" s="64" t="s">
        <v>50</v>
      </c>
      <c r="J2158" s="52"/>
      <c r="K2158" s="52"/>
      <c r="L2158" s="53">
        <v>592698.3339907144</v>
      </c>
      <c r="M2158" s="52">
        <v>867371.18808915792</v>
      </c>
      <c r="N2158" s="52"/>
      <c r="O2158" s="52">
        <v>41446.027419220743</v>
      </c>
      <c r="P2158" s="20">
        <v>1568007.1691990197</v>
      </c>
      <c r="R2158"/>
    </row>
    <row r="2159" spans="1:18" x14ac:dyDescent="0.35">
      <c r="A2159" s="54">
        <f xml:space="preserve"> ROW( data_scaledImpacts[[#This Row],[row_id]] ) - ROW( data_scaledImpacts[[#Headers],[row_id]] )</f>
        <v>2158</v>
      </c>
      <c r="B2159" s="61" t="str">
        <f xml:space="preserve"> _xlfn.TEXTJOIN( "", , data_scaledImpacts[[#This Row],[sector]:[impactType]] )</f>
        <v>WildfireCCSM44N/AResponse Costs</v>
      </c>
      <c r="C2159" s="49" t="s">
        <v>763</v>
      </c>
      <c r="D2159" s="49" t="s">
        <v>1</v>
      </c>
      <c r="E2159" s="50">
        <v>4</v>
      </c>
      <c r="F2159" s="50"/>
      <c r="G2159" s="50" t="s">
        <v>201</v>
      </c>
      <c r="H2159" s="51" t="s">
        <v>804</v>
      </c>
      <c r="I2159" s="64" t="s">
        <v>57</v>
      </c>
      <c r="J2159" s="52"/>
      <c r="K2159" s="52"/>
      <c r="L2159" s="53">
        <v>601006.07777532958</v>
      </c>
      <c r="M2159" s="52">
        <v>1050921.8237051696</v>
      </c>
      <c r="N2159" s="52"/>
      <c r="O2159" s="52">
        <v>47705.233594355799</v>
      </c>
      <c r="P2159" s="20">
        <v>1896770.1185808463</v>
      </c>
      <c r="R2159"/>
    </row>
    <row r="2160" spans="1:18" x14ac:dyDescent="0.35">
      <c r="A2160" s="54">
        <f xml:space="preserve"> ROW( data_scaledImpacts[[#This Row],[row_id]] ) - ROW( data_scaledImpacts[[#Headers],[row_id]] )</f>
        <v>2159</v>
      </c>
      <c r="B2160" s="61" t="str">
        <f xml:space="preserve"> _xlfn.TEXTJOIN( "", , data_scaledImpacts[[#This Row],[sector]:[impactType]] )</f>
        <v>WildfireCCSM45N/AResponse Costs</v>
      </c>
      <c r="C2160" s="49" t="s">
        <v>763</v>
      </c>
      <c r="D2160" s="49" t="s">
        <v>1</v>
      </c>
      <c r="E2160" s="50">
        <v>5</v>
      </c>
      <c r="F2160" s="50"/>
      <c r="G2160" s="50" t="s">
        <v>201</v>
      </c>
      <c r="H2160" s="51" t="s">
        <v>804</v>
      </c>
      <c r="I2160" s="64" t="s">
        <v>64</v>
      </c>
      <c r="J2160" s="52"/>
      <c r="K2160" s="52"/>
      <c r="L2160" s="53">
        <v>687146.34410996072</v>
      </c>
      <c r="M2160" s="52">
        <v>1011407.3925348832</v>
      </c>
      <c r="N2160" s="52"/>
      <c r="O2160" s="52">
        <v>47960.128777755977</v>
      </c>
      <c r="P2160" s="20">
        <v>1899932.137302208</v>
      </c>
      <c r="R2160"/>
    </row>
    <row r="2161" spans="1:18" x14ac:dyDescent="0.35">
      <c r="A2161" s="54">
        <f xml:space="preserve"> ROW( data_scaledImpacts[[#This Row],[row_id]] ) - ROW( data_scaledImpacts[[#Headers],[row_id]] )</f>
        <v>2160</v>
      </c>
      <c r="B2161" s="61" t="str">
        <f xml:space="preserve"> _xlfn.TEXTJOIN( "", , data_scaledImpacts[[#This Row],[sector]:[impactType]] )</f>
        <v>WildfireCCSM46N/AResponse Costs</v>
      </c>
      <c r="C2161" s="49" t="s">
        <v>763</v>
      </c>
      <c r="D2161" s="49" t="s">
        <v>1</v>
      </c>
      <c r="E2161" s="50">
        <v>6</v>
      </c>
      <c r="F2161" s="50"/>
      <c r="G2161" s="50" t="s">
        <v>201</v>
      </c>
      <c r="H2161" s="51" t="s">
        <v>804</v>
      </c>
      <c r="I2161" s="64" t="s">
        <v>71</v>
      </c>
      <c r="J2161" s="52"/>
      <c r="K2161" s="52"/>
      <c r="L2161" s="53"/>
      <c r="M2161" s="52"/>
      <c r="N2161" s="52"/>
      <c r="O2161" s="52"/>
      <c r="P2161" s="20"/>
      <c r="R2161"/>
    </row>
    <row r="2162" spans="1:18" x14ac:dyDescent="0.35">
      <c r="A2162" s="54">
        <f xml:space="preserve"> ROW( data_scaledImpacts[[#This Row],[row_id]] ) - ROW( data_scaledImpacts[[#Headers],[row_id]] )</f>
        <v>2161</v>
      </c>
      <c r="B2162" s="61" t="str">
        <f xml:space="preserve"> _xlfn.TEXTJOIN( "", , data_scaledImpacts[[#This Row],[sector]:[impactType]] )</f>
        <v>WildfireCCSM47N/AResponse Costs</v>
      </c>
      <c r="C2162" s="49" t="s">
        <v>763</v>
      </c>
      <c r="D2162" s="49" t="s">
        <v>1</v>
      </c>
      <c r="E2162" s="50">
        <v>7</v>
      </c>
      <c r="F2162" s="50"/>
      <c r="G2162" s="50" t="s">
        <v>201</v>
      </c>
      <c r="H2162" s="51" t="s">
        <v>804</v>
      </c>
      <c r="I2162" s="64" t="s">
        <v>78</v>
      </c>
      <c r="J2162" s="52"/>
      <c r="K2162" s="52"/>
      <c r="L2162" s="53"/>
      <c r="M2162" s="52"/>
      <c r="N2162" s="52"/>
      <c r="O2162" s="52"/>
      <c r="P2162" s="20"/>
      <c r="R2162"/>
    </row>
    <row r="2163" spans="1:18" x14ac:dyDescent="0.35">
      <c r="A2163" s="54">
        <f xml:space="preserve"> ROW( data_scaledImpacts[[#This Row],[row_id]] ) - ROW( data_scaledImpacts[[#Headers],[row_id]] )</f>
        <v>2162</v>
      </c>
      <c r="B2163" s="61" t="str">
        <f xml:space="preserve"> _xlfn.TEXTJOIN( "", , data_scaledImpacts[[#This Row],[sector]:[impactType]] )</f>
        <v>WildfireGISS-E2-R1N/AMorbidity</v>
      </c>
      <c r="C2163" s="49" t="s">
        <v>763</v>
      </c>
      <c r="D2163" s="49" t="s">
        <v>2</v>
      </c>
      <c r="E2163" s="50">
        <v>1</v>
      </c>
      <c r="F2163" s="50"/>
      <c r="G2163" s="50" t="s">
        <v>201</v>
      </c>
      <c r="H2163" s="51" t="s">
        <v>771</v>
      </c>
      <c r="I2163" s="64" t="s">
        <v>37</v>
      </c>
      <c r="J2163" s="52">
        <v>6.9913844981967802E-2</v>
      </c>
      <c r="K2163" s="52">
        <v>2.5583666131015845E-2</v>
      </c>
      <c r="L2163" s="53">
        <v>0.5375075467565803</v>
      </c>
      <c r="M2163" s="52">
        <v>0.97615628853457814</v>
      </c>
      <c r="N2163" s="52">
        <v>6.2399763744535923E-2</v>
      </c>
      <c r="O2163" s="52">
        <v>5.0967085910664782E-2</v>
      </c>
      <c r="P2163" s="20">
        <v>0.71690684757914935</v>
      </c>
      <c r="R2163"/>
    </row>
    <row r="2164" spans="1:18" x14ac:dyDescent="0.35">
      <c r="A2164" s="54">
        <f xml:space="preserve"> ROW( data_scaledImpacts[[#This Row],[row_id]] ) - ROW( data_scaledImpacts[[#Headers],[row_id]] )</f>
        <v>2163</v>
      </c>
      <c r="B2164" s="61" t="str">
        <f xml:space="preserve"> _xlfn.TEXTJOIN( "", , data_scaledImpacts[[#This Row],[sector]:[impactType]] )</f>
        <v>WildfireGISS-E2-R2N/AMorbidity</v>
      </c>
      <c r="C2164" s="49" t="s">
        <v>763</v>
      </c>
      <c r="D2164" s="49" t="s">
        <v>2</v>
      </c>
      <c r="E2164" s="50">
        <v>2</v>
      </c>
      <c r="F2164" s="50"/>
      <c r="G2164" s="50" t="s">
        <v>201</v>
      </c>
      <c r="H2164" s="51" t="s">
        <v>771</v>
      </c>
      <c r="I2164" s="64" t="s">
        <v>44</v>
      </c>
      <c r="J2164" s="52">
        <v>0.12412394804775601</v>
      </c>
      <c r="K2164" s="52">
        <v>4.5271487635846971E-2</v>
      </c>
      <c r="L2164" s="53">
        <v>0.95522066574955222</v>
      </c>
      <c r="M2164" s="52">
        <v>1.7556422063149606</v>
      </c>
      <c r="N2164" s="52">
        <v>0.11057051246719413</v>
      </c>
      <c r="O2164" s="52">
        <v>9.0952275691081705E-2</v>
      </c>
      <c r="P2164" s="20">
        <v>1.2873879722995041</v>
      </c>
      <c r="R2164"/>
    </row>
    <row r="2165" spans="1:18" x14ac:dyDescent="0.35">
      <c r="A2165" s="54">
        <f xml:space="preserve"> ROW( data_scaledImpacts[[#This Row],[row_id]] ) - ROW( data_scaledImpacts[[#Headers],[row_id]] )</f>
        <v>2164</v>
      </c>
      <c r="B2165" s="61" t="str">
        <f xml:space="preserve"> _xlfn.TEXTJOIN( "", , data_scaledImpacts[[#This Row],[sector]:[impactType]] )</f>
        <v>WildfireGISS-E2-R3N/AMorbidity</v>
      </c>
      <c r="C2165" s="49" t="s">
        <v>763</v>
      </c>
      <c r="D2165" s="49" t="s">
        <v>2</v>
      </c>
      <c r="E2165" s="50">
        <v>3</v>
      </c>
      <c r="F2165" s="50"/>
      <c r="G2165" s="50" t="s">
        <v>201</v>
      </c>
      <c r="H2165" s="51" t="s">
        <v>771</v>
      </c>
      <c r="I2165" s="64" t="s">
        <v>51</v>
      </c>
      <c r="J2165" s="52">
        <v>0.14055214487901468</v>
      </c>
      <c r="K2165" s="52">
        <v>4.9554846226745192E-2</v>
      </c>
      <c r="L2165" s="53">
        <v>1.0923788829886121</v>
      </c>
      <c r="M2165" s="52">
        <v>2.2464109458770833</v>
      </c>
      <c r="N2165" s="52">
        <v>0.1227677381950957</v>
      </c>
      <c r="O2165" s="52">
        <v>0.10832193768189492</v>
      </c>
      <c r="P2165" s="20">
        <v>1.6248198670586922</v>
      </c>
      <c r="R2165"/>
    </row>
    <row r="2166" spans="1:18" x14ac:dyDescent="0.35">
      <c r="A2166" s="54">
        <f xml:space="preserve"> ROW( data_scaledImpacts[[#This Row],[row_id]] ) - ROW( data_scaledImpacts[[#Headers],[row_id]] )</f>
        <v>2165</v>
      </c>
      <c r="B2166" s="61" t="str">
        <f xml:space="preserve"> _xlfn.TEXTJOIN( "", , data_scaledImpacts[[#This Row],[sector]:[impactType]] )</f>
        <v>WildfireGISS-E2-R4N/AMorbidity</v>
      </c>
      <c r="C2166" s="49" t="s">
        <v>763</v>
      </c>
      <c r="D2166" s="49" t="s">
        <v>2</v>
      </c>
      <c r="E2166" s="50">
        <v>4</v>
      </c>
      <c r="F2166" s="50"/>
      <c r="G2166" s="50" t="s">
        <v>201</v>
      </c>
      <c r="H2166" s="51" t="s">
        <v>771</v>
      </c>
      <c r="I2166" s="64" t="s">
        <v>58</v>
      </c>
      <c r="J2166" s="52"/>
      <c r="K2166" s="52"/>
      <c r="L2166" s="53"/>
      <c r="M2166" s="52"/>
      <c r="N2166" s="52"/>
      <c r="O2166" s="52"/>
      <c r="P2166" s="20"/>
      <c r="R2166"/>
    </row>
    <row r="2167" spans="1:18" x14ac:dyDescent="0.35">
      <c r="A2167" s="54">
        <f xml:space="preserve"> ROW( data_scaledImpacts[[#This Row],[row_id]] ) - ROW( data_scaledImpacts[[#Headers],[row_id]] )</f>
        <v>2166</v>
      </c>
      <c r="B2167" s="61" t="str">
        <f xml:space="preserve"> _xlfn.TEXTJOIN( "", , data_scaledImpacts[[#This Row],[sector]:[impactType]] )</f>
        <v>WildfireGISS-E2-R5N/AMorbidity</v>
      </c>
      <c r="C2167" s="49" t="s">
        <v>763</v>
      </c>
      <c r="D2167" s="49" t="s">
        <v>2</v>
      </c>
      <c r="E2167" s="50">
        <v>5</v>
      </c>
      <c r="F2167" s="50"/>
      <c r="G2167" s="50" t="s">
        <v>201</v>
      </c>
      <c r="H2167" s="51" t="s">
        <v>771</v>
      </c>
      <c r="I2167" s="64" t="s">
        <v>65</v>
      </c>
      <c r="J2167" s="52"/>
      <c r="K2167" s="52"/>
      <c r="L2167" s="53"/>
      <c r="M2167" s="52"/>
      <c r="N2167" s="52"/>
      <c r="O2167" s="52"/>
      <c r="P2167" s="20"/>
      <c r="R2167"/>
    </row>
    <row r="2168" spans="1:18" x14ac:dyDescent="0.35">
      <c r="A2168" s="54">
        <f xml:space="preserve"> ROW( data_scaledImpacts[[#This Row],[row_id]] ) - ROW( data_scaledImpacts[[#Headers],[row_id]] )</f>
        <v>2167</v>
      </c>
      <c r="B2168" s="61" t="str">
        <f xml:space="preserve"> _xlfn.TEXTJOIN( "", , data_scaledImpacts[[#This Row],[sector]:[impactType]] )</f>
        <v>WildfireGISS-E2-R6N/AMorbidity</v>
      </c>
      <c r="C2168" s="49" t="s">
        <v>763</v>
      </c>
      <c r="D2168" s="49" t="s">
        <v>2</v>
      </c>
      <c r="E2168" s="50">
        <v>6</v>
      </c>
      <c r="F2168" s="50"/>
      <c r="G2168" s="50" t="s">
        <v>201</v>
      </c>
      <c r="H2168" s="51" t="s">
        <v>771</v>
      </c>
      <c r="I2168" s="64" t="s">
        <v>72</v>
      </c>
      <c r="J2168" s="52"/>
      <c r="K2168" s="52"/>
      <c r="L2168" s="53"/>
      <c r="M2168" s="52"/>
      <c r="N2168" s="52"/>
      <c r="O2168" s="52"/>
      <c r="P2168" s="20"/>
      <c r="R2168"/>
    </row>
    <row r="2169" spans="1:18" x14ac:dyDescent="0.35">
      <c r="A2169" s="54">
        <f xml:space="preserve"> ROW( data_scaledImpacts[[#This Row],[row_id]] ) - ROW( data_scaledImpacts[[#Headers],[row_id]] )</f>
        <v>2168</v>
      </c>
      <c r="B2169" s="61" t="str">
        <f xml:space="preserve"> _xlfn.TEXTJOIN( "", , data_scaledImpacts[[#This Row],[sector]:[impactType]] )</f>
        <v>WildfireGISS-E2-R7N/AMorbidity</v>
      </c>
      <c r="C2169" s="49" t="s">
        <v>763</v>
      </c>
      <c r="D2169" s="49" t="s">
        <v>2</v>
      </c>
      <c r="E2169" s="50">
        <v>7</v>
      </c>
      <c r="F2169" s="50"/>
      <c r="G2169" s="50" t="s">
        <v>201</v>
      </c>
      <c r="H2169" s="51" t="s">
        <v>771</v>
      </c>
      <c r="I2169" s="64" t="s">
        <v>79</v>
      </c>
      <c r="J2169" s="52"/>
      <c r="K2169" s="52"/>
      <c r="L2169" s="53"/>
      <c r="M2169" s="52"/>
      <c r="N2169" s="52"/>
      <c r="O2169" s="52"/>
      <c r="P2169" s="20"/>
      <c r="R2169"/>
    </row>
    <row r="2170" spans="1:18" x14ac:dyDescent="0.35">
      <c r="A2170" s="54">
        <f xml:space="preserve"> ROW( data_scaledImpacts[[#This Row],[row_id]] ) - ROW( data_scaledImpacts[[#Headers],[row_id]] )</f>
        <v>2169</v>
      </c>
      <c r="B2170" s="61" t="str">
        <f xml:space="preserve"> _xlfn.TEXTJOIN( "", , data_scaledImpacts[[#This Row],[sector]:[impactType]] )</f>
        <v>WildfireGISS-E2-R1N/AMortality</v>
      </c>
      <c r="C2170" s="49" t="s">
        <v>763</v>
      </c>
      <c r="D2170" s="49" t="s">
        <v>2</v>
      </c>
      <c r="E2170" s="50">
        <v>1</v>
      </c>
      <c r="F2170" s="50"/>
      <c r="G2170" s="50" t="s">
        <v>201</v>
      </c>
      <c r="H2170" s="51" t="s">
        <v>770</v>
      </c>
      <c r="I2170" s="64" t="s">
        <v>37</v>
      </c>
      <c r="J2170" s="52">
        <v>1.800824232541158E-7</v>
      </c>
      <c r="K2170" s="52">
        <v>6.5318115529315306E-8</v>
      </c>
      <c r="L2170" s="53">
        <v>2.5029839146469975E-6</v>
      </c>
      <c r="M2170" s="52">
        <v>3.7089046341001251E-6</v>
      </c>
      <c r="N2170" s="52">
        <v>1.7194344189889111E-7</v>
      </c>
      <c r="O2170" s="52">
        <v>1.7789158866879734E-7</v>
      </c>
      <c r="P2170" s="20">
        <v>2.95483572092475E-6</v>
      </c>
      <c r="R2170"/>
    </row>
    <row r="2171" spans="1:18" x14ac:dyDescent="0.35">
      <c r="A2171" s="54">
        <f xml:space="preserve"> ROW( data_scaledImpacts[[#This Row],[row_id]] ) - ROW( data_scaledImpacts[[#Headers],[row_id]] )</f>
        <v>2170</v>
      </c>
      <c r="B2171" s="61" t="str">
        <f xml:space="preserve"> _xlfn.TEXTJOIN( "", , data_scaledImpacts[[#This Row],[sector]:[impactType]] )</f>
        <v>WildfireGISS-E2-R2N/AMortality</v>
      </c>
      <c r="C2171" s="49" t="s">
        <v>763</v>
      </c>
      <c r="D2171" s="49" t="s">
        <v>2</v>
      </c>
      <c r="E2171" s="50">
        <v>2</v>
      </c>
      <c r="F2171" s="50"/>
      <c r="G2171" s="50" t="s">
        <v>201</v>
      </c>
      <c r="H2171" s="51" t="s">
        <v>770</v>
      </c>
      <c r="I2171" s="64" t="s">
        <v>44</v>
      </c>
      <c r="J2171" s="52">
        <v>3.2494893096909234E-7</v>
      </c>
      <c r="K2171" s="52">
        <v>1.1594192102013879E-7</v>
      </c>
      <c r="L2171" s="53">
        <v>4.4989047249751586E-6</v>
      </c>
      <c r="M2171" s="52">
        <v>6.8092566442782588E-6</v>
      </c>
      <c r="N2171" s="52">
        <v>3.0839601995648601E-7</v>
      </c>
      <c r="O2171" s="52">
        <v>3.2282257664503534E-7</v>
      </c>
      <c r="P2171" s="20">
        <v>5.3460417383463066E-6</v>
      </c>
      <c r="R2171"/>
    </row>
    <row r="2172" spans="1:18" x14ac:dyDescent="0.35">
      <c r="A2172" s="54">
        <f xml:space="preserve"> ROW( data_scaledImpacts[[#This Row],[row_id]] ) - ROW( data_scaledImpacts[[#Headers],[row_id]] )</f>
        <v>2171</v>
      </c>
      <c r="B2172" s="61" t="str">
        <f xml:space="preserve"> _xlfn.TEXTJOIN( "", , data_scaledImpacts[[#This Row],[sector]:[impactType]] )</f>
        <v>WildfireGISS-E2-R3N/AMortality</v>
      </c>
      <c r="C2172" s="49" t="s">
        <v>763</v>
      </c>
      <c r="D2172" s="49" t="s">
        <v>2</v>
      </c>
      <c r="E2172" s="50">
        <v>3</v>
      </c>
      <c r="F2172" s="50"/>
      <c r="G2172" s="50" t="s">
        <v>201</v>
      </c>
      <c r="H2172" s="51" t="s">
        <v>770</v>
      </c>
      <c r="I2172" s="64" t="s">
        <v>51</v>
      </c>
      <c r="J2172" s="52">
        <v>4.2782232443684521E-7</v>
      </c>
      <c r="K2172" s="52">
        <v>1.3102592352647953E-7</v>
      </c>
      <c r="L2172" s="53">
        <v>5.7251704049903912E-6</v>
      </c>
      <c r="M2172" s="52">
        <v>1.0278845175630579E-5</v>
      </c>
      <c r="N2172" s="52">
        <v>3.8502117047410424E-7</v>
      </c>
      <c r="O2172" s="52">
        <v>4.455841374390163E-7</v>
      </c>
      <c r="P2172" s="20">
        <v>7.1983448852228267E-6</v>
      </c>
      <c r="R2172"/>
    </row>
    <row r="2173" spans="1:18" x14ac:dyDescent="0.35">
      <c r="A2173" s="54">
        <f xml:space="preserve"> ROW( data_scaledImpacts[[#This Row],[row_id]] ) - ROW( data_scaledImpacts[[#Headers],[row_id]] )</f>
        <v>2172</v>
      </c>
      <c r="B2173" s="61" t="str">
        <f xml:space="preserve"> _xlfn.TEXTJOIN( "", , data_scaledImpacts[[#This Row],[sector]:[impactType]] )</f>
        <v>WildfireGISS-E2-R4N/AMortality</v>
      </c>
      <c r="C2173" s="49" t="s">
        <v>763</v>
      </c>
      <c r="D2173" s="49" t="s">
        <v>2</v>
      </c>
      <c r="E2173" s="50">
        <v>4</v>
      </c>
      <c r="F2173" s="50"/>
      <c r="G2173" s="50" t="s">
        <v>201</v>
      </c>
      <c r="H2173" s="51" t="s">
        <v>770</v>
      </c>
      <c r="I2173" s="64" t="s">
        <v>58</v>
      </c>
      <c r="J2173" s="52"/>
      <c r="K2173" s="52"/>
      <c r="L2173" s="53"/>
      <c r="M2173" s="52"/>
      <c r="N2173" s="52"/>
      <c r="O2173" s="52"/>
      <c r="P2173" s="20"/>
      <c r="R2173"/>
    </row>
    <row r="2174" spans="1:18" x14ac:dyDescent="0.35">
      <c r="A2174" s="54">
        <f xml:space="preserve"> ROW( data_scaledImpacts[[#This Row],[row_id]] ) - ROW( data_scaledImpacts[[#Headers],[row_id]] )</f>
        <v>2173</v>
      </c>
      <c r="B2174" s="61" t="str">
        <f xml:space="preserve"> _xlfn.TEXTJOIN( "", , data_scaledImpacts[[#This Row],[sector]:[impactType]] )</f>
        <v>WildfireGISS-E2-R5N/AMortality</v>
      </c>
      <c r="C2174" s="49" t="s">
        <v>763</v>
      </c>
      <c r="D2174" s="49" t="s">
        <v>2</v>
      </c>
      <c r="E2174" s="50">
        <v>5</v>
      </c>
      <c r="F2174" s="50"/>
      <c r="G2174" s="50" t="s">
        <v>201</v>
      </c>
      <c r="H2174" s="51" t="s">
        <v>770</v>
      </c>
      <c r="I2174" s="64" t="s">
        <v>65</v>
      </c>
      <c r="J2174" s="52"/>
      <c r="K2174" s="52"/>
      <c r="L2174" s="53"/>
      <c r="M2174" s="52"/>
      <c r="N2174" s="52"/>
      <c r="O2174" s="52"/>
      <c r="P2174" s="20"/>
      <c r="R2174"/>
    </row>
    <row r="2175" spans="1:18" x14ac:dyDescent="0.35">
      <c r="A2175" s="54">
        <f xml:space="preserve"> ROW( data_scaledImpacts[[#This Row],[row_id]] ) - ROW( data_scaledImpacts[[#Headers],[row_id]] )</f>
        <v>2174</v>
      </c>
      <c r="B2175" s="61" t="str">
        <f xml:space="preserve"> _xlfn.TEXTJOIN( "", , data_scaledImpacts[[#This Row],[sector]:[impactType]] )</f>
        <v>WildfireGISS-E2-R6N/AMortality</v>
      </c>
      <c r="C2175" s="49" t="s">
        <v>763</v>
      </c>
      <c r="D2175" s="49" t="s">
        <v>2</v>
      </c>
      <c r="E2175" s="50">
        <v>6</v>
      </c>
      <c r="F2175" s="50"/>
      <c r="G2175" s="50" t="s">
        <v>201</v>
      </c>
      <c r="H2175" s="51" t="s">
        <v>770</v>
      </c>
      <c r="I2175" s="64" t="s">
        <v>72</v>
      </c>
      <c r="J2175" s="52"/>
      <c r="K2175" s="52"/>
      <c r="L2175" s="53"/>
      <c r="M2175" s="52"/>
      <c r="N2175" s="52"/>
      <c r="O2175" s="52"/>
      <c r="P2175" s="20"/>
      <c r="R2175"/>
    </row>
    <row r="2176" spans="1:18" x14ac:dyDescent="0.35">
      <c r="A2176" s="54">
        <f xml:space="preserve"> ROW( data_scaledImpacts[[#This Row],[row_id]] ) - ROW( data_scaledImpacts[[#Headers],[row_id]] )</f>
        <v>2175</v>
      </c>
      <c r="B2176" s="61" t="str">
        <f xml:space="preserve"> _xlfn.TEXTJOIN( "", , data_scaledImpacts[[#This Row],[sector]:[impactType]] )</f>
        <v>WildfireGISS-E2-R7N/AMortality</v>
      </c>
      <c r="C2176" s="49" t="s">
        <v>763</v>
      </c>
      <c r="D2176" s="49" t="s">
        <v>2</v>
      </c>
      <c r="E2176" s="50">
        <v>7</v>
      </c>
      <c r="F2176" s="50"/>
      <c r="G2176" s="50" t="s">
        <v>201</v>
      </c>
      <c r="H2176" s="51" t="s">
        <v>770</v>
      </c>
      <c r="I2176" s="64" t="s">
        <v>79</v>
      </c>
      <c r="J2176" s="52"/>
      <c r="K2176" s="52"/>
      <c r="L2176" s="53"/>
      <c r="M2176" s="52"/>
      <c r="N2176" s="52"/>
      <c r="O2176" s="52"/>
      <c r="P2176" s="20"/>
      <c r="R2176"/>
    </row>
    <row r="2177" spans="1:18" x14ac:dyDescent="0.35">
      <c r="A2177" s="54">
        <f xml:space="preserve"> ROW( data_scaledImpacts[[#This Row],[row_id]] ) - ROW( data_scaledImpacts[[#Headers],[row_id]] )</f>
        <v>2176</v>
      </c>
      <c r="B2177" s="61" t="str">
        <f xml:space="preserve"> _xlfn.TEXTJOIN( "", , data_scaledImpacts[[#This Row],[sector]:[impactType]] )</f>
        <v>WildfireGISS-E2-R1N/AResponse Costs</v>
      </c>
      <c r="C2177" s="49" t="s">
        <v>763</v>
      </c>
      <c r="D2177" s="49" t="s">
        <v>2</v>
      </c>
      <c r="E2177" s="50">
        <v>1</v>
      </c>
      <c r="F2177" s="50"/>
      <c r="G2177" s="50" t="s">
        <v>201</v>
      </c>
      <c r="H2177" s="51" t="s">
        <v>804</v>
      </c>
      <c r="I2177" s="64" t="s">
        <v>37</v>
      </c>
      <c r="J2177" s="52"/>
      <c r="K2177" s="52"/>
      <c r="L2177" s="53">
        <v>397386.28808219009</v>
      </c>
      <c r="M2177" s="52">
        <v>643120.67045430944</v>
      </c>
      <c r="N2177" s="52"/>
      <c r="O2177" s="52">
        <v>22321.348209747834</v>
      </c>
      <c r="P2177" s="20">
        <v>1057360.2389848167</v>
      </c>
      <c r="R2177"/>
    </row>
    <row r="2178" spans="1:18" x14ac:dyDescent="0.35">
      <c r="A2178" s="54">
        <f xml:space="preserve"> ROW( data_scaledImpacts[[#This Row],[row_id]] ) - ROW( data_scaledImpacts[[#Headers],[row_id]] )</f>
        <v>2177</v>
      </c>
      <c r="B2178" s="61" t="str">
        <f xml:space="preserve"> _xlfn.TEXTJOIN( "", , data_scaledImpacts[[#This Row],[sector]:[impactType]] )</f>
        <v>WildfireGISS-E2-R2N/AResponse Costs</v>
      </c>
      <c r="C2178" s="49" t="s">
        <v>763</v>
      </c>
      <c r="D2178" s="49" t="s">
        <v>2</v>
      </c>
      <c r="E2178" s="50">
        <v>2</v>
      </c>
      <c r="F2178" s="50"/>
      <c r="G2178" s="50" t="s">
        <v>201</v>
      </c>
      <c r="H2178" s="51" t="s">
        <v>804</v>
      </c>
      <c r="I2178" s="64" t="s">
        <v>44</v>
      </c>
      <c r="J2178" s="52"/>
      <c r="K2178" s="52"/>
      <c r="L2178" s="53">
        <v>430496.75604192907</v>
      </c>
      <c r="M2178" s="52">
        <v>704104.52291100123</v>
      </c>
      <c r="N2178" s="52"/>
      <c r="O2178" s="52">
        <v>28957.865873715571</v>
      </c>
      <c r="P2178" s="20">
        <v>1271356.0535449928</v>
      </c>
      <c r="R2178"/>
    </row>
    <row r="2179" spans="1:18" x14ac:dyDescent="0.35">
      <c r="A2179" s="54">
        <f xml:space="preserve"> ROW( data_scaledImpacts[[#This Row],[row_id]] ) - ROW( data_scaledImpacts[[#Headers],[row_id]] )</f>
        <v>2178</v>
      </c>
      <c r="B2179" s="61" t="str">
        <f xml:space="preserve"> _xlfn.TEXTJOIN( "", , data_scaledImpacts[[#This Row],[sector]:[impactType]] )</f>
        <v>WildfireGISS-E2-R3N/AResponse Costs</v>
      </c>
      <c r="C2179" s="49" t="s">
        <v>763</v>
      </c>
      <c r="D2179" s="49" t="s">
        <v>2</v>
      </c>
      <c r="E2179" s="50">
        <v>3</v>
      </c>
      <c r="F2179" s="50"/>
      <c r="G2179" s="50" t="s">
        <v>201</v>
      </c>
      <c r="H2179" s="51" t="s">
        <v>804</v>
      </c>
      <c r="I2179" s="64" t="s">
        <v>51</v>
      </c>
      <c r="J2179" s="52"/>
      <c r="K2179" s="52"/>
      <c r="L2179" s="53">
        <v>490079.52257064619</v>
      </c>
      <c r="M2179" s="52">
        <v>768164.62212436879</v>
      </c>
      <c r="N2179" s="52"/>
      <c r="O2179" s="52">
        <v>35815.233529682198</v>
      </c>
      <c r="P2179" s="20">
        <v>1550290.0773898868</v>
      </c>
      <c r="R2179"/>
    </row>
    <row r="2180" spans="1:18" x14ac:dyDescent="0.35">
      <c r="A2180" s="54">
        <f xml:space="preserve"> ROW( data_scaledImpacts[[#This Row],[row_id]] ) - ROW( data_scaledImpacts[[#Headers],[row_id]] )</f>
        <v>2179</v>
      </c>
      <c r="B2180" s="61" t="str">
        <f xml:space="preserve"> _xlfn.TEXTJOIN( "", , data_scaledImpacts[[#This Row],[sector]:[impactType]] )</f>
        <v>WildfireGISS-E2-R4N/AResponse Costs</v>
      </c>
      <c r="C2180" s="49" t="s">
        <v>763</v>
      </c>
      <c r="D2180" s="49" t="s">
        <v>2</v>
      </c>
      <c r="E2180" s="50">
        <v>4</v>
      </c>
      <c r="F2180" s="50"/>
      <c r="G2180" s="50" t="s">
        <v>201</v>
      </c>
      <c r="H2180" s="51" t="s">
        <v>804</v>
      </c>
      <c r="I2180" s="64" t="s">
        <v>58</v>
      </c>
      <c r="J2180" s="52"/>
      <c r="K2180" s="52"/>
      <c r="L2180" s="53"/>
      <c r="M2180" s="52"/>
      <c r="N2180" s="52"/>
      <c r="O2180" s="52"/>
      <c r="P2180" s="20"/>
      <c r="R2180"/>
    </row>
    <row r="2181" spans="1:18" x14ac:dyDescent="0.35">
      <c r="A2181" s="54">
        <f xml:space="preserve"> ROW( data_scaledImpacts[[#This Row],[row_id]] ) - ROW( data_scaledImpacts[[#Headers],[row_id]] )</f>
        <v>2180</v>
      </c>
      <c r="B2181" s="61" t="str">
        <f xml:space="preserve"> _xlfn.TEXTJOIN( "", , data_scaledImpacts[[#This Row],[sector]:[impactType]] )</f>
        <v>WildfireGISS-E2-R5N/AResponse Costs</v>
      </c>
      <c r="C2181" s="49" t="s">
        <v>763</v>
      </c>
      <c r="D2181" s="49" t="s">
        <v>2</v>
      </c>
      <c r="E2181" s="50">
        <v>5</v>
      </c>
      <c r="F2181" s="50"/>
      <c r="G2181" s="50" t="s">
        <v>201</v>
      </c>
      <c r="H2181" s="51" t="s">
        <v>804</v>
      </c>
      <c r="I2181" s="64" t="s">
        <v>65</v>
      </c>
      <c r="J2181" s="52"/>
      <c r="K2181" s="52"/>
      <c r="L2181" s="53"/>
      <c r="M2181" s="52"/>
      <c r="N2181" s="52"/>
      <c r="O2181" s="52"/>
      <c r="P2181" s="20"/>
      <c r="R2181"/>
    </row>
    <row r="2182" spans="1:18" x14ac:dyDescent="0.35">
      <c r="A2182" s="54">
        <f xml:space="preserve"> ROW( data_scaledImpacts[[#This Row],[row_id]] ) - ROW( data_scaledImpacts[[#Headers],[row_id]] )</f>
        <v>2181</v>
      </c>
      <c r="B2182" s="61" t="str">
        <f xml:space="preserve"> _xlfn.TEXTJOIN( "", , data_scaledImpacts[[#This Row],[sector]:[impactType]] )</f>
        <v>WildfireGISS-E2-R6N/AResponse Costs</v>
      </c>
      <c r="C2182" s="49" t="s">
        <v>763</v>
      </c>
      <c r="D2182" s="49" t="s">
        <v>2</v>
      </c>
      <c r="E2182" s="50">
        <v>6</v>
      </c>
      <c r="F2182" s="50"/>
      <c r="G2182" s="50" t="s">
        <v>201</v>
      </c>
      <c r="H2182" s="51" t="s">
        <v>804</v>
      </c>
      <c r="I2182" s="64" t="s">
        <v>72</v>
      </c>
      <c r="J2182" s="52"/>
      <c r="K2182" s="52"/>
      <c r="L2182" s="53"/>
      <c r="M2182" s="52"/>
      <c r="N2182" s="52"/>
      <c r="O2182" s="52"/>
      <c r="P2182" s="20"/>
      <c r="R2182"/>
    </row>
    <row r="2183" spans="1:18" x14ac:dyDescent="0.35">
      <c r="A2183" s="54">
        <f xml:space="preserve"> ROW( data_scaledImpacts[[#This Row],[row_id]] ) - ROW( data_scaledImpacts[[#Headers],[row_id]] )</f>
        <v>2182</v>
      </c>
      <c r="B2183" s="61" t="str">
        <f xml:space="preserve"> _xlfn.TEXTJOIN( "", , data_scaledImpacts[[#This Row],[sector]:[impactType]] )</f>
        <v>WildfireGISS-E2-R7N/AResponse Costs</v>
      </c>
      <c r="C2183" s="49" t="s">
        <v>763</v>
      </c>
      <c r="D2183" s="49" t="s">
        <v>2</v>
      </c>
      <c r="E2183" s="50">
        <v>7</v>
      </c>
      <c r="F2183" s="50"/>
      <c r="G2183" s="50" t="s">
        <v>201</v>
      </c>
      <c r="H2183" s="51" t="s">
        <v>804</v>
      </c>
      <c r="I2183" s="64" t="s">
        <v>79</v>
      </c>
      <c r="J2183" s="52"/>
      <c r="K2183" s="52"/>
      <c r="L2183" s="53"/>
      <c r="M2183" s="52"/>
      <c r="N2183" s="52"/>
      <c r="O2183" s="52"/>
      <c r="P2183" s="20"/>
      <c r="R2183"/>
    </row>
    <row r="2184" spans="1:18" x14ac:dyDescent="0.35">
      <c r="A2184" s="54">
        <f xml:space="preserve"> ROW( data_scaledImpacts[[#This Row],[row_id]] ) - ROW( data_scaledImpacts[[#Headers],[row_id]] )</f>
        <v>2183</v>
      </c>
      <c r="B2184" s="61" t="str">
        <f xml:space="preserve"> _xlfn.TEXTJOIN( "", , data_scaledImpacts[[#This Row],[sector]:[impactType]] )</f>
        <v>WildfireHadGEM2-ES1N/AMorbidity</v>
      </c>
      <c r="C2184" s="49" t="s">
        <v>763</v>
      </c>
      <c r="D2184" s="49" t="s">
        <v>3</v>
      </c>
      <c r="E2184" s="50">
        <v>1</v>
      </c>
      <c r="F2184" s="50"/>
      <c r="G2184" s="50" t="s">
        <v>201</v>
      </c>
      <c r="H2184" s="51" t="s">
        <v>771</v>
      </c>
      <c r="I2184" s="64" t="s">
        <v>38</v>
      </c>
      <c r="J2184" s="52">
        <v>9.8122802426464775E-2</v>
      </c>
      <c r="K2184" s="52">
        <v>3.9709299329052233E-2</v>
      </c>
      <c r="L2184" s="53">
        <v>0.73600273854119524</v>
      </c>
      <c r="M2184" s="52">
        <v>1.2755587708669192</v>
      </c>
      <c r="N2184" s="52">
        <v>8.4926215339426583E-2</v>
      </c>
      <c r="O2184" s="52">
        <v>6.799014767399443E-2</v>
      </c>
      <c r="P2184" s="20">
        <v>0.84158974863024227</v>
      </c>
      <c r="R2184"/>
    </row>
    <row r="2185" spans="1:18" x14ac:dyDescent="0.35">
      <c r="A2185" s="54">
        <f xml:space="preserve"> ROW( data_scaledImpacts[[#This Row],[row_id]] ) - ROW( data_scaledImpacts[[#Headers],[row_id]] )</f>
        <v>2184</v>
      </c>
      <c r="B2185" s="61" t="str">
        <f xml:space="preserve"> _xlfn.TEXTJOIN( "", , data_scaledImpacts[[#This Row],[sector]:[impactType]] )</f>
        <v>WildfireHadGEM2-ES2N/AMorbidity</v>
      </c>
      <c r="C2185" s="49" t="s">
        <v>763</v>
      </c>
      <c r="D2185" s="49" t="s">
        <v>3</v>
      </c>
      <c r="E2185" s="50">
        <v>2</v>
      </c>
      <c r="F2185" s="50"/>
      <c r="G2185" s="50" t="s">
        <v>201</v>
      </c>
      <c r="H2185" s="51" t="s">
        <v>771</v>
      </c>
      <c r="I2185" s="64" t="s">
        <v>45</v>
      </c>
      <c r="J2185" s="52">
        <v>0.18534307124998906</v>
      </c>
      <c r="K2185" s="52">
        <v>7.5006454288209776E-2</v>
      </c>
      <c r="L2185" s="53">
        <v>1.3902273950222577</v>
      </c>
      <c r="M2185" s="52">
        <v>2.4093887894152917</v>
      </c>
      <c r="N2185" s="52">
        <v>0.16041618453002798</v>
      </c>
      <c r="O2185" s="52">
        <v>0.1284258344953228</v>
      </c>
      <c r="P2185" s="20">
        <v>1.5896695251904573</v>
      </c>
      <c r="R2185"/>
    </row>
    <row r="2186" spans="1:18" x14ac:dyDescent="0.35">
      <c r="A2186" s="54">
        <f xml:space="preserve"> ROW( data_scaledImpacts[[#This Row],[row_id]] ) - ROW( data_scaledImpacts[[#Headers],[row_id]] )</f>
        <v>2185</v>
      </c>
      <c r="B2186" s="61" t="str">
        <f xml:space="preserve"> _xlfn.TEXTJOIN( "", , data_scaledImpacts[[#This Row],[sector]:[impactType]] )</f>
        <v>WildfireHadGEM2-ES3N/AMorbidity</v>
      </c>
      <c r="C2186" s="49" t="s">
        <v>763</v>
      </c>
      <c r="D2186" s="49" t="s">
        <v>3</v>
      </c>
      <c r="E2186" s="50">
        <v>3</v>
      </c>
      <c r="F2186" s="50"/>
      <c r="G2186" s="50" t="s">
        <v>201</v>
      </c>
      <c r="H2186" s="51" t="s">
        <v>771</v>
      </c>
      <c r="I2186" s="64" t="s">
        <v>52</v>
      </c>
      <c r="J2186" s="52">
        <v>0.267112073272043</v>
      </c>
      <c r="K2186" s="52">
        <v>0.10809753706241998</v>
      </c>
      <c r="L2186" s="53">
        <v>2.0035630104732536</v>
      </c>
      <c r="M2186" s="52">
        <v>3.4723544318043911</v>
      </c>
      <c r="N2186" s="52">
        <v>0.23118803064621679</v>
      </c>
      <c r="O2186" s="52">
        <v>0.18508429089031814</v>
      </c>
      <c r="P2186" s="20">
        <v>2.2909943157156594</v>
      </c>
      <c r="R2186"/>
    </row>
    <row r="2187" spans="1:18" x14ac:dyDescent="0.35">
      <c r="A2187" s="54">
        <f xml:space="preserve"> ROW( data_scaledImpacts[[#This Row],[row_id]] ) - ROW( data_scaledImpacts[[#Headers],[row_id]] )</f>
        <v>2186</v>
      </c>
      <c r="B2187" s="61" t="str">
        <f xml:space="preserve"> _xlfn.TEXTJOIN( "", , data_scaledImpacts[[#This Row],[sector]:[impactType]] )</f>
        <v>WildfireHadGEM2-ES4N/AMorbidity</v>
      </c>
      <c r="C2187" s="49" t="s">
        <v>763</v>
      </c>
      <c r="D2187" s="49" t="s">
        <v>3</v>
      </c>
      <c r="E2187" s="50">
        <v>4</v>
      </c>
      <c r="F2187" s="50"/>
      <c r="G2187" s="50" t="s">
        <v>201</v>
      </c>
      <c r="H2187" s="51" t="s">
        <v>771</v>
      </c>
      <c r="I2187" s="64" t="s">
        <v>59</v>
      </c>
      <c r="J2187" s="52">
        <v>0.31235287536889278</v>
      </c>
      <c r="K2187" s="52">
        <v>0.12588524924351832</v>
      </c>
      <c r="L2187" s="53">
        <v>2.3422045695463556</v>
      </c>
      <c r="M2187" s="52">
        <v>4.1464007525380291</v>
      </c>
      <c r="N2187" s="52">
        <v>0.26911906851956657</v>
      </c>
      <c r="O2187" s="52">
        <v>0.21774862879216697</v>
      </c>
      <c r="P2187" s="20">
        <v>2.7083337380028674</v>
      </c>
      <c r="R2187"/>
    </row>
    <row r="2188" spans="1:18" x14ac:dyDescent="0.35">
      <c r="A2188" s="54">
        <f xml:space="preserve"> ROW( data_scaledImpacts[[#This Row],[row_id]] ) - ROW( data_scaledImpacts[[#Headers],[row_id]] )</f>
        <v>2187</v>
      </c>
      <c r="B2188" s="61" t="str">
        <f xml:space="preserve"> _xlfn.TEXTJOIN( "", , data_scaledImpacts[[#This Row],[sector]:[impactType]] )</f>
        <v>WildfireHadGEM2-ES5N/AMorbidity</v>
      </c>
      <c r="C2188" s="49" t="s">
        <v>763</v>
      </c>
      <c r="D2188" s="49" t="s">
        <v>3</v>
      </c>
      <c r="E2188" s="50">
        <v>5</v>
      </c>
      <c r="F2188" s="50"/>
      <c r="G2188" s="50" t="s">
        <v>201</v>
      </c>
      <c r="H2188" s="51" t="s">
        <v>771</v>
      </c>
      <c r="I2188" s="64" t="s">
        <v>66</v>
      </c>
      <c r="J2188" s="52">
        <v>0.33491263768734342</v>
      </c>
      <c r="K2188" s="52">
        <v>0.134077551572064</v>
      </c>
      <c r="L2188" s="53">
        <v>2.5101577327532225</v>
      </c>
      <c r="M2188" s="52">
        <v>4.5943488673384252</v>
      </c>
      <c r="N2188" s="52">
        <v>0.28643920748794027</v>
      </c>
      <c r="O2188" s="52">
        <v>0.23575034841109818</v>
      </c>
      <c r="P2188" s="20">
        <v>2.9545908489416961</v>
      </c>
      <c r="R2188"/>
    </row>
    <row r="2189" spans="1:18" x14ac:dyDescent="0.35">
      <c r="A2189" s="54">
        <f xml:space="preserve"> ROW( data_scaledImpacts[[#This Row],[row_id]] ) - ROW( data_scaledImpacts[[#Headers],[row_id]] )</f>
        <v>2188</v>
      </c>
      <c r="B2189" s="61" t="str">
        <f xml:space="preserve"> _xlfn.TEXTJOIN( "", , data_scaledImpacts[[#This Row],[sector]:[impactType]] )</f>
        <v>WildfireHadGEM2-ES6N/AMorbidity</v>
      </c>
      <c r="C2189" s="49" t="s">
        <v>763</v>
      </c>
      <c r="D2189" s="49" t="s">
        <v>3</v>
      </c>
      <c r="E2189" s="50">
        <v>6</v>
      </c>
      <c r="F2189" s="50"/>
      <c r="G2189" s="50" t="s">
        <v>201</v>
      </c>
      <c r="H2189" s="51" t="s">
        <v>771</v>
      </c>
      <c r="I2189" s="64" t="s">
        <v>73</v>
      </c>
      <c r="J2189" s="52">
        <v>0.3674989610362166</v>
      </c>
      <c r="K2189" s="52">
        <v>0.14591087715774106</v>
      </c>
      <c r="L2189" s="53">
        <v>2.7527567462742524</v>
      </c>
      <c r="M2189" s="52">
        <v>5.2413850331612215</v>
      </c>
      <c r="N2189" s="52">
        <v>0.31145718599781336</v>
      </c>
      <c r="O2189" s="52">
        <v>0.26175283230510993</v>
      </c>
      <c r="P2189" s="20">
        <v>3.3102955647422267</v>
      </c>
      <c r="R2189"/>
    </row>
    <row r="2190" spans="1:18" x14ac:dyDescent="0.35">
      <c r="A2190" s="54">
        <f xml:space="preserve"> ROW( data_scaledImpacts[[#This Row],[row_id]] ) - ROW( data_scaledImpacts[[#Headers],[row_id]] )</f>
        <v>2189</v>
      </c>
      <c r="B2190" s="61" t="str">
        <f xml:space="preserve"> _xlfn.TEXTJOIN( "", , data_scaledImpacts[[#This Row],[sector]:[impactType]] )</f>
        <v>WildfireHadGEM2-ES7N/AMorbidity</v>
      </c>
      <c r="C2190" s="49" t="s">
        <v>763</v>
      </c>
      <c r="D2190" s="49" t="s">
        <v>3</v>
      </c>
      <c r="E2190" s="50">
        <v>7</v>
      </c>
      <c r="F2190" s="50"/>
      <c r="G2190" s="50" t="s">
        <v>201</v>
      </c>
      <c r="H2190" s="51" t="s">
        <v>771</v>
      </c>
      <c r="I2190" s="64" t="s">
        <v>80</v>
      </c>
      <c r="J2190" s="52"/>
      <c r="K2190" s="52"/>
      <c r="L2190" s="53"/>
      <c r="M2190" s="52"/>
      <c r="N2190" s="52"/>
      <c r="O2190" s="52"/>
      <c r="P2190" s="20"/>
      <c r="R2190"/>
    </row>
    <row r="2191" spans="1:18" x14ac:dyDescent="0.35">
      <c r="A2191" s="54">
        <f xml:space="preserve"> ROW( data_scaledImpacts[[#This Row],[row_id]] ) - ROW( data_scaledImpacts[[#Headers],[row_id]] )</f>
        <v>2190</v>
      </c>
      <c r="B2191" s="61" t="str">
        <f xml:space="preserve"> _xlfn.TEXTJOIN( "", , data_scaledImpacts[[#This Row],[sector]:[impactType]] )</f>
        <v>WildfireHadGEM2-ES1N/AMortality</v>
      </c>
      <c r="C2191" s="49" t="s">
        <v>763</v>
      </c>
      <c r="D2191" s="49" t="s">
        <v>3</v>
      </c>
      <c r="E2191" s="50">
        <v>1</v>
      </c>
      <c r="F2191" s="50"/>
      <c r="G2191" s="50" t="s">
        <v>201</v>
      </c>
      <c r="H2191" s="51" t="s">
        <v>770</v>
      </c>
      <c r="I2191" s="64" t="s">
        <v>38</v>
      </c>
      <c r="J2191" s="52">
        <v>3.5945655616258651E-7</v>
      </c>
      <c r="K2191" s="52">
        <v>1.520007854262936E-7</v>
      </c>
      <c r="L2191" s="53">
        <v>4.2020620505728545E-6</v>
      </c>
      <c r="M2191" s="52">
        <v>6.1828359443789747E-6</v>
      </c>
      <c r="N2191" s="52">
        <v>3.0455387122173191E-7</v>
      </c>
      <c r="O2191" s="52">
        <v>2.9598753603367221E-7</v>
      </c>
      <c r="P2191" s="20">
        <v>4.1221914338207366E-6</v>
      </c>
      <c r="R2191"/>
    </row>
    <row r="2192" spans="1:18" x14ac:dyDescent="0.35">
      <c r="A2192" s="54">
        <f xml:space="preserve"> ROW( data_scaledImpacts[[#This Row],[row_id]] ) - ROW( data_scaledImpacts[[#Headers],[row_id]] )</f>
        <v>2191</v>
      </c>
      <c r="B2192" s="61" t="str">
        <f xml:space="preserve"> _xlfn.TEXTJOIN( "", , data_scaledImpacts[[#This Row],[sector]:[impactType]] )</f>
        <v>WildfireHadGEM2-ES2N/AMortality</v>
      </c>
      <c r="C2192" s="49" t="s">
        <v>763</v>
      </c>
      <c r="D2192" s="49" t="s">
        <v>3</v>
      </c>
      <c r="E2192" s="50">
        <v>2</v>
      </c>
      <c r="F2192" s="50"/>
      <c r="G2192" s="50" t="s">
        <v>201</v>
      </c>
      <c r="H2192" s="51" t="s">
        <v>770</v>
      </c>
      <c r="I2192" s="64" t="s">
        <v>45</v>
      </c>
      <c r="J2192" s="52">
        <v>6.7897349497377456E-7</v>
      </c>
      <c r="K2192" s="52">
        <v>2.8711259469411017E-7</v>
      </c>
      <c r="L2192" s="53">
        <v>7.9372283177487239E-6</v>
      </c>
      <c r="M2192" s="52">
        <v>1.1678690117160289E-5</v>
      </c>
      <c r="N2192" s="52">
        <v>5.7526842341882691E-7</v>
      </c>
      <c r="O2192" s="52">
        <v>5.5908756806360294E-7</v>
      </c>
      <c r="P2192" s="20">
        <v>7.786361597216948E-6</v>
      </c>
      <c r="R2192"/>
    </row>
    <row r="2193" spans="1:18" x14ac:dyDescent="0.35">
      <c r="A2193" s="54">
        <f xml:space="preserve"> ROW( data_scaledImpacts[[#This Row],[row_id]] ) - ROW( data_scaledImpacts[[#Headers],[row_id]] )</f>
        <v>2192</v>
      </c>
      <c r="B2193" s="61" t="str">
        <f xml:space="preserve"> _xlfn.TEXTJOIN( "", , data_scaledImpacts[[#This Row],[sector]:[impactType]] )</f>
        <v>WildfireHadGEM2-ES3N/AMortality</v>
      </c>
      <c r="C2193" s="49" t="s">
        <v>763</v>
      </c>
      <c r="D2193" s="49" t="s">
        <v>3</v>
      </c>
      <c r="E2193" s="50">
        <v>3</v>
      </c>
      <c r="F2193" s="50"/>
      <c r="G2193" s="50" t="s">
        <v>201</v>
      </c>
      <c r="H2193" s="51" t="s">
        <v>770</v>
      </c>
      <c r="I2193" s="64" t="s">
        <v>52</v>
      </c>
      <c r="J2193" s="52">
        <v>9.7852062510926343E-7</v>
      </c>
      <c r="K2193" s="52">
        <v>4.1377991588268816E-7</v>
      </c>
      <c r="L2193" s="53">
        <v>1.1438946693226103E-5</v>
      </c>
      <c r="M2193" s="52">
        <v>1.6831053404142767E-5</v>
      </c>
      <c r="N2193" s="52">
        <v>8.290633161036033E-7</v>
      </c>
      <c r="O2193" s="52">
        <v>8.0574384809166304E-7</v>
      </c>
      <c r="P2193" s="20">
        <v>1.1221521125400893E-5</v>
      </c>
      <c r="R2193"/>
    </row>
    <row r="2194" spans="1:18" x14ac:dyDescent="0.35">
      <c r="A2194" s="54">
        <f xml:space="preserve"> ROW( data_scaledImpacts[[#This Row],[row_id]] ) - ROW( data_scaledImpacts[[#Headers],[row_id]] )</f>
        <v>2193</v>
      </c>
      <c r="B2194" s="61" t="str">
        <f xml:space="preserve"> _xlfn.TEXTJOIN( "", , data_scaledImpacts[[#This Row],[sector]:[impactType]] )</f>
        <v>WildfireHadGEM2-ES4N/AMortality</v>
      </c>
      <c r="C2194" s="49" t="s">
        <v>763</v>
      </c>
      <c r="D2194" s="49" t="s">
        <v>3</v>
      </c>
      <c r="E2194" s="50">
        <v>4</v>
      </c>
      <c r="F2194" s="50"/>
      <c r="G2194" s="50" t="s">
        <v>201</v>
      </c>
      <c r="H2194" s="51" t="s">
        <v>770</v>
      </c>
      <c r="I2194" s="64" t="s">
        <v>59</v>
      </c>
      <c r="J2194" s="52">
        <v>1.1647307914244902E-6</v>
      </c>
      <c r="K2194" s="52">
        <v>4.8418356964927253E-7</v>
      </c>
      <c r="L2194" s="53">
        <v>1.3541825989847317E-5</v>
      </c>
      <c r="M2194" s="52">
        <v>2.0562526130590904E-5</v>
      </c>
      <c r="N2194" s="52">
        <v>9.7984455921371201E-7</v>
      </c>
      <c r="O2194" s="52">
        <v>9.6615193116033293E-7</v>
      </c>
      <c r="P2194" s="20">
        <v>1.3335649494684636E-5</v>
      </c>
      <c r="R2194"/>
    </row>
    <row r="2195" spans="1:18" x14ac:dyDescent="0.35">
      <c r="A2195" s="54">
        <f xml:space="preserve"> ROW( data_scaledImpacts[[#This Row],[row_id]] ) - ROW( data_scaledImpacts[[#Headers],[row_id]] )</f>
        <v>2194</v>
      </c>
      <c r="B2195" s="61" t="str">
        <f xml:space="preserve"> _xlfn.TEXTJOIN( "", , data_scaledImpacts[[#This Row],[sector]:[impactType]] )</f>
        <v>WildfireHadGEM2-ES5N/AMortality</v>
      </c>
      <c r="C2195" s="49" t="s">
        <v>763</v>
      </c>
      <c r="D2195" s="49" t="s">
        <v>3</v>
      </c>
      <c r="E2195" s="50">
        <v>5</v>
      </c>
      <c r="F2195" s="50"/>
      <c r="G2195" s="50" t="s">
        <v>201</v>
      </c>
      <c r="H2195" s="51" t="s">
        <v>770</v>
      </c>
      <c r="I2195" s="64" t="s">
        <v>66</v>
      </c>
      <c r="J2195" s="52">
        <v>1.2842351570943466E-6</v>
      </c>
      <c r="K2195" s="52">
        <v>5.1970967517334849E-7</v>
      </c>
      <c r="L2195" s="53">
        <v>1.480577149342179E-5</v>
      </c>
      <c r="M2195" s="52">
        <v>2.3569475471570174E-5</v>
      </c>
      <c r="N2195" s="52">
        <v>1.068518474078868E-6</v>
      </c>
      <c r="O2195" s="52">
        <v>1.0772939590637353E-6</v>
      </c>
      <c r="P2195" s="20">
        <v>1.4667765699102929E-5</v>
      </c>
      <c r="R2195"/>
    </row>
    <row r="2196" spans="1:18" x14ac:dyDescent="0.35">
      <c r="A2196" s="54">
        <f xml:space="preserve"> ROW( data_scaledImpacts[[#This Row],[row_id]] ) - ROW( data_scaledImpacts[[#Headers],[row_id]] )</f>
        <v>2195</v>
      </c>
      <c r="B2196" s="61" t="str">
        <f xml:space="preserve"> _xlfn.TEXTJOIN( "", , data_scaledImpacts[[#This Row],[sector]:[impactType]] )</f>
        <v>WildfireHadGEM2-ES6N/AMortality</v>
      </c>
      <c r="C2196" s="49" t="s">
        <v>763</v>
      </c>
      <c r="D2196" s="49" t="s">
        <v>3</v>
      </c>
      <c r="E2196" s="50">
        <v>6</v>
      </c>
      <c r="F2196" s="50"/>
      <c r="G2196" s="50" t="s">
        <v>201</v>
      </c>
      <c r="H2196" s="51" t="s">
        <v>770</v>
      </c>
      <c r="I2196" s="64" t="s">
        <v>73</v>
      </c>
      <c r="J2196" s="52">
        <v>1.4568525741730284E-6</v>
      </c>
      <c r="K2196" s="52">
        <v>5.7102516093034691E-7</v>
      </c>
      <c r="L2196" s="53">
        <v>1.6631470554140477E-5</v>
      </c>
      <c r="M2196" s="52">
        <v>2.7912846741873557E-5</v>
      </c>
      <c r="N2196" s="52">
        <v>1.1966030177729821E-6</v>
      </c>
      <c r="O2196" s="52">
        <v>1.2378324438130943E-6</v>
      </c>
      <c r="P2196" s="20">
        <v>1.6591933549929354E-5</v>
      </c>
      <c r="R2196"/>
    </row>
    <row r="2197" spans="1:18" x14ac:dyDescent="0.35">
      <c r="A2197" s="54">
        <f xml:space="preserve"> ROW( data_scaledImpacts[[#This Row],[row_id]] ) - ROW( data_scaledImpacts[[#Headers],[row_id]] )</f>
        <v>2196</v>
      </c>
      <c r="B2197" s="61" t="str">
        <f xml:space="preserve"> _xlfn.TEXTJOIN( "", , data_scaledImpacts[[#This Row],[sector]:[impactType]] )</f>
        <v>WildfireHadGEM2-ES7N/AMortality</v>
      </c>
      <c r="C2197" s="49" t="s">
        <v>763</v>
      </c>
      <c r="D2197" s="49" t="s">
        <v>3</v>
      </c>
      <c r="E2197" s="50">
        <v>7</v>
      </c>
      <c r="F2197" s="50"/>
      <c r="G2197" s="50" t="s">
        <v>201</v>
      </c>
      <c r="H2197" s="51" t="s">
        <v>770</v>
      </c>
      <c r="I2197" s="64" t="s">
        <v>80</v>
      </c>
      <c r="J2197" s="52"/>
      <c r="K2197" s="52"/>
      <c r="L2197" s="53"/>
      <c r="M2197" s="52"/>
      <c r="N2197" s="52"/>
      <c r="O2197" s="52"/>
      <c r="P2197" s="20"/>
      <c r="R2197"/>
    </row>
    <row r="2198" spans="1:18" x14ac:dyDescent="0.35">
      <c r="A2198" s="54">
        <f xml:space="preserve"> ROW( data_scaledImpacts[[#This Row],[row_id]] ) - ROW( data_scaledImpacts[[#Headers],[row_id]] )</f>
        <v>2197</v>
      </c>
      <c r="B2198" s="61" t="str">
        <f xml:space="preserve"> _xlfn.TEXTJOIN( "", , data_scaledImpacts[[#This Row],[sector]:[impactType]] )</f>
        <v>WildfireHadGEM2-ES1N/AResponse Costs</v>
      </c>
      <c r="C2198" s="49" t="s">
        <v>763</v>
      </c>
      <c r="D2198" s="49" t="s">
        <v>3</v>
      </c>
      <c r="E2198" s="50">
        <v>1</v>
      </c>
      <c r="F2198" s="50"/>
      <c r="G2198" s="50" t="s">
        <v>201</v>
      </c>
      <c r="H2198" s="51" t="s">
        <v>804</v>
      </c>
      <c r="I2198" s="64" t="s">
        <v>38</v>
      </c>
      <c r="J2198" s="52"/>
      <c r="K2198" s="52"/>
      <c r="L2198" s="53">
        <v>416196.03624946758</v>
      </c>
      <c r="M2198" s="52">
        <v>662563.43628002924</v>
      </c>
      <c r="N2198" s="52"/>
      <c r="O2198" s="52">
        <v>21674.997235223029</v>
      </c>
      <c r="P2198" s="20">
        <v>1091969.7544330379</v>
      </c>
      <c r="R2198"/>
    </row>
    <row r="2199" spans="1:18" x14ac:dyDescent="0.35">
      <c r="A2199" s="54">
        <f xml:space="preserve"> ROW( data_scaledImpacts[[#This Row],[row_id]] ) - ROW( data_scaledImpacts[[#Headers],[row_id]] )</f>
        <v>2198</v>
      </c>
      <c r="B2199" s="61" t="str">
        <f xml:space="preserve"> _xlfn.TEXTJOIN( "", , data_scaledImpacts[[#This Row],[sector]:[impactType]] )</f>
        <v>WildfireHadGEM2-ES2N/AResponse Costs</v>
      </c>
      <c r="C2199" s="49" t="s">
        <v>763</v>
      </c>
      <c r="D2199" s="49" t="s">
        <v>3</v>
      </c>
      <c r="E2199" s="50">
        <v>2</v>
      </c>
      <c r="F2199" s="50"/>
      <c r="G2199" s="50" t="s">
        <v>201</v>
      </c>
      <c r="H2199" s="51" t="s">
        <v>804</v>
      </c>
      <c r="I2199" s="64" t="s">
        <v>45</v>
      </c>
      <c r="J2199" s="52"/>
      <c r="K2199" s="52"/>
      <c r="L2199" s="53">
        <v>528304.7695937946</v>
      </c>
      <c r="M2199" s="52">
        <v>834892.47753868019</v>
      </c>
      <c r="N2199" s="52"/>
      <c r="O2199" s="52">
        <v>33706.647401238122</v>
      </c>
      <c r="P2199" s="20">
        <v>1356262.4262365878</v>
      </c>
      <c r="R2199"/>
    </row>
    <row r="2200" spans="1:18" x14ac:dyDescent="0.35">
      <c r="A2200" s="54">
        <f xml:space="preserve"> ROW( data_scaledImpacts[[#This Row],[row_id]] ) - ROW( data_scaledImpacts[[#Headers],[row_id]] )</f>
        <v>2199</v>
      </c>
      <c r="B2200" s="61" t="str">
        <f xml:space="preserve"> _xlfn.TEXTJOIN( "", , data_scaledImpacts[[#This Row],[sector]:[impactType]] )</f>
        <v>WildfireHadGEM2-ES3N/AResponse Costs</v>
      </c>
      <c r="C2200" s="49" t="s">
        <v>763</v>
      </c>
      <c r="D2200" s="49" t="s">
        <v>3</v>
      </c>
      <c r="E2200" s="50">
        <v>3</v>
      </c>
      <c r="F2200" s="50"/>
      <c r="G2200" s="50" t="s">
        <v>201</v>
      </c>
      <c r="H2200" s="51" t="s">
        <v>804</v>
      </c>
      <c r="I2200" s="64" t="s">
        <v>52</v>
      </c>
      <c r="J2200" s="52"/>
      <c r="K2200" s="52"/>
      <c r="L2200" s="53">
        <v>729476.14493929828</v>
      </c>
      <c r="M2200" s="52">
        <v>960028.24880643422</v>
      </c>
      <c r="N2200" s="52"/>
      <c r="O2200" s="52">
        <v>44416.126739770269</v>
      </c>
      <c r="P2200" s="20">
        <v>1541311.061498346</v>
      </c>
      <c r="R2200"/>
    </row>
    <row r="2201" spans="1:18" x14ac:dyDescent="0.35">
      <c r="A2201" s="54">
        <f xml:space="preserve"> ROW( data_scaledImpacts[[#This Row],[row_id]] ) - ROW( data_scaledImpacts[[#Headers],[row_id]] )</f>
        <v>2200</v>
      </c>
      <c r="B2201" s="61" t="str">
        <f xml:space="preserve"> _xlfn.TEXTJOIN( "", , data_scaledImpacts[[#This Row],[sector]:[impactType]] )</f>
        <v>WildfireHadGEM2-ES4N/AResponse Costs</v>
      </c>
      <c r="C2201" s="49" t="s">
        <v>763</v>
      </c>
      <c r="D2201" s="49" t="s">
        <v>3</v>
      </c>
      <c r="E2201" s="50">
        <v>4</v>
      </c>
      <c r="F2201" s="50"/>
      <c r="G2201" s="50" t="s">
        <v>201</v>
      </c>
      <c r="H2201" s="51" t="s">
        <v>804</v>
      </c>
      <c r="I2201" s="64" t="s">
        <v>59</v>
      </c>
      <c r="J2201" s="52"/>
      <c r="K2201" s="52"/>
      <c r="L2201" s="53">
        <v>768359.17754654656</v>
      </c>
      <c r="M2201" s="52">
        <v>1083539.9579442595</v>
      </c>
      <c r="N2201" s="52"/>
      <c r="O2201" s="52">
        <v>48167.379644836277</v>
      </c>
      <c r="P2201" s="20">
        <v>1742693.2944845445</v>
      </c>
      <c r="R2201"/>
    </row>
    <row r="2202" spans="1:18" x14ac:dyDescent="0.35">
      <c r="A2202" s="54">
        <f xml:space="preserve"> ROW( data_scaledImpacts[[#This Row],[row_id]] ) - ROW( data_scaledImpacts[[#Headers],[row_id]] )</f>
        <v>2201</v>
      </c>
      <c r="B2202" s="61" t="str">
        <f xml:space="preserve"> _xlfn.TEXTJOIN( "", , data_scaledImpacts[[#This Row],[sector]:[impactType]] )</f>
        <v>WildfireHadGEM2-ES5N/AResponse Costs</v>
      </c>
      <c r="C2202" s="49" t="s">
        <v>763</v>
      </c>
      <c r="D2202" s="49" t="s">
        <v>3</v>
      </c>
      <c r="E2202" s="50">
        <v>5</v>
      </c>
      <c r="F2202" s="50"/>
      <c r="G2202" s="50" t="s">
        <v>201</v>
      </c>
      <c r="H2202" s="51" t="s">
        <v>804</v>
      </c>
      <c r="I2202" s="64" t="s">
        <v>66</v>
      </c>
      <c r="J2202" s="52"/>
      <c r="K2202" s="52"/>
      <c r="L2202" s="53">
        <v>863556.96686812979</v>
      </c>
      <c r="M2202" s="52">
        <v>1150571.7380202168</v>
      </c>
      <c r="N2202" s="52"/>
      <c r="O2202" s="52">
        <v>54347.483562609988</v>
      </c>
      <c r="P2202" s="20">
        <v>1878013.2630818689</v>
      </c>
      <c r="R2202"/>
    </row>
    <row r="2203" spans="1:18" x14ac:dyDescent="0.35">
      <c r="A2203" s="54">
        <f xml:space="preserve"> ROW( data_scaledImpacts[[#This Row],[row_id]] ) - ROW( data_scaledImpacts[[#Headers],[row_id]] )</f>
        <v>2202</v>
      </c>
      <c r="B2203" s="61" t="str">
        <f xml:space="preserve"> _xlfn.TEXTJOIN( "", , data_scaledImpacts[[#This Row],[sector]:[impactType]] )</f>
        <v>WildfireHadGEM2-ES6N/AResponse Costs</v>
      </c>
      <c r="C2203" s="49" t="s">
        <v>763</v>
      </c>
      <c r="D2203" s="49" t="s">
        <v>3</v>
      </c>
      <c r="E2203" s="50">
        <v>6</v>
      </c>
      <c r="F2203" s="50"/>
      <c r="G2203" s="50" t="s">
        <v>201</v>
      </c>
      <c r="H2203" s="51" t="s">
        <v>804</v>
      </c>
      <c r="I2203" s="64" t="s">
        <v>73</v>
      </c>
      <c r="J2203" s="52"/>
      <c r="K2203" s="52"/>
      <c r="L2203" s="53">
        <v>919904.97335840308</v>
      </c>
      <c r="M2203" s="52">
        <v>1347390.2079937281</v>
      </c>
      <c r="N2203" s="52"/>
      <c r="O2203" s="52">
        <v>66958.711760768827</v>
      </c>
      <c r="P2203" s="20">
        <v>2183809.7581170439</v>
      </c>
      <c r="R2203"/>
    </row>
    <row r="2204" spans="1:18" x14ac:dyDescent="0.35">
      <c r="A2204" s="54">
        <f xml:space="preserve"> ROW( data_scaledImpacts[[#This Row],[row_id]] ) - ROW( data_scaledImpacts[[#Headers],[row_id]] )</f>
        <v>2203</v>
      </c>
      <c r="B2204" s="61" t="str">
        <f xml:space="preserve"> _xlfn.TEXTJOIN( "", , data_scaledImpacts[[#This Row],[sector]:[impactType]] )</f>
        <v>WildfireHadGEM2-ES7N/AResponse Costs</v>
      </c>
      <c r="C2204" s="49" t="s">
        <v>763</v>
      </c>
      <c r="D2204" s="49" t="s">
        <v>3</v>
      </c>
      <c r="E2204" s="50">
        <v>7</v>
      </c>
      <c r="F2204" s="50"/>
      <c r="G2204" s="50" t="s">
        <v>201</v>
      </c>
      <c r="H2204" s="51" t="s">
        <v>804</v>
      </c>
      <c r="I2204" s="64" t="s">
        <v>80</v>
      </c>
      <c r="J2204" s="52"/>
      <c r="K2204" s="52"/>
      <c r="L2204" s="53"/>
      <c r="M2204" s="52"/>
      <c r="N2204" s="52"/>
      <c r="O2204" s="52"/>
      <c r="P2204" s="20"/>
      <c r="R2204"/>
    </row>
    <row r="2205" spans="1:18" x14ac:dyDescent="0.35">
      <c r="A2205" s="54">
        <f xml:space="preserve"> ROW( data_scaledImpacts[[#This Row],[row_id]] ) - ROW( data_scaledImpacts[[#Headers],[row_id]] )</f>
        <v>2204</v>
      </c>
      <c r="B2205" s="61" t="str">
        <f xml:space="preserve"> _xlfn.TEXTJOIN( "", , data_scaledImpacts[[#This Row],[sector]:[impactType]] )</f>
        <v>WildfireMIROC51N/AMorbidity</v>
      </c>
      <c r="C2205" s="49" t="s">
        <v>763</v>
      </c>
      <c r="D2205" s="49" t="s">
        <v>4</v>
      </c>
      <c r="E2205" s="50">
        <v>1</v>
      </c>
      <c r="F2205" s="50"/>
      <c r="G2205" s="50" t="s">
        <v>201</v>
      </c>
      <c r="H2205" s="51" t="s">
        <v>771</v>
      </c>
      <c r="I2205" s="64" t="s">
        <v>39</v>
      </c>
      <c r="J2205" s="52">
        <v>6.2508386361432466E-2</v>
      </c>
      <c r="K2205" s="52">
        <v>2.3747685828665231E-2</v>
      </c>
      <c r="L2205" s="53">
        <v>0.4698274341252423</v>
      </c>
      <c r="M2205" s="52">
        <v>1.0160010324620374</v>
      </c>
      <c r="N2205" s="52">
        <v>5.658999423891542E-2</v>
      </c>
      <c r="O2205" s="52">
        <v>4.6357785452497684E-2</v>
      </c>
      <c r="P2205" s="20">
        <v>0.67500462541550021</v>
      </c>
      <c r="R2205"/>
    </row>
    <row r="2206" spans="1:18" x14ac:dyDescent="0.35">
      <c r="A2206" s="54">
        <f xml:space="preserve"> ROW( data_scaledImpacts[[#This Row],[row_id]] ) - ROW( data_scaledImpacts[[#Headers],[row_id]] )</f>
        <v>2205</v>
      </c>
      <c r="B2206" s="61" t="str">
        <f xml:space="preserve"> _xlfn.TEXTJOIN( "", , data_scaledImpacts[[#This Row],[sector]:[impactType]] )</f>
        <v>WildfireMIROC52N/AMorbidity</v>
      </c>
      <c r="C2206" s="49" t="s">
        <v>763</v>
      </c>
      <c r="D2206" s="49" t="s">
        <v>4</v>
      </c>
      <c r="E2206" s="50">
        <v>2</v>
      </c>
      <c r="F2206" s="50"/>
      <c r="G2206" s="50" t="s">
        <v>201</v>
      </c>
      <c r="H2206" s="51" t="s">
        <v>771</v>
      </c>
      <c r="I2206" s="64" t="s">
        <v>46</v>
      </c>
      <c r="J2206" s="52">
        <v>0.10796903098792879</v>
      </c>
      <c r="K2206" s="52">
        <v>4.1018730067694485E-2</v>
      </c>
      <c r="L2206" s="53">
        <v>0.81152011348905484</v>
      </c>
      <c r="M2206" s="52">
        <v>1.7549108742526101</v>
      </c>
      <c r="N2206" s="52">
        <v>9.7746353685399356E-2</v>
      </c>
      <c r="O2206" s="52">
        <v>8.0072538508859634E-2</v>
      </c>
      <c r="P2206" s="20">
        <v>1.1659170802631369</v>
      </c>
      <c r="R2206"/>
    </row>
    <row r="2207" spans="1:18" x14ac:dyDescent="0.35">
      <c r="A2207" s="54">
        <f xml:space="preserve"> ROW( data_scaledImpacts[[#This Row],[row_id]] ) - ROW( data_scaledImpacts[[#Headers],[row_id]] )</f>
        <v>2206</v>
      </c>
      <c r="B2207" s="61" t="str">
        <f xml:space="preserve"> _xlfn.TEXTJOIN( "", , data_scaledImpacts[[#This Row],[sector]:[impactType]] )</f>
        <v>WildfireMIROC53N/AMorbidity</v>
      </c>
      <c r="C2207" s="49" t="s">
        <v>763</v>
      </c>
      <c r="D2207" s="49" t="s">
        <v>4</v>
      </c>
      <c r="E2207" s="50">
        <v>3</v>
      </c>
      <c r="F2207" s="50"/>
      <c r="G2207" s="50" t="s">
        <v>201</v>
      </c>
      <c r="H2207" s="51" t="s">
        <v>771</v>
      </c>
      <c r="I2207" s="64" t="s">
        <v>53</v>
      </c>
      <c r="J2207" s="52">
        <v>0.15627839270902494</v>
      </c>
      <c r="K2207" s="52">
        <v>5.9421645359840042E-2</v>
      </c>
      <c r="L2207" s="53">
        <v>1.1772765168614596</v>
      </c>
      <c r="M2207" s="52">
        <v>2.5103090486942006</v>
      </c>
      <c r="N2207" s="52">
        <v>0.14086878820969972</v>
      </c>
      <c r="O2207" s="52">
        <v>0.11574255936086629</v>
      </c>
      <c r="P2207" s="20">
        <v>1.6592522343817999</v>
      </c>
      <c r="R2207"/>
    </row>
    <row r="2208" spans="1:18" x14ac:dyDescent="0.35">
      <c r="A2208" s="54">
        <f xml:space="preserve"> ROW( data_scaledImpacts[[#This Row],[row_id]] ) - ROW( data_scaledImpacts[[#Headers],[row_id]] )</f>
        <v>2207</v>
      </c>
      <c r="B2208" s="61" t="str">
        <f xml:space="preserve"> _xlfn.TEXTJOIN( "", , data_scaledImpacts[[#This Row],[sector]:[impactType]] )</f>
        <v>WildfireMIROC54N/AMorbidity</v>
      </c>
      <c r="C2208" s="49" t="s">
        <v>763</v>
      </c>
      <c r="D2208" s="49" t="s">
        <v>4</v>
      </c>
      <c r="E2208" s="50">
        <v>4</v>
      </c>
      <c r="F2208" s="50"/>
      <c r="G2208" s="50" t="s">
        <v>201</v>
      </c>
      <c r="H2208" s="51" t="s">
        <v>771</v>
      </c>
      <c r="I2208" s="64" t="s">
        <v>60</v>
      </c>
      <c r="J2208" s="52">
        <v>0.20466548832709935</v>
      </c>
      <c r="K2208" s="52">
        <v>7.8373336234904625E-2</v>
      </c>
      <c r="L2208" s="53">
        <v>1.5713759371066351</v>
      </c>
      <c r="M2208" s="52">
        <v>2.954914916711783</v>
      </c>
      <c r="N2208" s="52">
        <v>0.17764635674390353</v>
      </c>
      <c r="O2208" s="52">
        <v>0.14982264884958421</v>
      </c>
      <c r="P2208" s="20">
        <v>1.8568064099910482</v>
      </c>
      <c r="R2208"/>
    </row>
    <row r="2209" spans="1:18" x14ac:dyDescent="0.35">
      <c r="A2209" s="54">
        <f xml:space="preserve"> ROW( data_scaledImpacts[[#This Row],[row_id]] ) - ROW( data_scaledImpacts[[#Headers],[row_id]] )</f>
        <v>2208</v>
      </c>
      <c r="B2209" s="61" t="str">
        <f xml:space="preserve"> _xlfn.TEXTJOIN( "", , data_scaledImpacts[[#This Row],[sector]:[impactType]] )</f>
        <v>WildfireMIROC55N/AMorbidity</v>
      </c>
      <c r="C2209" s="49" t="s">
        <v>763</v>
      </c>
      <c r="D2209" s="49" t="s">
        <v>4</v>
      </c>
      <c r="E2209" s="50">
        <v>5</v>
      </c>
      <c r="F2209" s="50"/>
      <c r="G2209" s="50" t="s">
        <v>201</v>
      </c>
      <c r="H2209" s="51" t="s">
        <v>771</v>
      </c>
      <c r="I2209" s="64" t="s">
        <v>67</v>
      </c>
      <c r="J2209" s="52">
        <v>0.24451980091117312</v>
      </c>
      <c r="K2209" s="52">
        <v>9.4023789369338834E-2</v>
      </c>
      <c r="L2209" s="53">
        <v>1.8981584621130714</v>
      </c>
      <c r="M2209" s="52">
        <v>3.2966074283467033</v>
      </c>
      <c r="N2209" s="52">
        <v>0.20743454474699821</v>
      </c>
      <c r="O2209" s="52">
        <v>0.17776350726468773</v>
      </c>
      <c r="P2209" s="20">
        <v>1.9962256953047051</v>
      </c>
      <c r="R2209"/>
    </row>
    <row r="2210" spans="1:18" x14ac:dyDescent="0.35">
      <c r="A2210" s="54">
        <f xml:space="preserve"> ROW( data_scaledImpacts[[#This Row],[row_id]] ) - ROW( data_scaledImpacts[[#Headers],[row_id]] )</f>
        <v>2209</v>
      </c>
      <c r="B2210" s="61" t="str">
        <f xml:space="preserve"> _xlfn.TEXTJOIN( "", , data_scaledImpacts[[#This Row],[sector]:[impactType]] )</f>
        <v>WildfireMIROC56N/AMorbidity</v>
      </c>
      <c r="C2210" s="49" t="s">
        <v>763</v>
      </c>
      <c r="D2210" s="49" t="s">
        <v>4</v>
      </c>
      <c r="E2210" s="50">
        <v>6</v>
      </c>
      <c r="F2210" s="50"/>
      <c r="G2210" s="50" t="s">
        <v>201</v>
      </c>
      <c r="H2210" s="51" t="s">
        <v>771</v>
      </c>
      <c r="I2210" s="64" t="s">
        <v>74</v>
      </c>
      <c r="J2210" s="52"/>
      <c r="K2210" s="52"/>
      <c r="L2210" s="53"/>
      <c r="M2210" s="52"/>
      <c r="N2210" s="52"/>
      <c r="O2210" s="52"/>
      <c r="P2210" s="20"/>
      <c r="R2210"/>
    </row>
    <row r="2211" spans="1:18" x14ac:dyDescent="0.35">
      <c r="A2211" s="54">
        <f xml:space="preserve"> ROW( data_scaledImpacts[[#This Row],[row_id]] ) - ROW( data_scaledImpacts[[#Headers],[row_id]] )</f>
        <v>2210</v>
      </c>
      <c r="B2211" s="61" t="str">
        <f xml:space="preserve"> _xlfn.TEXTJOIN( "", , data_scaledImpacts[[#This Row],[sector]:[impactType]] )</f>
        <v>WildfireMIROC57N/AMorbidity</v>
      </c>
      <c r="C2211" s="49" t="s">
        <v>763</v>
      </c>
      <c r="D2211" s="49" t="s">
        <v>4</v>
      </c>
      <c r="E2211" s="50">
        <v>7</v>
      </c>
      <c r="F2211" s="50"/>
      <c r="G2211" s="50" t="s">
        <v>201</v>
      </c>
      <c r="H2211" s="51" t="s">
        <v>771</v>
      </c>
      <c r="I2211" s="64" t="s">
        <v>81</v>
      </c>
      <c r="J2211" s="52"/>
      <c r="K2211" s="52"/>
      <c r="L2211" s="53"/>
      <c r="M2211" s="52"/>
      <c r="N2211" s="52"/>
      <c r="O2211" s="52"/>
      <c r="P2211" s="20"/>
      <c r="R2211"/>
    </row>
    <row r="2212" spans="1:18" x14ac:dyDescent="0.35">
      <c r="A2212" s="54">
        <f xml:space="preserve"> ROW( data_scaledImpacts[[#This Row],[row_id]] ) - ROW( data_scaledImpacts[[#Headers],[row_id]] )</f>
        <v>2211</v>
      </c>
      <c r="B2212" s="61" t="str">
        <f xml:space="preserve"> _xlfn.TEXTJOIN( "", , data_scaledImpacts[[#This Row],[sector]:[impactType]] )</f>
        <v>WildfireMIROC51N/AMortality</v>
      </c>
      <c r="C2212" s="49" t="s">
        <v>763</v>
      </c>
      <c r="D2212" s="49" t="s">
        <v>4</v>
      </c>
      <c r="E2212" s="50">
        <v>1</v>
      </c>
      <c r="F2212" s="50"/>
      <c r="G2212" s="50" t="s">
        <v>201</v>
      </c>
      <c r="H2212" s="51" t="s">
        <v>770</v>
      </c>
      <c r="I2212" s="64" t="s">
        <v>39</v>
      </c>
      <c r="J2212" s="52">
        <v>1.8507713782951234E-7</v>
      </c>
      <c r="K2212" s="52">
        <v>7.2019456388792693E-8</v>
      </c>
      <c r="L2212" s="53">
        <v>2.3306422125691329E-6</v>
      </c>
      <c r="M2212" s="52">
        <v>4.5262842143535862E-6</v>
      </c>
      <c r="N2212" s="52">
        <v>1.7401392351059932E-7</v>
      </c>
      <c r="O2212" s="52">
        <v>1.7765732322153516E-7</v>
      </c>
      <c r="P2212" s="20">
        <v>3.0297583055016443E-6</v>
      </c>
      <c r="R2212"/>
    </row>
    <row r="2213" spans="1:18" x14ac:dyDescent="0.35">
      <c r="A2213" s="54">
        <f xml:space="preserve"> ROW( data_scaledImpacts[[#This Row],[row_id]] ) - ROW( data_scaledImpacts[[#Headers],[row_id]] )</f>
        <v>2212</v>
      </c>
      <c r="B2213" s="61" t="str">
        <f xml:space="preserve"> _xlfn.TEXTJOIN( "", , data_scaledImpacts[[#This Row],[sector]:[impactType]] )</f>
        <v>WildfireMIROC52N/AMortality</v>
      </c>
      <c r="C2213" s="49" t="s">
        <v>763</v>
      </c>
      <c r="D2213" s="49" t="s">
        <v>4</v>
      </c>
      <c r="E2213" s="50">
        <v>2</v>
      </c>
      <c r="F2213" s="50"/>
      <c r="G2213" s="50" t="s">
        <v>201</v>
      </c>
      <c r="H2213" s="51" t="s">
        <v>770</v>
      </c>
      <c r="I2213" s="64" t="s">
        <v>46</v>
      </c>
      <c r="J2213" s="52">
        <v>3.1967869261461212E-7</v>
      </c>
      <c r="K2213" s="52">
        <v>1.2439724285336921E-7</v>
      </c>
      <c r="L2213" s="53">
        <v>4.0256547308012307E-6</v>
      </c>
      <c r="M2213" s="52">
        <v>7.8181272793380129E-6</v>
      </c>
      <c r="N2213" s="52">
        <v>3.0056950424558068E-7</v>
      </c>
      <c r="O2213" s="52">
        <v>3.0686264920083348E-7</v>
      </c>
      <c r="P2213" s="20">
        <v>5.2332188913210223E-6</v>
      </c>
      <c r="R2213"/>
    </row>
    <row r="2214" spans="1:18" x14ac:dyDescent="0.35">
      <c r="A2214" s="54">
        <f xml:space="preserve"> ROW( data_scaledImpacts[[#This Row],[row_id]] ) - ROW( data_scaledImpacts[[#Headers],[row_id]] )</f>
        <v>2213</v>
      </c>
      <c r="B2214" s="61" t="str">
        <f xml:space="preserve"> _xlfn.TEXTJOIN( "", , data_scaledImpacts[[#This Row],[sector]:[impactType]] )</f>
        <v>WildfireMIROC53N/AMortality</v>
      </c>
      <c r="C2214" s="49" t="s">
        <v>763</v>
      </c>
      <c r="D2214" s="49" t="s">
        <v>4</v>
      </c>
      <c r="E2214" s="50">
        <v>3</v>
      </c>
      <c r="F2214" s="50"/>
      <c r="G2214" s="50" t="s">
        <v>201</v>
      </c>
      <c r="H2214" s="51" t="s">
        <v>770</v>
      </c>
      <c r="I2214" s="64" t="s">
        <v>53</v>
      </c>
      <c r="J2214" s="52">
        <v>4.7080441855192311E-7</v>
      </c>
      <c r="K2214" s="52">
        <v>1.8242024185872085E-7</v>
      </c>
      <c r="L2214" s="53">
        <v>5.9277848430813257E-6</v>
      </c>
      <c r="M2214" s="52">
        <v>1.127048036023994E-5</v>
      </c>
      <c r="N2214" s="52">
        <v>4.3830711170715876E-7</v>
      </c>
      <c r="O2214" s="52">
        <v>4.4930854293084225E-7</v>
      </c>
      <c r="P2214" s="20">
        <v>7.4666451493419828E-6</v>
      </c>
      <c r="R2214"/>
    </row>
    <row r="2215" spans="1:18" x14ac:dyDescent="0.35">
      <c r="A2215" s="54">
        <f xml:space="preserve"> ROW( data_scaledImpacts[[#This Row],[row_id]] ) - ROW( data_scaledImpacts[[#Headers],[row_id]] )</f>
        <v>2214</v>
      </c>
      <c r="B2215" s="61" t="str">
        <f xml:space="preserve"> _xlfn.TEXTJOIN( "", , data_scaledImpacts[[#This Row],[sector]:[impactType]] )</f>
        <v>WildfireMIROC54N/AMortality</v>
      </c>
      <c r="C2215" s="49" t="s">
        <v>763</v>
      </c>
      <c r="D2215" s="49" t="s">
        <v>4</v>
      </c>
      <c r="E2215" s="50">
        <v>4</v>
      </c>
      <c r="F2215" s="50"/>
      <c r="G2215" s="50" t="s">
        <v>201</v>
      </c>
      <c r="H2215" s="51" t="s">
        <v>770</v>
      </c>
      <c r="I2215" s="64" t="s">
        <v>60</v>
      </c>
      <c r="J2215" s="52">
        <v>7.0683128546045753E-7</v>
      </c>
      <c r="K2215" s="52">
        <v>2.6526599681194183E-7</v>
      </c>
      <c r="L2215" s="53">
        <v>8.8889250840536312E-6</v>
      </c>
      <c r="M2215" s="52">
        <v>1.4249424269401067E-5</v>
      </c>
      <c r="N2215" s="52">
        <v>6.1029482317631739E-7</v>
      </c>
      <c r="O2215" s="52">
        <v>6.4581722837349616E-7</v>
      </c>
      <c r="P2215" s="20">
        <v>8.5722816431826716E-6</v>
      </c>
      <c r="R2215"/>
    </row>
    <row r="2216" spans="1:18" x14ac:dyDescent="0.35">
      <c r="A2216" s="54">
        <f xml:space="preserve"> ROW( data_scaledImpacts[[#This Row],[row_id]] ) - ROW( data_scaledImpacts[[#Headers],[row_id]] )</f>
        <v>2215</v>
      </c>
      <c r="B2216" s="61" t="str">
        <f xml:space="preserve"> _xlfn.TEXTJOIN( "", , data_scaledImpacts[[#This Row],[sector]:[impactType]] )</f>
        <v>WildfireMIROC55N/AMortality</v>
      </c>
      <c r="C2216" s="49" t="s">
        <v>763</v>
      </c>
      <c r="D2216" s="49" t="s">
        <v>4</v>
      </c>
      <c r="E2216" s="50">
        <v>5</v>
      </c>
      <c r="F2216" s="50"/>
      <c r="G2216" s="50" t="s">
        <v>201</v>
      </c>
      <c r="H2216" s="51" t="s">
        <v>770</v>
      </c>
      <c r="I2216" s="64" t="s">
        <v>67</v>
      </c>
      <c r="J2216" s="52">
        <v>9.0788647207301495E-7</v>
      </c>
      <c r="K2216" s="52">
        <v>3.3544499573896775E-7</v>
      </c>
      <c r="L2216" s="53">
        <v>1.1410835303867229E-5</v>
      </c>
      <c r="M2216" s="52">
        <v>1.6665423814650442E-5</v>
      </c>
      <c r="N2216" s="52">
        <v>7.5462659974087439E-7</v>
      </c>
      <c r="O2216" s="52">
        <v>8.119016333426261E-7</v>
      </c>
      <c r="P2216" s="20">
        <v>9.394070014476779E-6</v>
      </c>
      <c r="R2216"/>
    </row>
    <row r="2217" spans="1:18" x14ac:dyDescent="0.35">
      <c r="A2217" s="54">
        <f xml:space="preserve"> ROW( data_scaledImpacts[[#This Row],[row_id]] ) - ROW( data_scaledImpacts[[#Headers],[row_id]] )</f>
        <v>2216</v>
      </c>
      <c r="B2217" s="61" t="str">
        <f xml:space="preserve"> _xlfn.TEXTJOIN( "", , data_scaledImpacts[[#This Row],[sector]:[impactType]] )</f>
        <v>WildfireMIROC56N/AMortality</v>
      </c>
      <c r="C2217" s="49" t="s">
        <v>763</v>
      </c>
      <c r="D2217" s="49" t="s">
        <v>4</v>
      </c>
      <c r="E2217" s="50">
        <v>6</v>
      </c>
      <c r="F2217" s="50"/>
      <c r="G2217" s="50" t="s">
        <v>201</v>
      </c>
      <c r="H2217" s="51" t="s">
        <v>770</v>
      </c>
      <c r="I2217" s="64" t="s">
        <v>74</v>
      </c>
      <c r="J2217" s="52"/>
      <c r="K2217" s="52"/>
      <c r="L2217" s="53"/>
      <c r="M2217" s="52"/>
      <c r="N2217" s="52"/>
      <c r="O2217" s="52"/>
      <c r="P2217" s="20"/>
      <c r="R2217"/>
    </row>
    <row r="2218" spans="1:18" x14ac:dyDescent="0.35">
      <c r="A2218" s="54">
        <f xml:space="preserve"> ROW( data_scaledImpacts[[#This Row],[row_id]] ) - ROW( data_scaledImpacts[[#Headers],[row_id]] )</f>
        <v>2217</v>
      </c>
      <c r="B2218" s="61" t="str">
        <f xml:space="preserve"> _xlfn.TEXTJOIN( "", , data_scaledImpacts[[#This Row],[sector]:[impactType]] )</f>
        <v>WildfireMIROC57N/AMortality</v>
      </c>
      <c r="C2218" s="49" t="s">
        <v>763</v>
      </c>
      <c r="D2218" s="49" t="s">
        <v>4</v>
      </c>
      <c r="E2218" s="50">
        <v>7</v>
      </c>
      <c r="F2218" s="50"/>
      <c r="G2218" s="50" t="s">
        <v>201</v>
      </c>
      <c r="H2218" s="51" t="s">
        <v>770</v>
      </c>
      <c r="I2218" s="64" t="s">
        <v>81</v>
      </c>
      <c r="J2218" s="52"/>
      <c r="K2218" s="52"/>
      <c r="L2218" s="53"/>
      <c r="M2218" s="52"/>
      <c r="N2218" s="52"/>
      <c r="O2218" s="52"/>
      <c r="P2218" s="20"/>
      <c r="R2218"/>
    </row>
    <row r="2219" spans="1:18" x14ac:dyDescent="0.35">
      <c r="A2219" s="54">
        <f xml:space="preserve"> ROW( data_scaledImpacts[[#This Row],[row_id]] ) - ROW( data_scaledImpacts[[#Headers],[row_id]] )</f>
        <v>2218</v>
      </c>
      <c r="B2219" s="61" t="str">
        <f xml:space="preserve"> _xlfn.TEXTJOIN( "", , data_scaledImpacts[[#This Row],[sector]:[impactType]] )</f>
        <v>WildfireMIROC51N/AResponse Costs</v>
      </c>
      <c r="C2219" s="49" t="s">
        <v>763</v>
      </c>
      <c r="D2219" s="49" t="s">
        <v>4</v>
      </c>
      <c r="E2219" s="50">
        <v>1</v>
      </c>
      <c r="F2219" s="50"/>
      <c r="G2219" s="50" t="s">
        <v>201</v>
      </c>
      <c r="H2219" s="51" t="s">
        <v>804</v>
      </c>
      <c r="I2219" s="64" t="s">
        <v>39</v>
      </c>
      <c r="J2219" s="52"/>
      <c r="K2219" s="52"/>
      <c r="L2219" s="53">
        <v>401353.69805456349</v>
      </c>
      <c r="M2219" s="52">
        <v>661782.18719902646</v>
      </c>
      <c r="N2219" s="52"/>
      <c r="O2219" s="52">
        <v>20196.250726931237</v>
      </c>
      <c r="P2219" s="20">
        <v>1101886.6182441448</v>
      </c>
      <c r="R2219"/>
    </row>
    <row r="2220" spans="1:18" x14ac:dyDescent="0.35">
      <c r="A2220" s="54">
        <f xml:space="preserve"> ROW( data_scaledImpacts[[#This Row],[row_id]] ) - ROW( data_scaledImpacts[[#Headers],[row_id]] )</f>
        <v>2219</v>
      </c>
      <c r="B2220" s="61" t="str">
        <f xml:space="preserve"> _xlfn.TEXTJOIN( "", , data_scaledImpacts[[#This Row],[sector]:[impactType]] )</f>
        <v>WildfireMIROC52N/AResponse Costs</v>
      </c>
      <c r="C2220" s="49" t="s">
        <v>763</v>
      </c>
      <c r="D2220" s="49" t="s">
        <v>4</v>
      </c>
      <c r="E2220" s="50">
        <v>2</v>
      </c>
      <c r="F2220" s="50"/>
      <c r="G2220" s="50" t="s">
        <v>201</v>
      </c>
      <c r="H2220" s="51" t="s">
        <v>804</v>
      </c>
      <c r="I2220" s="64" t="s">
        <v>46</v>
      </c>
      <c r="J2220" s="52"/>
      <c r="K2220" s="52"/>
      <c r="L2220" s="53">
        <v>470612.74349045701</v>
      </c>
      <c r="M2220" s="52">
        <v>732692.18488785613</v>
      </c>
      <c r="N2220" s="52"/>
      <c r="O2220" s="52">
        <v>30419.813122990701</v>
      </c>
      <c r="P2220" s="20">
        <v>1285424.8576622538</v>
      </c>
      <c r="R2220"/>
    </row>
    <row r="2221" spans="1:18" x14ac:dyDescent="0.35">
      <c r="A2221" s="54">
        <f xml:space="preserve"> ROW( data_scaledImpacts[[#This Row],[row_id]] ) - ROW( data_scaledImpacts[[#Headers],[row_id]] )</f>
        <v>2220</v>
      </c>
      <c r="B2221" s="61" t="str">
        <f xml:space="preserve"> _xlfn.TEXTJOIN( "", , data_scaledImpacts[[#This Row],[sector]:[impactType]] )</f>
        <v>WildfireMIROC53N/AResponse Costs</v>
      </c>
      <c r="C2221" s="49" t="s">
        <v>763</v>
      </c>
      <c r="D2221" s="49" t="s">
        <v>4</v>
      </c>
      <c r="E2221" s="50">
        <v>3</v>
      </c>
      <c r="F2221" s="50"/>
      <c r="G2221" s="50" t="s">
        <v>201</v>
      </c>
      <c r="H2221" s="51" t="s">
        <v>804</v>
      </c>
      <c r="I2221" s="64" t="s">
        <v>53</v>
      </c>
      <c r="J2221" s="52"/>
      <c r="K2221" s="52"/>
      <c r="L2221" s="53">
        <v>520032.45993499196</v>
      </c>
      <c r="M2221" s="52">
        <v>807764.99848527601</v>
      </c>
      <c r="N2221" s="52"/>
      <c r="O2221" s="52">
        <v>35192.597432811046</v>
      </c>
      <c r="P2221" s="20">
        <v>1460082.4634001779</v>
      </c>
      <c r="R2221"/>
    </row>
    <row r="2222" spans="1:18" x14ac:dyDescent="0.35">
      <c r="A2222" s="54">
        <f xml:space="preserve"> ROW( data_scaledImpacts[[#This Row],[row_id]] ) - ROW( data_scaledImpacts[[#Headers],[row_id]] )</f>
        <v>2221</v>
      </c>
      <c r="B2222" s="61" t="str">
        <f xml:space="preserve"> _xlfn.TEXTJOIN( "", , data_scaledImpacts[[#This Row],[sector]:[impactType]] )</f>
        <v>WildfireMIROC54N/AResponse Costs</v>
      </c>
      <c r="C2222" s="49" t="s">
        <v>763</v>
      </c>
      <c r="D2222" s="49" t="s">
        <v>4</v>
      </c>
      <c r="E2222" s="50">
        <v>4</v>
      </c>
      <c r="F2222" s="50"/>
      <c r="G2222" s="50" t="s">
        <v>201</v>
      </c>
      <c r="H2222" s="51" t="s">
        <v>804</v>
      </c>
      <c r="I2222" s="64" t="s">
        <v>60</v>
      </c>
      <c r="J2222" s="52"/>
      <c r="K2222" s="52"/>
      <c r="L2222" s="53">
        <v>511405.65076481667</v>
      </c>
      <c r="M2222" s="52">
        <v>829311.44157985237</v>
      </c>
      <c r="N2222" s="52"/>
      <c r="O2222" s="52">
        <v>38583.08587871398</v>
      </c>
      <c r="P2222" s="20">
        <v>1662248.3828225597</v>
      </c>
      <c r="R2222"/>
    </row>
    <row r="2223" spans="1:18" x14ac:dyDescent="0.35">
      <c r="A2223" s="54">
        <f xml:space="preserve"> ROW( data_scaledImpacts[[#This Row],[row_id]] ) - ROW( data_scaledImpacts[[#Headers],[row_id]] )</f>
        <v>2222</v>
      </c>
      <c r="B2223" s="61" t="str">
        <f xml:space="preserve"> _xlfn.TEXTJOIN( "", , data_scaledImpacts[[#This Row],[sector]:[impactType]] )</f>
        <v>WildfireMIROC55N/AResponse Costs</v>
      </c>
      <c r="C2223" s="49" t="s">
        <v>763</v>
      </c>
      <c r="D2223" s="49" t="s">
        <v>4</v>
      </c>
      <c r="E2223" s="50">
        <v>5</v>
      </c>
      <c r="F2223" s="50"/>
      <c r="G2223" s="50" t="s">
        <v>201</v>
      </c>
      <c r="H2223" s="51" t="s">
        <v>804</v>
      </c>
      <c r="I2223" s="64" t="s">
        <v>67</v>
      </c>
      <c r="J2223" s="52"/>
      <c r="K2223" s="52"/>
      <c r="L2223" s="53">
        <v>574771.08254042757</v>
      </c>
      <c r="M2223" s="52">
        <v>908004.28799433855</v>
      </c>
      <c r="N2223" s="52"/>
      <c r="O2223" s="52">
        <v>45957.532952555288</v>
      </c>
      <c r="P2223" s="20">
        <v>1777762.7921696745</v>
      </c>
      <c r="R2223"/>
    </row>
    <row r="2224" spans="1:18" x14ac:dyDescent="0.35">
      <c r="A2224" s="54">
        <f xml:space="preserve"> ROW( data_scaledImpacts[[#This Row],[row_id]] ) - ROW( data_scaledImpacts[[#Headers],[row_id]] )</f>
        <v>2223</v>
      </c>
      <c r="B2224" s="61" t="str">
        <f xml:space="preserve"> _xlfn.TEXTJOIN( "", , data_scaledImpacts[[#This Row],[sector]:[impactType]] )</f>
        <v>WildfireMIROC56N/AResponse Costs</v>
      </c>
      <c r="C2224" s="49" t="s">
        <v>763</v>
      </c>
      <c r="D2224" s="49" t="s">
        <v>4</v>
      </c>
      <c r="E2224" s="50">
        <v>6</v>
      </c>
      <c r="F2224" s="50"/>
      <c r="G2224" s="50" t="s">
        <v>201</v>
      </c>
      <c r="H2224" s="51" t="s">
        <v>804</v>
      </c>
      <c r="I2224" s="64" t="s">
        <v>74</v>
      </c>
      <c r="J2224" s="52"/>
      <c r="K2224" s="52"/>
      <c r="L2224" s="53"/>
      <c r="M2224" s="52"/>
      <c r="N2224" s="52"/>
      <c r="O2224" s="52"/>
      <c r="P2224" s="20"/>
      <c r="R2224"/>
    </row>
    <row r="2225" spans="1:18" x14ac:dyDescent="0.35">
      <c r="A2225" s="54">
        <f xml:space="preserve"> ROW( data_scaledImpacts[[#This Row],[row_id]] ) - ROW( data_scaledImpacts[[#Headers],[row_id]] )</f>
        <v>2224</v>
      </c>
      <c r="B2225" s="61" t="str">
        <f xml:space="preserve"> _xlfn.TEXTJOIN( "", , data_scaledImpacts[[#This Row],[sector]:[impactType]] )</f>
        <v>WildfireMIROC57N/AResponse Costs</v>
      </c>
      <c r="C2225" s="49" t="s">
        <v>763</v>
      </c>
      <c r="D2225" s="49" t="s">
        <v>4</v>
      </c>
      <c r="E2225" s="50">
        <v>7</v>
      </c>
      <c r="F2225" s="50"/>
      <c r="G2225" s="50" t="s">
        <v>201</v>
      </c>
      <c r="H2225" s="51" t="s">
        <v>804</v>
      </c>
      <c r="I2225" s="64" t="s">
        <v>81</v>
      </c>
      <c r="J2225" s="52"/>
      <c r="K2225" s="52"/>
      <c r="L2225" s="53"/>
      <c r="M2225" s="52"/>
      <c r="N2225" s="52"/>
      <c r="O2225" s="52"/>
      <c r="P2225" s="20"/>
      <c r="R2225"/>
    </row>
    <row r="2226" spans="1:18" x14ac:dyDescent="0.35">
      <c r="A2226" s="54">
        <f xml:space="preserve"> ROW( data_scaledImpacts[[#This Row],[row_id]] ) - ROW( data_scaledImpacts[[#Headers],[row_id]] )</f>
        <v>2225</v>
      </c>
      <c r="B2226" s="61" t="str">
        <f xml:space="preserve"> _xlfn.TEXTJOIN( "", , data_scaledImpacts[[#This Row],[sector]:[impactType]] )</f>
        <v>ValleyFeverCanESM21N/AMortality</v>
      </c>
      <c r="C2226" s="49" t="s">
        <v>1042</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R2226"/>
    </row>
    <row r="2227" spans="1:18" x14ac:dyDescent="0.35">
      <c r="A2227" s="54">
        <f xml:space="preserve"> ROW( data_scaledImpacts[[#This Row],[row_id]] ) - ROW( data_scaledImpacts[[#Headers],[row_id]] )</f>
        <v>2226</v>
      </c>
      <c r="B2227" s="61" t="str">
        <f xml:space="preserve"> _xlfn.TEXTJOIN( "", , data_scaledImpacts[[#This Row],[sector]:[impactType]] )</f>
        <v>ValleyFeverCCSM41N/AMortality</v>
      </c>
      <c r="C2227" s="49" t="s">
        <v>1042</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R2227"/>
    </row>
    <row r="2228" spans="1:18" x14ac:dyDescent="0.35">
      <c r="A2228" s="54">
        <f xml:space="preserve"> ROW( data_scaledImpacts[[#This Row],[row_id]] ) - ROW( data_scaledImpacts[[#Headers],[row_id]] )</f>
        <v>2227</v>
      </c>
      <c r="B2228" s="61" t="str">
        <f xml:space="preserve"> _xlfn.TEXTJOIN( "", , data_scaledImpacts[[#This Row],[sector]:[impactType]] )</f>
        <v>ValleyFeverGISS-E2-R1N/AMortality</v>
      </c>
      <c r="C2228" s="49" t="s">
        <v>1042</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R2228"/>
    </row>
    <row r="2229" spans="1:18" x14ac:dyDescent="0.35">
      <c r="A2229" s="54">
        <f xml:space="preserve"> ROW( data_scaledImpacts[[#This Row],[row_id]] ) - ROW( data_scaledImpacts[[#Headers],[row_id]] )</f>
        <v>2228</v>
      </c>
      <c r="B2229" s="61" t="str">
        <f xml:space="preserve"> _xlfn.TEXTJOIN( "", , data_scaledImpacts[[#This Row],[sector]:[impactType]] )</f>
        <v>ValleyFeverHadGEM2-ES1N/AMortality</v>
      </c>
      <c r="C2229" s="49" t="s">
        <v>1042</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35">
      <c r="A2230" s="54">
        <f xml:space="preserve"> ROW( data_scaledImpacts[[#This Row],[row_id]] ) - ROW( data_scaledImpacts[[#Headers],[row_id]] )</f>
        <v>2229</v>
      </c>
      <c r="B2230" s="61" t="str">
        <f xml:space="preserve"> _xlfn.TEXTJOIN( "", , data_scaledImpacts[[#This Row],[sector]:[impactType]] )</f>
        <v>ValleyFeverMIROC51N/AMortality</v>
      </c>
      <c r="C2230" s="49" t="s">
        <v>1042</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35">
      <c r="A2231" s="54">
        <f xml:space="preserve"> ROW( data_scaledImpacts[[#This Row],[row_id]] ) - ROW( data_scaledImpacts[[#Headers],[row_id]] )</f>
        <v>2230</v>
      </c>
      <c r="B2231" s="61" t="str">
        <f xml:space="preserve"> _xlfn.TEXTJOIN( "", , data_scaledImpacts[[#This Row],[sector]:[impactType]] )</f>
        <v>ValleyFeverGFDL-CM31N/AMortality</v>
      </c>
      <c r="C2231" s="49" t="s">
        <v>1042</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35">
      <c r="A2232" s="54">
        <f xml:space="preserve"> ROW( data_scaledImpacts[[#This Row],[row_id]] ) - ROW( data_scaledImpacts[[#Headers],[row_id]] )</f>
        <v>2231</v>
      </c>
      <c r="B2232" s="61" t="str">
        <f xml:space="preserve"> _xlfn.TEXTJOIN( "", , data_scaledImpacts[[#This Row],[sector]:[impactType]] )</f>
        <v>ValleyFeverGCM Average1N/AMortality</v>
      </c>
      <c r="C2232" s="49" t="s">
        <v>1042</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35">
      <c r="A2233" s="54">
        <f xml:space="preserve"> ROW( data_scaledImpacts[[#This Row],[row_id]] ) - ROW( data_scaledImpacts[[#Headers],[row_id]] )</f>
        <v>2232</v>
      </c>
      <c r="B2233" s="61" t="str">
        <f xml:space="preserve"> _xlfn.TEXTJOIN( "", , data_scaledImpacts[[#This Row],[sector]:[impactType]] )</f>
        <v>ValleyFeverCanESM22N/AMortality</v>
      </c>
      <c r="C2233" s="49" t="s">
        <v>1042</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35">
      <c r="A2234" s="54">
        <f xml:space="preserve"> ROW( data_scaledImpacts[[#This Row],[row_id]] ) - ROW( data_scaledImpacts[[#Headers],[row_id]] )</f>
        <v>2233</v>
      </c>
      <c r="B2234" s="61" t="str">
        <f xml:space="preserve"> _xlfn.TEXTJOIN( "", , data_scaledImpacts[[#This Row],[sector]:[impactType]] )</f>
        <v>ValleyFeverCCSM42N/AMortality</v>
      </c>
      <c r="C2234" s="49" t="s">
        <v>1042</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35">
      <c r="A2235" s="54">
        <f xml:space="preserve"> ROW( data_scaledImpacts[[#This Row],[row_id]] ) - ROW( data_scaledImpacts[[#Headers],[row_id]] )</f>
        <v>2234</v>
      </c>
      <c r="B2235" s="61" t="str">
        <f xml:space="preserve"> _xlfn.TEXTJOIN( "", , data_scaledImpacts[[#This Row],[sector]:[impactType]] )</f>
        <v>ValleyFeverGISS-E2-R2N/AMortality</v>
      </c>
      <c r="C2235" s="49" t="s">
        <v>1042</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35">
      <c r="A2236" s="54">
        <f xml:space="preserve"> ROW( data_scaledImpacts[[#This Row],[row_id]] ) - ROW( data_scaledImpacts[[#Headers],[row_id]] )</f>
        <v>2235</v>
      </c>
      <c r="B2236" s="61" t="str">
        <f xml:space="preserve"> _xlfn.TEXTJOIN( "", , data_scaledImpacts[[#This Row],[sector]:[impactType]] )</f>
        <v>ValleyFeverHadGEM2-ES2N/AMortality</v>
      </c>
      <c r="C2236" s="49" t="s">
        <v>1042</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35">
      <c r="A2237" s="54">
        <f xml:space="preserve"> ROW( data_scaledImpacts[[#This Row],[row_id]] ) - ROW( data_scaledImpacts[[#Headers],[row_id]] )</f>
        <v>2236</v>
      </c>
      <c r="B2237" s="61" t="str">
        <f xml:space="preserve"> _xlfn.TEXTJOIN( "", , data_scaledImpacts[[#This Row],[sector]:[impactType]] )</f>
        <v>ValleyFeverMIROC52N/AMortality</v>
      </c>
      <c r="C2237" s="49" t="s">
        <v>1042</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35">
      <c r="A2238" s="54">
        <f xml:space="preserve"> ROW( data_scaledImpacts[[#This Row],[row_id]] ) - ROW( data_scaledImpacts[[#Headers],[row_id]] )</f>
        <v>2237</v>
      </c>
      <c r="B2238" s="61" t="str">
        <f xml:space="preserve"> _xlfn.TEXTJOIN( "", , data_scaledImpacts[[#This Row],[sector]:[impactType]] )</f>
        <v>ValleyFeverGFDL-CM32N/AMortality</v>
      </c>
      <c r="C2238" s="49" t="s">
        <v>1042</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35">
      <c r="A2239" s="54">
        <f xml:space="preserve"> ROW( data_scaledImpacts[[#This Row],[row_id]] ) - ROW( data_scaledImpacts[[#Headers],[row_id]] )</f>
        <v>2238</v>
      </c>
      <c r="B2239" s="61" t="str">
        <f xml:space="preserve"> _xlfn.TEXTJOIN( "", , data_scaledImpacts[[#This Row],[sector]:[impactType]] )</f>
        <v>ValleyFeverGCM Average2N/AMortality</v>
      </c>
      <c r="C2239" s="49" t="s">
        <v>1042</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35">
      <c r="A2240" s="54">
        <f xml:space="preserve"> ROW( data_scaledImpacts[[#This Row],[row_id]] ) - ROW( data_scaledImpacts[[#Headers],[row_id]] )</f>
        <v>2239</v>
      </c>
      <c r="B2240" s="61" t="str">
        <f xml:space="preserve"> _xlfn.TEXTJOIN( "", , data_scaledImpacts[[#This Row],[sector]:[impactType]] )</f>
        <v>ValleyFeverCanESM23N/AMortality</v>
      </c>
      <c r="C2240" s="49" t="s">
        <v>1042</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35">
      <c r="A2241" s="54">
        <f xml:space="preserve"> ROW( data_scaledImpacts[[#This Row],[row_id]] ) - ROW( data_scaledImpacts[[#Headers],[row_id]] )</f>
        <v>2240</v>
      </c>
      <c r="B2241" s="61" t="str">
        <f xml:space="preserve"> _xlfn.TEXTJOIN( "", , data_scaledImpacts[[#This Row],[sector]:[impactType]] )</f>
        <v>ValleyFeverCCSM43N/AMortality</v>
      </c>
      <c r="C2241" s="49" t="s">
        <v>1042</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35">
      <c r="A2242" s="54">
        <f xml:space="preserve"> ROW( data_scaledImpacts[[#This Row],[row_id]] ) - ROW( data_scaledImpacts[[#Headers],[row_id]] )</f>
        <v>2241</v>
      </c>
      <c r="B2242" s="61" t="str">
        <f xml:space="preserve"> _xlfn.TEXTJOIN( "", , data_scaledImpacts[[#This Row],[sector]:[impactType]] )</f>
        <v>ValleyFeverGISS-E2-R3N/AMortality</v>
      </c>
      <c r="C2242" s="49" t="s">
        <v>1042</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35">
      <c r="A2243" s="54">
        <f xml:space="preserve"> ROW( data_scaledImpacts[[#This Row],[row_id]] ) - ROW( data_scaledImpacts[[#Headers],[row_id]] )</f>
        <v>2242</v>
      </c>
      <c r="B2243" s="61" t="str">
        <f xml:space="preserve"> _xlfn.TEXTJOIN( "", , data_scaledImpacts[[#This Row],[sector]:[impactType]] )</f>
        <v>ValleyFeverHadGEM2-ES3N/AMortality</v>
      </c>
      <c r="C2243" s="49" t="s">
        <v>1042</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35">
      <c r="A2244" s="54">
        <f xml:space="preserve"> ROW( data_scaledImpacts[[#This Row],[row_id]] ) - ROW( data_scaledImpacts[[#Headers],[row_id]] )</f>
        <v>2243</v>
      </c>
      <c r="B2244" s="61" t="str">
        <f xml:space="preserve"> _xlfn.TEXTJOIN( "", , data_scaledImpacts[[#This Row],[sector]:[impactType]] )</f>
        <v>ValleyFeverMIROC53N/AMortality</v>
      </c>
      <c r="C2244" s="49" t="s">
        <v>1042</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35">
      <c r="A2245" s="54">
        <f xml:space="preserve"> ROW( data_scaledImpacts[[#This Row],[row_id]] ) - ROW( data_scaledImpacts[[#Headers],[row_id]] )</f>
        <v>2244</v>
      </c>
      <c r="B2245" s="61" t="str">
        <f xml:space="preserve"> _xlfn.TEXTJOIN( "", , data_scaledImpacts[[#This Row],[sector]:[impactType]] )</f>
        <v>ValleyFeverGFDL-CM33N/AMortality</v>
      </c>
      <c r="C2245" s="49" t="s">
        <v>1042</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35">
      <c r="A2246" s="54">
        <f xml:space="preserve"> ROW( data_scaledImpacts[[#This Row],[row_id]] ) - ROW( data_scaledImpacts[[#Headers],[row_id]] )</f>
        <v>2245</v>
      </c>
      <c r="B2246" s="61" t="str">
        <f xml:space="preserve"> _xlfn.TEXTJOIN( "", , data_scaledImpacts[[#This Row],[sector]:[impactType]] )</f>
        <v>ValleyFeverGCM Average3N/AMortality</v>
      </c>
      <c r="C2246" s="49" t="s">
        <v>1042</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35">
      <c r="A2247" s="54">
        <f xml:space="preserve"> ROW( data_scaledImpacts[[#This Row],[row_id]] ) - ROW( data_scaledImpacts[[#Headers],[row_id]] )</f>
        <v>2246</v>
      </c>
      <c r="B2247" s="61" t="str">
        <f xml:space="preserve"> _xlfn.TEXTJOIN( "", , data_scaledImpacts[[#This Row],[sector]:[impactType]] )</f>
        <v>ValleyFeverCanESM24N/AMortality</v>
      </c>
      <c r="C2247" s="49" t="s">
        <v>1042</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35">
      <c r="A2248" s="54">
        <f xml:space="preserve"> ROW( data_scaledImpacts[[#This Row],[row_id]] ) - ROW( data_scaledImpacts[[#Headers],[row_id]] )</f>
        <v>2247</v>
      </c>
      <c r="B2248" s="61" t="str">
        <f xml:space="preserve"> _xlfn.TEXTJOIN( "", , data_scaledImpacts[[#This Row],[sector]:[impactType]] )</f>
        <v>ValleyFeverCCSM44N/AMortality</v>
      </c>
      <c r="C2248" s="49" t="s">
        <v>1042</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35">
      <c r="A2249" s="54">
        <f xml:space="preserve"> ROW( data_scaledImpacts[[#This Row],[row_id]] ) - ROW( data_scaledImpacts[[#Headers],[row_id]] )</f>
        <v>2248</v>
      </c>
      <c r="B2249" s="61" t="str">
        <f xml:space="preserve"> _xlfn.TEXTJOIN( "", , data_scaledImpacts[[#This Row],[sector]:[impactType]] )</f>
        <v>ValleyFeverGISS-E2-R4N/AMortality</v>
      </c>
      <c r="C2249" s="49" t="s">
        <v>1042</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35">
      <c r="A2250" s="54">
        <f xml:space="preserve"> ROW( data_scaledImpacts[[#This Row],[row_id]] ) - ROW( data_scaledImpacts[[#Headers],[row_id]] )</f>
        <v>2249</v>
      </c>
      <c r="B2250" s="61" t="str">
        <f xml:space="preserve"> _xlfn.TEXTJOIN( "", , data_scaledImpacts[[#This Row],[sector]:[impactType]] )</f>
        <v>ValleyFeverHadGEM2-ES4N/AMortality</v>
      </c>
      <c r="C2250" s="49" t="s">
        <v>1042</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35">
      <c r="A2251" s="54">
        <f xml:space="preserve"> ROW( data_scaledImpacts[[#This Row],[row_id]] ) - ROW( data_scaledImpacts[[#Headers],[row_id]] )</f>
        <v>2250</v>
      </c>
      <c r="B2251" s="61" t="str">
        <f xml:space="preserve"> _xlfn.TEXTJOIN( "", , data_scaledImpacts[[#This Row],[sector]:[impactType]] )</f>
        <v>ValleyFeverMIROC54N/AMortality</v>
      </c>
      <c r="C2251" s="49" t="s">
        <v>1042</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35">
      <c r="A2252" s="54">
        <f xml:space="preserve"> ROW( data_scaledImpacts[[#This Row],[row_id]] ) - ROW( data_scaledImpacts[[#Headers],[row_id]] )</f>
        <v>2251</v>
      </c>
      <c r="B2252" s="61" t="str">
        <f xml:space="preserve"> _xlfn.TEXTJOIN( "", , data_scaledImpacts[[#This Row],[sector]:[impactType]] )</f>
        <v>ValleyFeverGFDL-CM34N/AMortality</v>
      </c>
      <c r="C2252" s="49" t="s">
        <v>1042</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35">
      <c r="A2253" s="54">
        <f xml:space="preserve"> ROW( data_scaledImpacts[[#This Row],[row_id]] ) - ROW( data_scaledImpacts[[#Headers],[row_id]] )</f>
        <v>2252</v>
      </c>
      <c r="B2253" s="61" t="str">
        <f xml:space="preserve"> _xlfn.TEXTJOIN( "", , data_scaledImpacts[[#This Row],[sector]:[impactType]] )</f>
        <v>ValleyFeverGCM Average4N/AMortality</v>
      </c>
      <c r="C2253" s="49" t="s">
        <v>1042</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35">
      <c r="A2254" s="54">
        <f xml:space="preserve"> ROW( data_scaledImpacts[[#This Row],[row_id]] ) - ROW( data_scaledImpacts[[#Headers],[row_id]] )</f>
        <v>2253</v>
      </c>
      <c r="B2254" s="61" t="str">
        <f xml:space="preserve"> _xlfn.TEXTJOIN( "", , data_scaledImpacts[[#This Row],[sector]:[impactType]] )</f>
        <v>ValleyFeverCanESM25N/AMortality</v>
      </c>
      <c r="C2254" s="49" t="s">
        <v>1042</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35">
      <c r="A2255" s="54">
        <f xml:space="preserve"> ROW( data_scaledImpacts[[#This Row],[row_id]] ) - ROW( data_scaledImpacts[[#Headers],[row_id]] )</f>
        <v>2254</v>
      </c>
      <c r="B2255" s="61" t="str">
        <f xml:space="preserve"> _xlfn.TEXTJOIN( "", , data_scaledImpacts[[#This Row],[sector]:[impactType]] )</f>
        <v>ValleyFeverCCSM45N/AMortality</v>
      </c>
      <c r="C2255" s="49" t="s">
        <v>1042</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35">
      <c r="A2256" s="54">
        <f xml:space="preserve"> ROW( data_scaledImpacts[[#This Row],[row_id]] ) - ROW( data_scaledImpacts[[#Headers],[row_id]] )</f>
        <v>2255</v>
      </c>
      <c r="B2256" s="61" t="str">
        <f xml:space="preserve"> _xlfn.TEXTJOIN( "", , data_scaledImpacts[[#This Row],[sector]:[impactType]] )</f>
        <v>ValleyFeverGISS-E2-R5N/AMortality</v>
      </c>
      <c r="C2256" s="49" t="s">
        <v>1042</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35">
      <c r="A2257" s="54">
        <f xml:space="preserve"> ROW( data_scaledImpacts[[#This Row],[row_id]] ) - ROW( data_scaledImpacts[[#Headers],[row_id]] )</f>
        <v>2256</v>
      </c>
      <c r="B2257" s="61" t="str">
        <f xml:space="preserve"> _xlfn.TEXTJOIN( "", , data_scaledImpacts[[#This Row],[sector]:[impactType]] )</f>
        <v>ValleyFeverHadGEM2-ES5N/AMortality</v>
      </c>
      <c r="C2257" s="49" t="s">
        <v>1042</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35">
      <c r="A2258" s="54">
        <f xml:space="preserve"> ROW( data_scaledImpacts[[#This Row],[row_id]] ) - ROW( data_scaledImpacts[[#Headers],[row_id]] )</f>
        <v>2257</v>
      </c>
      <c r="B2258" s="61" t="str">
        <f xml:space="preserve"> _xlfn.TEXTJOIN( "", , data_scaledImpacts[[#This Row],[sector]:[impactType]] )</f>
        <v>ValleyFeverMIROC55N/AMortality</v>
      </c>
      <c r="C2258" s="49" t="s">
        <v>1042</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35">
      <c r="A2259" s="54">
        <f xml:space="preserve"> ROW( data_scaledImpacts[[#This Row],[row_id]] ) - ROW( data_scaledImpacts[[#Headers],[row_id]] )</f>
        <v>2258</v>
      </c>
      <c r="B2259" s="61" t="str">
        <f xml:space="preserve"> _xlfn.TEXTJOIN( "", , data_scaledImpacts[[#This Row],[sector]:[impactType]] )</f>
        <v>ValleyFeverGFDL-CM35N/AMortality</v>
      </c>
      <c r="C2259" s="49" t="s">
        <v>1042</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35">
      <c r="A2260" s="54">
        <f xml:space="preserve"> ROW( data_scaledImpacts[[#This Row],[row_id]] ) - ROW( data_scaledImpacts[[#Headers],[row_id]] )</f>
        <v>2259</v>
      </c>
      <c r="B2260" s="61" t="str">
        <f xml:space="preserve"> _xlfn.TEXTJOIN( "", , data_scaledImpacts[[#This Row],[sector]:[impactType]] )</f>
        <v>ValleyFeverGCM Average5N/AMortality</v>
      </c>
      <c r="C2260" s="49" t="s">
        <v>1042</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35">
      <c r="A2261" s="54">
        <f xml:space="preserve"> ROW( data_scaledImpacts[[#This Row],[row_id]] ) - ROW( data_scaledImpacts[[#Headers],[row_id]] )</f>
        <v>2260</v>
      </c>
      <c r="B2261" s="61" t="str">
        <f xml:space="preserve"> _xlfn.TEXTJOIN( "", , data_scaledImpacts[[#This Row],[sector]:[impactType]] )</f>
        <v>ValleyFeverCanESM26N/AMortality</v>
      </c>
      <c r="C2261" s="49" t="s">
        <v>1042</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35">
      <c r="A2262" s="54">
        <f xml:space="preserve"> ROW( data_scaledImpacts[[#This Row],[row_id]] ) - ROW( data_scaledImpacts[[#Headers],[row_id]] )</f>
        <v>2261</v>
      </c>
      <c r="B2262" s="61" t="str">
        <f xml:space="preserve"> _xlfn.TEXTJOIN( "", , data_scaledImpacts[[#This Row],[sector]:[impactType]] )</f>
        <v>ValleyFeverCCSM46N/AMortality</v>
      </c>
      <c r="C2262" s="49" t="s">
        <v>1042</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35">
      <c r="A2263" s="54">
        <f xml:space="preserve"> ROW( data_scaledImpacts[[#This Row],[row_id]] ) - ROW( data_scaledImpacts[[#Headers],[row_id]] )</f>
        <v>2262</v>
      </c>
      <c r="B2263" s="61" t="str">
        <f xml:space="preserve"> _xlfn.TEXTJOIN( "", , data_scaledImpacts[[#This Row],[sector]:[impactType]] )</f>
        <v>ValleyFeverGISS-E2-R6N/AMortality</v>
      </c>
      <c r="C2263" s="49" t="s">
        <v>1042</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35">
      <c r="A2264" s="54">
        <f xml:space="preserve"> ROW( data_scaledImpacts[[#This Row],[row_id]] ) - ROW( data_scaledImpacts[[#Headers],[row_id]] )</f>
        <v>2263</v>
      </c>
      <c r="B2264" s="61" t="str">
        <f xml:space="preserve"> _xlfn.TEXTJOIN( "", , data_scaledImpacts[[#This Row],[sector]:[impactType]] )</f>
        <v>ValleyFeverHadGEM2-ES6N/AMortality</v>
      </c>
      <c r="C2264" s="49" t="s">
        <v>1042</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35">
      <c r="A2265" s="54">
        <f xml:space="preserve"> ROW( data_scaledImpacts[[#This Row],[row_id]] ) - ROW( data_scaledImpacts[[#Headers],[row_id]] )</f>
        <v>2264</v>
      </c>
      <c r="B2265" s="61" t="str">
        <f xml:space="preserve"> _xlfn.TEXTJOIN( "", , data_scaledImpacts[[#This Row],[sector]:[impactType]] )</f>
        <v>ValleyFeverMIROC56N/AMortality</v>
      </c>
      <c r="C2265" s="49" t="s">
        <v>1042</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35">
      <c r="A2266" s="54">
        <f xml:space="preserve"> ROW( data_scaledImpacts[[#This Row],[row_id]] ) - ROW( data_scaledImpacts[[#Headers],[row_id]] )</f>
        <v>2265</v>
      </c>
      <c r="B2266" s="61" t="str">
        <f xml:space="preserve"> _xlfn.TEXTJOIN( "", , data_scaledImpacts[[#This Row],[sector]:[impactType]] )</f>
        <v>ValleyFeverGFDL-CM36N/AMortality</v>
      </c>
      <c r="C2266" s="49" t="s">
        <v>1042</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35">
      <c r="A2267" s="54">
        <f xml:space="preserve"> ROW( data_scaledImpacts[[#This Row],[row_id]] ) - ROW( data_scaledImpacts[[#Headers],[row_id]] )</f>
        <v>2266</v>
      </c>
      <c r="B2267" s="61" t="str">
        <f xml:space="preserve"> _xlfn.TEXTJOIN( "", , data_scaledImpacts[[#This Row],[sector]:[impactType]] )</f>
        <v>ValleyFeverGCM Average6N/AMortality</v>
      </c>
      <c r="C2267" s="49" t="s">
        <v>1042</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35">
      <c r="A2268" s="54">
        <f xml:space="preserve"> ROW( data_scaledImpacts[[#This Row],[row_id]] ) - ROW( data_scaledImpacts[[#Headers],[row_id]] )</f>
        <v>2267</v>
      </c>
      <c r="B2268" s="61" t="str">
        <f xml:space="preserve"> _xlfn.TEXTJOIN( "", , data_scaledImpacts[[#This Row],[sector]:[impactType]] )</f>
        <v>ValleyFeverCanESM27N/AMortality</v>
      </c>
      <c r="C2268" s="49" t="s">
        <v>1042</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35">
      <c r="A2269" s="54">
        <f xml:space="preserve"> ROW( data_scaledImpacts[[#This Row],[row_id]] ) - ROW( data_scaledImpacts[[#Headers],[row_id]] )</f>
        <v>2268</v>
      </c>
      <c r="B2269" s="61" t="str">
        <f xml:space="preserve"> _xlfn.TEXTJOIN( "", , data_scaledImpacts[[#This Row],[sector]:[impactType]] )</f>
        <v>ValleyFeverCCSM47N/AMortality</v>
      </c>
      <c r="C2269" s="49" t="s">
        <v>1042</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35">
      <c r="A2270" s="54">
        <f xml:space="preserve"> ROW( data_scaledImpacts[[#This Row],[row_id]] ) - ROW( data_scaledImpacts[[#Headers],[row_id]] )</f>
        <v>2269</v>
      </c>
      <c r="B2270" s="61" t="str">
        <f xml:space="preserve"> _xlfn.TEXTJOIN( "", , data_scaledImpacts[[#This Row],[sector]:[impactType]] )</f>
        <v>ValleyFeverGISS-E2-R7N/AMortality</v>
      </c>
      <c r="C2270" s="49" t="s">
        <v>1042</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35">
      <c r="A2271" s="54">
        <f xml:space="preserve"> ROW( data_scaledImpacts[[#This Row],[row_id]] ) - ROW( data_scaledImpacts[[#Headers],[row_id]] )</f>
        <v>2270</v>
      </c>
      <c r="B2271" s="61" t="str">
        <f xml:space="preserve"> _xlfn.TEXTJOIN( "", , data_scaledImpacts[[#This Row],[sector]:[impactType]] )</f>
        <v>ValleyFeverHadGEM2-ES7N/AMortality</v>
      </c>
      <c r="C2271" s="49" t="s">
        <v>1042</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35">
      <c r="A2272" s="54">
        <f xml:space="preserve"> ROW( data_scaledImpacts[[#This Row],[row_id]] ) - ROW( data_scaledImpacts[[#Headers],[row_id]] )</f>
        <v>2271</v>
      </c>
      <c r="B2272" s="61" t="str">
        <f xml:space="preserve"> _xlfn.TEXTJOIN( "", , data_scaledImpacts[[#This Row],[sector]:[impactType]] )</f>
        <v>ValleyFeverMIROC57N/AMortality</v>
      </c>
      <c r="C2272" s="49" t="s">
        <v>1042</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35">
      <c r="A2273" s="54">
        <f xml:space="preserve"> ROW( data_scaledImpacts[[#This Row],[row_id]] ) - ROW( data_scaledImpacts[[#Headers],[row_id]] )</f>
        <v>2272</v>
      </c>
      <c r="B2273" s="61" t="str">
        <f xml:space="preserve"> _xlfn.TEXTJOIN( "", , data_scaledImpacts[[#This Row],[sector]:[impactType]] )</f>
        <v>ValleyFeverGFDL-CM37N/AMortality</v>
      </c>
      <c r="C2273" s="49" t="s">
        <v>1042</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35">
      <c r="A2274" s="48">
        <f xml:space="preserve"> ROW( data_scaledImpacts[[#This Row],[row_id]] ) - ROW( data_scaledImpacts[[#Headers],[row_id]] )</f>
        <v>2273</v>
      </c>
      <c r="B2274" s="62" t="str">
        <f xml:space="preserve"> _xlfn.TEXTJOIN( "", , data_scaledImpacts[[#This Row],[sector]:[impactType]] )</f>
        <v>ValleyFeverGCM Average7N/AMortality</v>
      </c>
      <c r="C2274" s="55" t="s">
        <v>1042</v>
      </c>
      <c r="D2274" s="55" t="s">
        <v>15</v>
      </c>
      <c r="E2274" s="56">
        <v>7</v>
      </c>
      <c r="F2274" s="56"/>
      <c r="G2274" s="56" t="s">
        <v>201</v>
      </c>
      <c r="H2274" s="57" t="s">
        <v>770</v>
      </c>
      <c r="I2274" s="65" t="s">
        <v>83</v>
      </c>
      <c r="J2274" s="58"/>
      <c r="K2274" s="58"/>
      <c r="L2274" s="59"/>
      <c r="M2274" s="58"/>
      <c r="N2274" s="58"/>
      <c r="O2274" s="58"/>
      <c r="P2274" s="20"/>
      <c r="Q2274" s="20"/>
      <c r="R2274"/>
    </row>
    <row r="2275" spans="1:18" x14ac:dyDescent="0.35">
      <c r="A2275" s="54">
        <f xml:space="preserve"> ROW( data_scaledImpacts[[#This Row],[row_id]] ) - ROW( data_scaledImpacts[[#Headers],[row_id]] )</f>
        <v>2274</v>
      </c>
      <c r="B2275" s="61" t="str">
        <f xml:space="preserve"> _xlfn.TEXTJOIN( "", , data_scaledImpacts[[#This Row],[sector]:[impactType]] )</f>
        <v>ValleyFeverCanESM21N/AMorbidity</v>
      </c>
      <c r="C2275" s="49" t="s">
        <v>1042</v>
      </c>
      <c r="D2275" s="49" t="s">
        <v>0</v>
      </c>
      <c r="E2275" s="50">
        <v>1</v>
      </c>
      <c r="F2275" s="50"/>
      <c r="G2275" s="50" t="s">
        <v>201</v>
      </c>
      <c r="H2275" s="51" t="s">
        <v>771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35">
      <c r="A2276" s="54">
        <f xml:space="preserve"> ROW( data_scaledImpacts[[#This Row],[row_id]] ) - ROW( data_scaledImpacts[[#Headers],[row_id]] )</f>
        <v>2275</v>
      </c>
      <c r="B2276" s="61" t="str">
        <f xml:space="preserve"> _xlfn.TEXTJOIN( "", , data_scaledImpacts[[#This Row],[sector]:[impactType]] )</f>
        <v>ValleyFeverCCSM41N/AMorbidity</v>
      </c>
      <c r="C2276" s="49" t="s">
        <v>1042</v>
      </c>
      <c r="D2276" s="49" t="s">
        <v>1</v>
      </c>
      <c r="E2276" s="50">
        <v>1</v>
      </c>
      <c r="F2276" s="50"/>
      <c r="G2276" s="50" t="s">
        <v>201</v>
      </c>
      <c r="H2276" s="51" t="s">
        <v>771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35">
      <c r="A2277" s="54">
        <f xml:space="preserve"> ROW( data_scaledImpacts[[#This Row],[row_id]] ) - ROW( data_scaledImpacts[[#Headers],[row_id]] )</f>
        <v>2276</v>
      </c>
      <c r="B2277" s="61" t="str">
        <f xml:space="preserve"> _xlfn.TEXTJOIN( "", , data_scaledImpacts[[#This Row],[sector]:[impactType]] )</f>
        <v>ValleyFeverGISS-E2-R1N/AMorbidity</v>
      </c>
      <c r="C2277" s="49" t="s">
        <v>1042</v>
      </c>
      <c r="D2277" s="49" t="s">
        <v>2</v>
      </c>
      <c r="E2277" s="50">
        <v>1</v>
      </c>
      <c r="F2277" s="50"/>
      <c r="G2277" s="50" t="s">
        <v>201</v>
      </c>
      <c r="H2277" s="51" t="s">
        <v>771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35">
      <c r="A2278" s="54">
        <f xml:space="preserve"> ROW( data_scaledImpacts[[#This Row],[row_id]] ) - ROW( data_scaledImpacts[[#Headers],[row_id]] )</f>
        <v>2277</v>
      </c>
      <c r="B2278" s="61" t="str">
        <f xml:space="preserve"> _xlfn.TEXTJOIN( "", , data_scaledImpacts[[#This Row],[sector]:[impactType]] )</f>
        <v>ValleyFeverHadGEM2-ES1N/AMorbidity</v>
      </c>
      <c r="C2278" s="49" t="s">
        <v>1042</v>
      </c>
      <c r="D2278" s="49" t="s">
        <v>3</v>
      </c>
      <c r="E2278" s="50">
        <v>1</v>
      </c>
      <c r="F2278" s="50"/>
      <c r="G2278" s="50" t="s">
        <v>201</v>
      </c>
      <c r="H2278" s="51" t="s">
        <v>771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35">
      <c r="A2279" s="54">
        <f xml:space="preserve"> ROW( data_scaledImpacts[[#This Row],[row_id]] ) - ROW( data_scaledImpacts[[#Headers],[row_id]] )</f>
        <v>2278</v>
      </c>
      <c r="B2279" s="61" t="str">
        <f xml:space="preserve"> _xlfn.TEXTJOIN( "", , data_scaledImpacts[[#This Row],[sector]:[impactType]] )</f>
        <v>ValleyFeverMIROC51N/AMorbidity</v>
      </c>
      <c r="C2279" s="49" t="s">
        <v>1042</v>
      </c>
      <c r="D2279" s="49" t="s">
        <v>4</v>
      </c>
      <c r="E2279" s="50">
        <v>1</v>
      </c>
      <c r="F2279" s="50"/>
      <c r="G2279" s="50" t="s">
        <v>201</v>
      </c>
      <c r="H2279" s="51" t="s">
        <v>771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35">
      <c r="A2280" s="54">
        <f xml:space="preserve"> ROW( data_scaledImpacts[[#This Row],[row_id]] ) - ROW( data_scaledImpacts[[#Headers],[row_id]] )</f>
        <v>2279</v>
      </c>
      <c r="B2280" s="61" t="str">
        <f xml:space="preserve"> _xlfn.TEXTJOIN( "", , data_scaledImpacts[[#This Row],[sector]:[impactType]] )</f>
        <v>ValleyFeverGFDL-CM31N/AMorbidity</v>
      </c>
      <c r="C2280" s="49" t="s">
        <v>1042</v>
      </c>
      <c r="D2280" s="49" t="s">
        <v>5</v>
      </c>
      <c r="E2280" s="50">
        <v>1</v>
      </c>
      <c r="F2280" s="50"/>
      <c r="G2280" s="50" t="s">
        <v>201</v>
      </c>
      <c r="H2280" s="51" t="s">
        <v>771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35">
      <c r="A2281" s="54">
        <f xml:space="preserve"> ROW( data_scaledImpacts[[#This Row],[row_id]] ) - ROW( data_scaledImpacts[[#Headers],[row_id]] )</f>
        <v>2280</v>
      </c>
      <c r="B2281" s="61" t="str">
        <f xml:space="preserve"> _xlfn.TEXTJOIN( "", , data_scaledImpacts[[#This Row],[sector]:[impactType]] )</f>
        <v>ValleyFeverGCM Average1N/AMorbidity</v>
      </c>
      <c r="C2281" s="49" t="s">
        <v>1042</v>
      </c>
      <c r="D2281" s="49" t="s">
        <v>15</v>
      </c>
      <c r="E2281" s="50">
        <v>1</v>
      </c>
      <c r="F2281" s="50"/>
      <c r="G2281" s="50" t="s">
        <v>201</v>
      </c>
      <c r="H2281" s="51" t="s">
        <v>771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35">
      <c r="A2282" s="54">
        <f xml:space="preserve"> ROW( data_scaledImpacts[[#This Row],[row_id]] ) - ROW( data_scaledImpacts[[#Headers],[row_id]] )</f>
        <v>2281</v>
      </c>
      <c r="B2282" s="61" t="str">
        <f xml:space="preserve"> _xlfn.TEXTJOIN( "", , data_scaledImpacts[[#This Row],[sector]:[impactType]] )</f>
        <v>ValleyFeverCanESM22N/AMorbidity</v>
      </c>
      <c r="C2282" s="49" t="s">
        <v>1042</v>
      </c>
      <c r="D2282" s="49" t="s">
        <v>0</v>
      </c>
      <c r="E2282" s="50">
        <v>2</v>
      </c>
      <c r="F2282" s="50"/>
      <c r="G2282" s="50" t="s">
        <v>201</v>
      </c>
      <c r="H2282" s="51" t="s">
        <v>771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35">
      <c r="A2283" s="54">
        <f xml:space="preserve"> ROW( data_scaledImpacts[[#This Row],[row_id]] ) - ROW( data_scaledImpacts[[#Headers],[row_id]] )</f>
        <v>2282</v>
      </c>
      <c r="B2283" s="61" t="str">
        <f xml:space="preserve"> _xlfn.TEXTJOIN( "", , data_scaledImpacts[[#This Row],[sector]:[impactType]] )</f>
        <v>ValleyFeverCCSM42N/AMorbidity</v>
      </c>
      <c r="C2283" s="49" t="s">
        <v>1042</v>
      </c>
      <c r="D2283" s="49" t="s">
        <v>1</v>
      </c>
      <c r="E2283" s="50">
        <v>2</v>
      </c>
      <c r="F2283" s="50"/>
      <c r="G2283" s="50" t="s">
        <v>201</v>
      </c>
      <c r="H2283" s="51" t="s">
        <v>771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35">
      <c r="A2284" s="54">
        <f xml:space="preserve"> ROW( data_scaledImpacts[[#This Row],[row_id]] ) - ROW( data_scaledImpacts[[#Headers],[row_id]] )</f>
        <v>2283</v>
      </c>
      <c r="B2284" s="61" t="str">
        <f xml:space="preserve"> _xlfn.TEXTJOIN( "", , data_scaledImpacts[[#This Row],[sector]:[impactType]] )</f>
        <v>ValleyFeverGISS-E2-R2N/AMorbidity</v>
      </c>
      <c r="C2284" s="49" t="s">
        <v>1042</v>
      </c>
      <c r="D2284" s="49" t="s">
        <v>2</v>
      </c>
      <c r="E2284" s="50">
        <v>2</v>
      </c>
      <c r="F2284" s="50"/>
      <c r="G2284" s="50" t="s">
        <v>201</v>
      </c>
      <c r="H2284" s="51" t="s">
        <v>771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35">
      <c r="A2285" s="54">
        <f xml:space="preserve"> ROW( data_scaledImpacts[[#This Row],[row_id]] ) - ROW( data_scaledImpacts[[#Headers],[row_id]] )</f>
        <v>2284</v>
      </c>
      <c r="B2285" s="61" t="str">
        <f xml:space="preserve"> _xlfn.TEXTJOIN( "", , data_scaledImpacts[[#This Row],[sector]:[impactType]] )</f>
        <v>ValleyFeverHadGEM2-ES2N/AMorbidity</v>
      </c>
      <c r="C2285" s="49" t="s">
        <v>1042</v>
      </c>
      <c r="D2285" s="49" t="s">
        <v>3</v>
      </c>
      <c r="E2285" s="50">
        <v>2</v>
      </c>
      <c r="F2285" s="50"/>
      <c r="G2285" s="50" t="s">
        <v>201</v>
      </c>
      <c r="H2285" s="51" t="s">
        <v>771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35">
      <c r="A2286" s="54">
        <f xml:space="preserve"> ROW( data_scaledImpacts[[#This Row],[row_id]] ) - ROW( data_scaledImpacts[[#Headers],[row_id]] )</f>
        <v>2285</v>
      </c>
      <c r="B2286" s="61" t="str">
        <f xml:space="preserve"> _xlfn.TEXTJOIN( "", , data_scaledImpacts[[#This Row],[sector]:[impactType]] )</f>
        <v>ValleyFeverMIROC52N/AMorbidity</v>
      </c>
      <c r="C2286" s="49" t="s">
        <v>1042</v>
      </c>
      <c r="D2286" s="49" t="s">
        <v>4</v>
      </c>
      <c r="E2286" s="50">
        <v>2</v>
      </c>
      <c r="F2286" s="50"/>
      <c r="G2286" s="50" t="s">
        <v>201</v>
      </c>
      <c r="H2286" s="51" t="s">
        <v>771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35">
      <c r="A2287" s="54">
        <f xml:space="preserve"> ROW( data_scaledImpacts[[#This Row],[row_id]] ) - ROW( data_scaledImpacts[[#Headers],[row_id]] )</f>
        <v>2286</v>
      </c>
      <c r="B2287" s="61" t="str">
        <f xml:space="preserve"> _xlfn.TEXTJOIN( "", , data_scaledImpacts[[#This Row],[sector]:[impactType]] )</f>
        <v>ValleyFeverGFDL-CM32N/AMorbidity</v>
      </c>
      <c r="C2287" s="49" t="s">
        <v>1042</v>
      </c>
      <c r="D2287" s="49" t="s">
        <v>5</v>
      </c>
      <c r="E2287" s="50">
        <v>2</v>
      </c>
      <c r="F2287" s="50"/>
      <c r="G2287" s="50" t="s">
        <v>201</v>
      </c>
      <c r="H2287" s="51" t="s">
        <v>771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35">
      <c r="A2288" s="54">
        <f xml:space="preserve"> ROW( data_scaledImpacts[[#This Row],[row_id]] ) - ROW( data_scaledImpacts[[#Headers],[row_id]] )</f>
        <v>2287</v>
      </c>
      <c r="B2288" s="61" t="str">
        <f xml:space="preserve"> _xlfn.TEXTJOIN( "", , data_scaledImpacts[[#This Row],[sector]:[impactType]] )</f>
        <v>ValleyFeverGCM Average2N/AMorbidity</v>
      </c>
      <c r="C2288" s="49" t="s">
        <v>1042</v>
      </c>
      <c r="D2288" s="49" t="s">
        <v>15</v>
      </c>
      <c r="E2288" s="50">
        <v>2</v>
      </c>
      <c r="F2288" s="50"/>
      <c r="G2288" s="50" t="s">
        <v>201</v>
      </c>
      <c r="H2288" s="51" t="s">
        <v>771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35">
      <c r="A2289" s="54">
        <f xml:space="preserve"> ROW( data_scaledImpacts[[#This Row],[row_id]] ) - ROW( data_scaledImpacts[[#Headers],[row_id]] )</f>
        <v>2288</v>
      </c>
      <c r="B2289" s="61" t="str">
        <f xml:space="preserve"> _xlfn.TEXTJOIN( "", , data_scaledImpacts[[#This Row],[sector]:[impactType]] )</f>
        <v>ValleyFeverCanESM23N/AMorbidity</v>
      </c>
      <c r="C2289" s="49" t="s">
        <v>1042</v>
      </c>
      <c r="D2289" s="49" t="s">
        <v>0</v>
      </c>
      <c r="E2289" s="50">
        <v>3</v>
      </c>
      <c r="F2289" s="50"/>
      <c r="G2289" s="50" t="s">
        <v>201</v>
      </c>
      <c r="H2289" s="51" t="s">
        <v>771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35">
      <c r="A2290" s="54">
        <f xml:space="preserve"> ROW( data_scaledImpacts[[#This Row],[row_id]] ) - ROW( data_scaledImpacts[[#Headers],[row_id]] )</f>
        <v>2289</v>
      </c>
      <c r="B2290" s="61" t="str">
        <f xml:space="preserve"> _xlfn.TEXTJOIN( "", , data_scaledImpacts[[#This Row],[sector]:[impactType]] )</f>
        <v>ValleyFeverCCSM43N/AMorbidity</v>
      </c>
      <c r="C2290" s="49" t="s">
        <v>1042</v>
      </c>
      <c r="D2290" s="49" t="s">
        <v>1</v>
      </c>
      <c r="E2290" s="50">
        <v>3</v>
      </c>
      <c r="F2290" s="50"/>
      <c r="G2290" s="50" t="s">
        <v>201</v>
      </c>
      <c r="H2290" s="51" t="s">
        <v>771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35">
      <c r="A2291" s="54">
        <f xml:space="preserve"> ROW( data_scaledImpacts[[#This Row],[row_id]] ) - ROW( data_scaledImpacts[[#Headers],[row_id]] )</f>
        <v>2290</v>
      </c>
      <c r="B2291" s="61" t="str">
        <f xml:space="preserve"> _xlfn.TEXTJOIN( "", , data_scaledImpacts[[#This Row],[sector]:[impactType]] )</f>
        <v>ValleyFeverGISS-E2-R3N/AMorbidity</v>
      </c>
      <c r="C2291" s="49" t="s">
        <v>1042</v>
      </c>
      <c r="D2291" s="49" t="s">
        <v>2</v>
      </c>
      <c r="E2291" s="50">
        <v>3</v>
      </c>
      <c r="F2291" s="50"/>
      <c r="G2291" s="50" t="s">
        <v>201</v>
      </c>
      <c r="H2291" s="51" t="s">
        <v>771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35">
      <c r="A2292" s="54">
        <f xml:space="preserve"> ROW( data_scaledImpacts[[#This Row],[row_id]] ) - ROW( data_scaledImpacts[[#Headers],[row_id]] )</f>
        <v>2291</v>
      </c>
      <c r="B2292" s="61" t="str">
        <f xml:space="preserve"> _xlfn.TEXTJOIN( "", , data_scaledImpacts[[#This Row],[sector]:[impactType]] )</f>
        <v>ValleyFeverHadGEM2-ES3N/AMorbidity</v>
      </c>
      <c r="C2292" s="49" t="s">
        <v>1042</v>
      </c>
      <c r="D2292" s="49" t="s">
        <v>3</v>
      </c>
      <c r="E2292" s="50">
        <v>3</v>
      </c>
      <c r="F2292" s="50"/>
      <c r="G2292" s="50" t="s">
        <v>201</v>
      </c>
      <c r="H2292" s="51" t="s">
        <v>771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35">
      <c r="A2293" s="54">
        <f xml:space="preserve"> ROW( data_scaledImpacts[[#This Row],[row_id]] ) - ROW( data_scaledImpacts[[#Headers],[row_id]] )</f>
        <v>2292</v>
      </c>
      <c r="B2293" s="61" t="str">
        <f xml:space="preserve"> _xlfn.TEXTJOIN( "", , data_scaledImpacts[[#This Row],[sector]:[impactType]] )</f>
        <v>ValleyFeverMIROC53N/AMorbidity</v>
      </c>
      <c r="C2293" s="49" t="s">
        <v>1042</v>
      </c>
      <c r="D2293" s="49" t="s">
        <v>4</v>
      </c>
      <c r="E2293" s="50">
        <v>3</v>
      </c>
      <c r="F2293" s="50"/>
      <c r="G2293" s="50" t="s">
        <v>201</v>
      </c>
      <c r="H2293" s="51" t="s">
        <v>771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35">
      <c r="A2294" s="54">
        <f xml:space="preserve"> ROW( data_scaledImpacts[[#This Row],[row_id]] ) - ROW( data_scaledImpacts[[#Headers],[row_id]] )</f>
        <v>2293</v>
      </c>
      <c r="B2294" s="61" t="str">
        <f xml:space="preserve"> _xlfn.TEXTJOIN( "", , data_scaledImpacts[[#This Row],[sector]:[impactType]] )</f>
        <v>ValleyFeverGFDL-CM33N/AMorbidity</v>
      </c>
      <c r="C2294" s="49" t="s">
        <v>1042</v>
      </c>
      <c r="D2294" s="49" t="s">
        <v>5</v>
      </c>
      <c r="E2294" s="50">
        <v>3</v>
      </c>
      <c r="F2294" s="50"/>
      <c r="G2294" s="50" t="s">
        <v>201</v>
      </c>
      <c r="H2294" s="51" t="s">
        <v>771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35">
      <c r="A2295" s="54">
        <f xml:space="preserve"> ROW( data_scaledImpacts[[#This Row],[row_id]] ) - ROW( data_scaledImpacts[[#Headers],[row_id]] )</f>
        <v>2294</v>
      </c>
      <c r="B2295" s="61" t="str">
        <f xml:space="preserve"> _xlfn.TEXTJOIN( "", , data_scaledImpacts[[#This Row],[sector]:[impactType]] )</f>
        <v>ValleyFeverGCM Average3N/AMorbidity</v>
      </c>
      <c r="C2295" s="49" t="s">
        <v>1042</v>
      </c>
      <c r="D2295" s="49" t="s">
        <v>15</v>
      </c>
      <c r="E2295" s="50">
        <v>3</v>
      </c>
      <c r="F2295" s="50"/>
      <c r="G2295" s="50" t="s">
        <v>201</v>
      </c>
      <c r="H2295" s="51" t="s">
        <v>771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35">
      <c r="A2296" s="54">
        <f xml:space="preserve"> ROW( data_scaledImpacts[[#This Row],[row_id]] ) - ROW( data_scaledImpacts[[#Headers],[row_id]] )</f>
        <v>2295</v>
      </c>
      <c r="B2296" s="61" t="str">
        <f xml:space="preserve"> _xlfn.TEXTJOIN( "", , data_scaledImpacts[[#This Row],[sector]:[impactType]] )</f>
        <v>ValleyFeverCanESM24N/AMorbidity</v>
      </c>
      <c r="C2296" s="49" t="s">
        <v>1042</v>
      </c>
      <c r="D2296" s="49" t="s">
        <v>0</v>
      </c>
      <c r="E2296" s="50">
        <v>4</v>
      </c>
      <c r="F2296" s="50"/>
      <c r="G2296" s="50" t="s">
        <v>201</v>
      </c>
      <c r="H2296" s="51" t="s">
        <v>771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35">
      <c r="A2297" s="54">
        <f xml:space="preserve"> ROW( data_scaledImpacts[[#This Row],[row_id]] ) - ROW( data_scaledImpacts[[#Headers],[row_id]] )</f>
        <v>2296</v>
      </c>
      <c r="B2297" s="61" t="str">
        <f xml:space="preserve"> _xlfn.TEXTJOIN( "", , data_scaledImpacts[[#This Row],[sector]:[impactType]] )</f>
        <v>ValleyFeverCCSM44N/AMorbidity</v>
      </c>
      <c r="C2297" s="49" t="s">
        <v>1042</v>
      </c>
      <c r="D2297" s="49" t="s">
        <v>1</v>
      </c>
      <c r="E2297" s="50">
        <v>4</v>
      </c>
      <c r="F2297" s="50"/>
      <c r="G2297" s="50" t="s">
        <v>201</v>
      </c>
      <c r="H2297" s="51" t="s">
        <v>771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35">
      <c r="A2298" s="54">
        <f xml:space="preserve"> ROW( data_scaledImpacts[[#This Row],[row_id]] ) - ROW( data_scaledImpacts[[#Headers],[row_id]] )</f>
        <v>2297</v>
      </c>
      <c r="B2298" s="61" t="str">
        <f xml:space="preserve"> _xlfn.TEXTJOIN( "", , data_scaledImpacts[[#This Row],[sector]:[impactType]] )</f>
        <v>ValleyFeverGISS-E2-R4N/AMorbidity</v>
      </c>
      <c r="C2298" s="49" t="s">
        <v>1042</v>
      </c>
      <c r="D2298" s="49" t="s">
        <v>2</v>
      </c>
      <c r="E2298" s="50">
        <v>4</v>
      </c>
      <c r="F2298" s="50"/>
      <c r="G2298" s="50" t="s">
        <v>201</v>
      </c>
      <c r="H2298" s="51" t="s">
        <v>771</v>
      </c>
      <c r="I2298" s="64" t="s">
        <v>58</v>
      </c>
      <c r="J2298" s="52"/>
      <c r="K2298" s="52"/>
      <c r="L2298" s="53"/>
      <c r="M2298" s="52"/>
      <c r="N2298" s="52"/>
      <c r="O2298" s="52"/>
      <c r="P2298" s="20"/>
      <c r="Q2298" s="20"/>
      <c r="R2298"/>
    </row>
    <row r="2299" spans="1:18" x14ac:dyDescent="0.35">
      <c r="A2299" s="54">
        <f xml:space="preserve"> ROW( data_scaledImpacts[[#This Row],[row_id]] ) - ROW( data_scaledImpacts[[#Headers],[row_id]] )</f>
        <v>2298</v>
      </c>
      <c r="B2299" s="61" t="str">
        <f xml:space="preserve"> _xlfn.TEXTJOIN( "", , data_scaledImpacts[[#This Row],[sector]:[impactType]] )</f>
        <v>ValleyFeverHadGEM2-ES4N/AMorbidity</v>
      </c>
      <c r="C2299" s="49" t="s">
        <v>1042</v>
      </c>
      <c r="D2299" s="49" t="s">
        <v>3</v>
      </c>
      <c r="E2299" s="50">
        <v>4</v>
      </c>
      <c r="F2299" s="50"/>
      <c r="G2299" s="50" t="s">
        <v>201</v>
      </c>
      <c r="H2299" s="51" t="s">
        <v>771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35">
      <c r="A2300" s="54">
        <f xml:space="preserve"> ROW( data_scaledImpacts[[#This Row],[row_id]] ) - ROW( data_scaledImpacts[[#Headers],[row_id]] )</f>
        <v>2299</v>
      </c>
      <c r="B2300" s="61" t="str">
        <f xml:space="preserve"> _xlfn.TEXTJOIN( "", , data_scaledImpacts[[#This Row],[sector]:[impactType]] )</f>
        <v>ValleyFeverMIROC54N/AMorbidity</v>
      </c>
      <c r="C2300" s="49" t="s">
        <v>1042</v>
      </c>
      <c r="D2300" s="49" t="s">
        <v>4</v>
      </c>
      <c r="E2300" s="50">
        <v>4</v>
      </c>
      <c r="F2300" s="50"/>
      <c r="G2300" s="50" t="s">
        <v>201</v>
      </c>
      <c r="H2300" s="51" t="s">
        <v>771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35">
      <c r="A2301" s="54">
        <f xml:space="preserve"> ROW( data_scaledImpacts[[#This Row],[row_id]] ) - ROW( data_scaledImpacts[[#Headers],[row_id]] )</f>
        <v>2300</v>
      </c>
      <c r="B2301" s="61" t="str">
        <f xml:space="preserve"> _xlfn.TEXTJOIN( "", , data_scaledImpacts[[#This Row],[sector]:[impactType]] )</f>
        <v>ValleyFeverGFDL-CM34N/AMorbidity</v>
      </c>
      <c r="C2301" s="49" t="s">
        <v>1042</v>
      </c>
      <c r="D2301" s="49" t="s">
        <v>5</v>
      </c>
      <c r="E2301" s="50">
        <v>4</v>
      </c>
      <c r="F2301" s="50"/>
      <c r="G2301" s="50" t="s">
        <v>201</v>
      </c>
      <c r="H2301" s="51" t="s">
        <v>771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35">
      <c r="A2302" s="54">
        <f xml:space="preserve"> ROW( data_scaledImpacts[[#This Row],[row_id]] ) - ROW( data_scaledImpacts[[#Headers],[row_id]] )</f>
        <v>2301</v>
      </c>
      <c r="B2302" s="61" t="str">
        <f xml:space="preserve"> _xlfn.TEXTJOIN( "", , data_scaledImpacts[[#This Row],[sector]:[impactType]] )</f>
        <v>ValleyFeverGCM Average4N/AMorbidity</v>
      </c>
      <c r="C2302" s="49" t="s">
        <v>1042</v>
      </c>
      <c r="D2302" s="49" t="s">
        <v>15</v>
      </c>
      <c r="E2302" s="50">
        <v>4</v>
      </c>
      <c r="F2302" s="50"/>
      <c r="G2302" s="50" t="s">
        <v>201</v>
      </c>
      <c r="H2302" s="51" t="s">
        <v>771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35">
      <c r="A2303" s="54">
        <f xml:space="preserve"> ROW( data_scaledImpacts[[#This Row],[row_id]] ) - ROW( data_scaledImpacts[[#Headers],[row_id]] )</f>
        <v>2302</v>
      </c>
      <c r="B2303" s="61" t="str">
        <f xml:space="preserve"> _xlfn.TEXTJOIN( "", , data_scaledImpacts[[#This Row],[sector]:[impactType]] )</f>
        <v>ValleyFeverCanESM25N/AMorbidity</v>
      </c>
      <c r="C2303" s="49" t="s">
        <v>1042</v>
      </c>
      <c r="D2303" s="49" t="s">
        <v>0</v>
      </c>
      <c r="E2303" s="50">
        <v>5</v>
      </c>
      <c r="F2303" s="50"/>
      <c r="G2303" s="50" t="s">
        <v>201</v>
      </c>
      <c r="H2303" s="51" t="s">
        <v>771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35">
      <c r="A2304" s="54">
        <f xml:space="preserve"> ROW( data_scaledImpacts[[#This Row],[row_id]] ) - ROW( data_scaledImpacts[[#Headers],[row_id]] )</f>
        <v>2303</v>
      </c>
      <c r="B2304" s="61" t="str">
        <f xml:space="preserve"> _xlfn.TEXTJOIN( "", , data_scaledImpacts[[#This Row],[sector]:[impactType]] )</f>
        <v>ValleyFeverCCSM45N/AMorbidity</v>
      </c>
      <c r="C2304" s="49" t="s">
        <v>1042</v>
      </c>
      <c r="D2304" s="49" t="s">
        <v>1</v>
      </c>
      <c r="E2304" s="50">
        <v>5</v>
      </c>
      <c r="F2304" s="50"/>
      <c r="G2304" s="50" t="s">
        <v>201</v>
      </c>
      <c r="H2304" s="51" t="s">
        <v>771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35">
      <c r="A2305" s="54">
        <f xml:space="preserve"> ROW( data_scaledImpacts[[#This Row],[row_id]] ) - ROW( data_scaledImpacts[[#Headers],[row_id]] )</f>
        <v>2304</v>
      </c>
      <c r="B2305" s="61" t="str">
        <f xml:space="preserve"> _xlfn.TEXTJOIN( "", , data_scaledImpacts[[#This Row],[sector]:[impactType]] )</f>
        <v>ValleyFeverGISS-E2-R5N/AMorbidity</v>
      </c>
      <c r="C2305" s="49" t="s">
        <v>1042</v>
      </c>
      <c r="D2305" s="49" t="s">
        <v>2</v>
      </c>
      <c r="E2305" s="50">
        <v>5</v>
      </c>
      <c r="F2305" s="50"/>
      <c r="G2305" s="50" t="s">
        <v>201</v>
      </c>
      <c r="H2305" s="51" t="s">
        <v>771</v>
      </c>
      <c r="I2305" s="64" t="s">
        <v>65</v>
      </c>
      <c r="J2305" s="52"/>
      <c r="K2305" s="52"/>
      <c r="L2305" s="53"/>
      <c r="M2305" s="52"/>
      <c r="N2305" s="52"/>
      <c r="O2305" s="52"/>
      <c r="P2305" s="20"/>
      <c r="Q2305" s="20"/>
      <c r="R2305"/>
    </row>
    <row r="2306" spans="1:18" x14ac:dyDescent="0.35">
      <c r="A2306" s="54">
        <f xml:space="preserve"> ROW( data_scaledImpacts[[#This Row],[row_id]] ) - ROW( data_scaledImpacts[[#Headers],[row_id]] )</f>
        <v>2305</v>
      </c>
      <c r="B2306" s="61" t="str">
        <f xml:space="preserve"> _xlfn.TEXTJOIN( "", , data_scaledImpacts[[#This Row],[sector]:[impactType]] )</f>
        <v>ValleyFeverHadGEM2-ES5N/AMorbidity</v>
      </c>
      <c r="C2306" s="49" t="s">
        <v>1042</v>
      </c>
      <c r="D2306" s="49" t="s">
        <v>3</v>
      </c>
      <c r="E2306" s="50">
        <v>5</v>
      </c>
      <c r="F2306" s="50"/>
      <c r="G2306" s="50" t="s">
        <v>201</v>
      </c>
      <c r="H2306" s="51" t="s">
        <v>771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35">
      <c r="A2307" s="54">
        <f xml:space="preserve"> ROW( data_scaledImpacts[[#This Row],[row_id]] ) - ROW( data_scaledImpacts[[#Headers],[row_id]] )</f>
        <v>2306</v>
      </c>
      <c r="B2307" s="61" t="str">
        <f xml:space="preserve"> _xlfn.TEXTJOIN( "", , data_scaledImpacts[[#This Row],[sector]:[impactType]] )</f>
        <v>ValleyFeverMIROC55N/AMorbidity</v>
      </c>
      <c r="C2307" s="49" t="s">
        <v>1042</v>
      </c>
      <c r="D2307" s="49" t="s">
        <v>4</v>
      </c>
      <c r="E2307" s="50">
        <v>5</v>
      </c>
      <c r="F2307" s="50"/>
      <c r="G2307" s="50" t="s">
        <v>201</v>
      </c>
      <c r="H2307" s="51" t="s">
        <v>771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35">
      <c r="A2308" s="54">
        <f xml:space="preserve"> ROW( data_scaledImpacts[[#This Row],[row_id]] ) - ROW( data_scaledImpacts[[#Headers],[row_id]] )</f>
        <v>2307</v>
      </c>
      <c r="B2308" s="61" t="str">
        <f xml:space="preserve"> _xlfn.TEXTJOIN( "", , data_scaledImpacts[[#This Row],[sector]:[impactType]] )</f>
        <v>ValleyFeverGFDL-CM35N/AMorbidity</v>
      </c>
      <c r="C2308" s="49" t="s">
        <v>1042</v>
      </c>
      <c r="D2308" s="49" t="s">
        <v>5</v>
      </c>
      <c r="E2308" s="50">
        <v>5</v>
      </c>
      <c r="F2308" s="50"/>
      <c r="G2308" s="50" t="s">
        <v>201</v>
      </c>
      <c r="H2308" s="51" t="s">
        <v>771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35">
      <c r="A2309" s="54">
        <f xml:space="preserve"> ROW( data_scaledImpacts[[#This Row],[row_id]] ) - ROW( data_scaledImpacts[[#Headers],[row_id]] )</f>
        <v>2308</v>
      </c>
      <c r="B2309" s="61" t="str">
        <f xml:space="preserve"> _xlfn.TEXTJOIN( "", , data_scaledImpacts[[#This Row],[sector]:[impactType]] )</f>
        <v>ValleyFeverGCM Average5N/AMorbidity</v>
      </c>
      <c r="C2309" s="49" t="s">
        <v>1042</v>
      </c>
      <c r="D2309" s="49" t="s">
        <v>15</v>
      </c>
      <c r="E2309" s="50">
        <v>5</v>
      </c>
      <c r="F2309" s="50"/>
      <c r="G2309" s="50" t="s">
        <v>201</v>
      </c>
      <c r="H2309" s="51" t="s">
        <v>771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35">
      <c r="A2310" s="54">
        <f xml:space="preserve"> ROW( data_scaledImpacts[[#This Row],[row_id]] ) - ROW( data_scaledImpacts[[#Headers],[row_id]] )</f>
        <v>2309</v>
      </c>
      <c r="B2310" s="61" t="str">
        <f xml:space="preserve"> _xlfn.TEXTJOIN( "", , data_scaledImpacts[[#This Row],[sector]:[impactType]] )</f>
        <v>ValleyFeverCanESM26N/AMorbidity</v>
      </c>
      <c r="C2310" s="49" t="s">
        <v>1042</v>
      </c>
      <c r="D2310" s="49" t="s">
        <v>0</v>
      </c>
      <c r="E2310" s="50">
        <v>6</v>
      </c>
      <c r="F2310" s="50"/>
      <c r="G2310" s="50" t="s">
        <v>201</v>
      </c>
      <c r="H2310" s="51" t="s">
        <v>771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35">
      <c r="A2311" s="54">
        <f xml:space="preserve"> ROW( data_scaledImpacts[[#This Row],[row_id]] ) - ROW( data_scaledImpacts[[#Headers],[row_id]] )</f>
        <v>2310</v>
      </c>
      <c r="B2311" s="61" t="str">
        <f xml:space="preserve"> _xlfn.TEXTJOIN( "", , data_scaledImpacts[[#This Row],[sector]:[impactType]] )</f>
        <v>ValleyFeverCCSM46N/AMorbidity</v>
      </c>
      <c r="C2311" s="49" t="s">
        <v>1042</v>
      </c>
      <c r="D2311" s="49" t="s">
        <v>1</v>
      </c>
      <c r="E2311" s="50">
        <v>6</v>
      </c>
      <c r="F2311" s="50"/>
      <c r="G2311" s="50" t="s">
        <v>201</v>
      </c>
      <c r="H2311" s="51" t="s">
        <v>771</v>
      </c>
      <c r="I2311" s="64" t="s">
        <v>71</v>
      </c>
      <c r="J2311" s="52"/>
      <c r="K2311" s="52"/>
      <c r="L2311" s="53"/>
      <c r="M2311" s="52"/>
      <c r="N2311" s="52"/>
      <c r="O2311" s="52"/>
      <c r="P2311" s="20"/>
      <c r="Q2311" s="20"/>
      <c r="R2311"/>
    </row>
    <row r="2312" spans="1:18" x14ac:dyDescent="0.35">
      <c r="A2312" s="54">
        <f xml:space="preserve"> ROW( data_scaledImpacts[[#This Row],[row_id]] ) - ROW( data_scaledImpacts[[#Headers],[row_id]] )</f>
        <v>2311</v>
      </c>
      <c r="B2312" s="61" t="str">
        <f xml:space="preserve"> _xlfn.TEXTJOIN( "", , data_scaledImpacts[[#This Row],[sector]:[impactType]] )</f>
        <v>ValleyFeverGISS-E2-R6N/AMorbidity</v>
      </c>
      <c r="C2312" s="49" t="s">
        <v>1042</v>
      </c>
      <c r="D2312" s="49" t="s">
        <v>2</v>
      </c>
      <c r="E2312" s="50">
        <v>6</v>
      </c>
      <c r="F2312" s="50"/>
      <c r="G2312" s="50" t="s">
        <v>201</v>
      </c>
      <c r="H2312" s="51" t="s">
        <v>771</v>
      </c>
      <c r="I2312" s="64" t="s">
        <v>72</v>
      </c>
      <c r="J2312" s="52"/>
      <c r="K2312" s="52"/>
      <c r="L2312" s="53"/>
      <c r="M2312" s="52"/>
      <c r="N2312" s="52"/>
      <c r="O2312" s="52"/>
      <c r="P2312" s="20"/>
      <c r="Q2312" s="20"/>
      <c r="R2312"/>
    </row>
    <row r="2313" spans="1:18" x14ac:dyDescent="0.35">
      <c r="A2313" s="54">
        <f xml:space="preserve"> ROW( data_scaledImpacts[[#This Row],[row_id]] ) - ROW( data_scaledImpacts[[#Headers],[row_id]] )</f>
        <v>2312</v>
      </c>
      <c r="B2313" s="61" t="str">
        <f xml:space="preserve"> _xlfn.TEXTJOIN( "", , data_scaledImpacts[[#This Row],[sector]:[impactType]] )</f>
        <v>ValleyFeverHadGEM2-ES6N/AMorbidity</v>
      </c>
      <c r="C2313" s="49" t="s">
        <v>1042</v>
      </c>
      <c r="D2313" s="49" t="s">
        <v>3</v>
      </c>
      <c r="E2313" s="50">
        <v>6</v>
      </c>
      <c r="F2313" s="50"/>
      <c r="G2313" s="50" t="s">
        <v>201</v>
      </c>
      <c r="H2313" s="51" t="s">
        <v>771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35">
      <c r="A2314" s="54">
        <f xml:space="preserve"> ROW( data_scaledImpacts[[#This Row],[row_id]] ) - ROW( data_scaledImpacts[[#Headers],[row_id]] )</f>
        <v>2313</v>
      </c>
      <c r="B2314" s="61" t="str">
        <f xml:space="preserve"> _xlfn.TEXTJOIN( "", , data_scaledImpacts[[#This Row],[sector]:[impactType]] )</f>
        <v>ValleyFeverMIROC56N/AMorbidity</v>
      </c>
      <c r="C2314" s="49" t="s">
        <v>1042</v>
      </c>
      <c r="D2314" s="49" t="s">
        <v>4</v>
      </c>
      <c r="E2314" s="50">
        <v>6</v>
      </c>
      <c r="F2314" s="50"/>
      <c r="G2314" s="50" t="s">
        <v>201</v>
      </c>
      <c r="H2314" s="51" t="s">
        <v>771</v>
      </c>
      <c r="I2314" s="64" t="s">
        <v>74</v>
      </c>
      <c r="J2314" s="52"/>
      <c r="K2314" s="52"/>
      <c r="L2314" s="53"/>
      <c r="M2314" s="52"/>
      <c r="N2314" s="52"/>
      <c r="O2314" s="52"/>
      <c r="P2314" s="20"/>
      <c r="Q2314" s="20"/>
      <c r="R2314"/>
    </row>
    <row r="2315" spans="1:18" x14ac:dyDescent="0.35">
      <c r="A2315" s="54">
        <f xml:space="preserve"> ROW( data_scaledImpacts[[#This Row],[row_id]] ) - ROW( data_scaledImpacts[[#Headers],[row_id]] )</f>
        <v>2314</v>
      </c>
      <c r="B2315" s="61" t="str">
        <f xml:space="preserve"> _xlfn.TEXTJOIN( "", , data_scaledImpacts[[#This Row],[sector]:[impactType]] )</f>
        <v>ValleyFeverGFDL-CM36N/AMorbidity</v>
      </c>
      <c r="C2315" s="49" t="s">
        <v>1042</v>
      </c>
      <c r="D2315" s="49" t="s">
        <v>5</v>
      </c>
      <c r="E2315" s="50">
        <v>6</v>
      </c>
      <c r="F2315" s="50"/>
      <c r="G2315" s="50" t="s">
        <v>201</v>
      </c>
      <c r="H2315" s="51" t="s">
        <v>771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35">
      <c r="A2316" s="54">
        <f xml:space="preserve"> ROW( data_scaledImpacts[[#This Row],[row_id]] ) - ROW( data_scaledImpacts[[#Headers],[row_id]] )</f>
        <v>2315</v>
      </c>
      <c r="B2316" s="61" t="str">
        <f xml:space="preserve"> _xlfn.TEXTJOIN( "", , data_scaledImpacts[[#This Row],[sector]:[impactType]] )</f>
        <v>ValleyFeverGCM Average6N/AMorbidity</v>
      </c>
      <c r="C2316" s="49" t="s">
        <v>1042</v>
      </c>
      <c r="D2316" s="49" t="s">
        <v>15</v>
      </c>
      <c r="E2316" s="50">
        <v>6</v>
      </c>
      <c r="F2316" s="50"/>
      <c r="G2316" s="50" t="s">
        <v>201</v>
      </c>
      <c r="H2316" s="51" t="s">
        <v>771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35">
      <c r="A2317" s="54">
        <f xml:space="preserve"> ROW( data_scaledImpacts[[#This Row],[row_id]] ) - ROW( data_scaledImpacts[[#Headers],[row_id]] )</f>
        <v>2316</v>
      </c>
      <c r="B2317" s="61" t="str">
        <f xml:space="preserve"> _xlfn.TEXTJOIN( "", , data_scaledImpacts[[#This Row],[sector]:[impactType]] )</f>
        <v>ValleyFeverCanESM27N/AMorbidity</v>
      </c>
      <c r="C2317" s="49" t="s">
        <v>1042</v>
      </c>
      <c r="D2317" s="49" t="s">
        <v>0</v>
      </c>
      <c r="E2317" s="50">
        <v>7</v>
      </c>
      <c r="F2317" s="50"/>
      <c r="G2317" s="50" t="s">
        <v>201</v>
      </c>
      <c r="H2317" s="51" t="s">
        <v>771</v>
      </c>
      <c r="I2317" s="64" t="s">
        <v>77</v>
      </c>
      <c r="J2317" s="52"/>
      <c r="K2317" s="52"/>
      <c r="L2317" s="53"/>
      <c r="M2317" s="52"/>
      <c r="N2317" s="52"/>
      <c r="O2317" s="52"/>
      <c r="P2317" s="20"/>
      <c r="Q2317" s="20"/>
      <c r="R2317"/>
    </row>
    <row r="2318" spans="1:18" x14ac:dyDescent="0.35">
      <c r="A2318" s="54">
        <f xml:space="preserve"> ROW( data_scaledImpacts[[#This Row],[row_id]] ) - ROW( data_scaledImpacts[[#Headers],[row_id]] )</f>
        <v>2317</v>
      </c>
      <c r="B2318" s="61" t="str">
        <f xml:space="preserve"> _xlfn.TEXTJOIN( "", , data_scaledImpacts[[#This Row],[sector]:[impactType]] )</f>
        <v>ValleyFeverCCSM47N/AMorbidity</v>
      </c>
      <c r="C2318" s="49" t="s">
        <v>1042</v>
      </c>
      <c r="D2318" s="49" t="s">
        <v>1</v>
      </c>
      <c r="E2318" s="50">
        <v>7</v>
      </c>
      <c r="F2318" s="50"/>
      <c r="G2318" s="50" t="s">
        <v>201</v>
      </c>
      <c r="H2318" s="51" t="s">
        <v>771</v>
      </c>
      <c r="I2318" s="64" t="s">
        <v>78</v>
      </c>
      <c r="J2318" s="52"/>
      <c r="K2318" s="52"/>
      <c r="L2318" s="53"/>
      <c r="M2318" s="52"/>
      <c r="N2318" s="52"/>
      <c r="O2318" s="52"/>
      <c r="P2318" s="20"/>
      <c r="Q2318" s="20"/>
      <c r="R2318"/>
    </row>
    <row r="2319" spans="1:18" x14ac:dyDescent="0.35">
      <c r="A2319" s="54">
        <f xml:space="preserve"> ROW( data_scaledImpacts[[#This Row],[row_id]] ) - ROW( data_scaledImpacts[[#Headers],[row_id]] )</f>
        <v>2318</v>
      </c>
      <c r="B2319" s="61" t="str">
        <f xml:space="preserve"> _xlfn.TEXTJOIN( "", , data_scaledImpacts[[#This Row],[sector]:[impactType]] )</f>
        <v>ValleyFeverGISS-E2-R7N/AMorbidity</v>
      </c>
      <c r="C2319" s="49" t="s">
        <v>1042</v>
      </c>
      <c r="D2319" s="49" t="s">
        <v>2</v>
      </c>
      <c r="E2319" s="50">
        <v>7</v>
      </c>
      <c r="F2319" s="50"/>
      <c r="G2319" s="50" t="s">
        <v>201</v>
      </c>
      <c r="H2319" s="51" t="s">
        <v>771</v>
      </c>
      <c r="I2319" s="64" t="s">
        <v>79</v>
      </c>
      <c r="J2319" s="52"/>
      <c r="K2319" s="52"/>
      <c r="L2319" s="53"/>
      <c r="M2319" s="52"/>
      <c r="N2319" s="52"/>
      <c r="O2319" s="52"/>
      <c r="P2319" s="20"/>
      <c r="Q2319" s="20"/>
      <c r="R2319"/>
    </row>
    <row r="2320" spans="1:18" x14ac:dyDescent="0.35">
      <c r="A2320" s="54">
        <f xml:space="preserve"> ROW( data_scaledImpacts[[#This Row],[row_id]] ) - ROW( data_scaledImpacts[[#Headers],[row_id]] )</f>
        <v>2319</v>
      </c>
      <c r="B2320" s="61" t="str">
        <f xml:space="preserve"> _xlfn.TEXTJOIN( "", , data_scaledImpacts[[#This Row],[sector]:[impactType]] )</f>
        <v>ValleyFeverHadGEM2-ES7N/AMorbidity</v>
      </c>
      <c r="C2320" s="49" t="s">
        <v>1042</v>
      </c>
      <c r="D2320" s="49" t="s">
        <v>3</v>
      </c>
      <c r="E2320" s="50">
        <v>7</v>
      </c>
      <c r="F2320" s="50"/>
      <c r="G2320" s="50" t="s">
        <v>201</v>
      </c>
      <c r="H2320" s="51" t="s">
        <v>771</v>
      </c>
      <c r="I2320" s="64" t="s">
        <v>80</v>
      </c>
      <c r="J2320" s="52"/>
      <c r="K2320" s="52"/>
      <c r="L2320" s="53"/>
      <c r="M2320" s="52"/>
      <c r="N2320" s="52"/>
      <c r="O2320" s="52"/>
      <c r="P2320" s="20"/>
      <c r="Q2320" s="20"/>
      <c r="R2320"/>
    </row>
    <row r="2321" spans="1:18" x14ac:dyDescent="0.35">
      <c r="A2321" s="54">
        <f xml:space="preserve"> ROW( data_scaledImpacts[[#This Row],[row_id]] ) - ROW( data_scaledImpacts[[#Headers],[row_id]] )</f>
        <v>2320</v>
      </c>
      <c r="B2321" s="61" t="str">
        <f xml:space="preserve"> _xlfn.TEXTJOIN( "", , data_scaledImpacts[[#This Row],[sector]:[impactType]] )</f>
        <v>ValleyFeverMIROC57N/AMorbidity</v>
      </c>
      <c r="C2321" s="49" t="s">
        <v>1042</v>
      </c>
      <c r="D2321" s="49" t="s">
        <v>4</v>
      </c>
      <c r="E2321" s="50">
        <v>7</v>
      </c>
      <c r="F2321" s="50"/>
      <c r="G2321" s="50" t="s">
        <v>201</v>
      </c>
      <c r="H2321" s="51" t="s">
        <v>771</v>
      </c>
      <c r="I2321" s="64" t="s">
        <v>81</v>
      </c>
      <c r="J2321" s="52"/>
      <c r="K2321" s="52"/>
      <c r="L2321" s="53"/>
      <c r="M2321" s="52"/>
      <c r="N2321" s="52"/>
      <c r="O2321" s="52"/>
      <c r="P2321" s="20"/>
      <c r="Q2321" s="20"/>
      <c r="R2321"/>
    </row>
    <row r="2322" spans="1:18" x14ac:dyDescent="0.35">
      <c r="A2322" s="54">
        <f xml:space="preserve"> ROW( data_scaledImpacts[[#This Row],[row_id]] ) - ROW( data_scaledImpacts[[#Headers],[row_id]] )</f>
        <v>2321</v>
      </c>
      <c r="B2322" s="61" t="str">
        <f xml:space="preserve"> _xlfn.TEXTJOIN( "", , data_scaledImpacts[[#This Row],[sector]:[impactType]] )</f>
        <v>ValleyFeverGFDL-CM37N/AMorbidity</v>
      </c>
      <c r="C2322" s="49" t="s">
        <v>1042</v>
      </c>
      <c r="D2322" s="49" t="s">
        <v>5</v>
      </c>
      <c r="E2322" s="50">
        <v>7</v>
      </c>
      <c r="F2322" s="50"/>
      <c r="G2322" s="50" t="s">
        <v>201</v>
      </c>
      <c r="H2322" s="51" t="s">
        <v>771</v>
      </c>
      <c r="I2322" s="64" t="s">
        <v>82</v>
      </c>
      <c r="J2322" s="52"/>
      <c r="K2322" s="52"/>
      <c r="L2322" s="53"/>
      <c r="M2322" s="52"/>
      <c r="N2322" s="52"/>
      <c r="O2322" s="52"/>
      <c r="P2322" s="20"/>
      <c r="Q2322" s="20"/>
      <c r="R2322"/>
    </row>
    <row r="2323" spans="1:18" x14ac:dyDescent="0.35">
      <c r="A2323" s="48">
        <f xml:space="preserve"> ROW( data_scaledImpacts[[#This Row],[row_id]] ) - ROW( data_scaledImpacts[[#Headers],[row_id]] )</f>
        <v>2322</v>
      </c>
      <c r="B2323" s="62" t="str">
        <f xml:space="preserve"> _xlfn.TEXTJOIN( "", , data_scaledImpacts[[#This Row],[sector]:[impactType]] )</f>
        <v>ValleyFeverGCM Average7N/AMorbidity</v>
      </c>
      <c r="C2323" s="55" t="s">
        <v>1042</v>
      </c>
      <c r="D2323" s="55" t="s">
        <v>15</v>
      </c>
      <c r="E2323" s="56">
        <v>7</v>
      </c>
      <c r="F2323" s="56"/>
      <c r="G2323" s="56" t="s">
        <v>201</v>
      </c>
      <c r="H2323" s="51" t="s">
        <v>771</v>
      </c>
      <c r="I2323" s="65" t="s">
        <v>83</v>
      </c>
      <c r="J2323" s="58"/>
      <c r="K2323" s="58"/>
      <c r="L2323" s="59"/>
      <c r="M2323" s="58"/>
      <c r="N2323" s="58"/>
      <c r="O2323" s="58"/>
      <c r="P2323" s="20"/>
      <c r="Q2323" s="20"/>
      <c r="R2323"/>
    </row>
    <row r="2324" spans="1:18" x14ac:dyDescent="0.35">
      <c r="A2324" s="54">
        <f xml:space="preserve"> ROW( data_scaledImpacts[[#This Row],[row_id]] ) - ROW( data_scaledImpacts[[#Headers],[row_id]] )</f>
        <v>2323</v>
      </c>
      <c r="B2324" s="61" t="str">
        <f xml:space="preserve"> _xlfn.TEXTJOIN( "", , data_scaledImpacts[[#This Row],[sector]:[impactType]] )</f>
        <v>ValleyFeverCanESM21N/ALost Wages</v>
      </c>
      <c r="C2324" s="55" t="s">
        <v>1042</v>
      </c>
      <c r="D2324" s="49" t="s">
        <v>0</v>
      </c>
      <c r="E2324" s="56">
        <v>1</v>
      </c>
      <c r="F2324" s="56"/>
      <c r="G2324" s="56" t="s">
        <v>201</v>
      </c>
      <c r="H2324" s="51" t="s">
        <v>1053</v>
      </c>
      <c r="I2324" s="64" t="s">
        <v>35</v>
      </c>
      <c r="J2324" s="52">
        <v>0</v>
      </c>
      <c r="K2324" s="52">
        <v>2.0605355368702687E-9</v>
      </c>
      <c r="L2324" s="53">
        <v>6.1452257788394397E-8</v>
      </c>
      <c r="M2324" s="52">
        <v>3.0606688144916843E-6</v>
      </c>
      <c r="N2324" s="52">
        <v>1.4426450737307564E-8</v>
      </c>
      <c r="O2324" s="52">
        <v>1.9013339156625682E-5</v>
      </c>
      <c r="P2324" s="20">
        <v>2.0396408768162984E-5</v>
      </c>
      <c r="Q2324" s="20"/>
      <c r="R2324"/>
    </row>
    <row r="2325" spans="1:18" x14ac:dyDescent="0.35">
      <c r="A2325" s="54">
        <f xml:space="preserve"> ROW( data_scaledImpacts[[#This Row],[row_id]] ) - ROW( data_scaledImpacts[[#Headers],[row_id]] )</f>
        <v>2324</v>
      </c>
      <c r="B2325" s="61" t="str">
        <f xml:space="preserve"> _xlfn.TEXTJOIN( "", , data_scaledImpacts[[#This Row],[sector]:[impactType]] )</f>
        <v>ValleyFeverCCSM41N/ALost Wages</v>
      </c>
      <c r="C2325" s="55" t="s">
        <v>1042</v>
      </c>
      <c r="D2325" s="49" t="s">
        <v>1</v>
      </c>
      <c r="E2325" s="56">
        <v>1</v>
      </c>
      <c r="F2325" s="56"/>
      <c r="G2325" s="56" t="s">
        <v>201</v>
      </c>
      <c r="H2325" s="51" t="s">
        <v>1053</v>
      </c>
      <c r="I2325" s="64" t="s">
        <v>36</v>
      </c>
      <c r="J2325" s="52">
        <v>0</v>
      </c>
      <c r="K2325" s="52">
        <v>2.0338042636917515E-10</v>
      </c>
      <c r="L2325" s="53">
        <v>9.1177976703645665E-8</v>
      </c>
      <c r="M2325" s="52">
        <v>2.2179482455873038E-6</v>
      </c>
      <c r="N2325" s="52">
        <v>1.2877562474731193E-8</v>
      </c>
      <c r="O2325" s="52">
        <v>2.1033810758164977E-5</v>
      </c>
      <c r="P2325" s="20">
        <v>1.7292304043460544E-5</v>
      </c>
      <c r="Q2325" s="20"/>
      <c r="R2325"/>
    </row>
    <row r="2326" spans="1:18" x14ac:dyDescent="0.35">
      <c r="A2326" s="54">
        <f xml:space="preserve"> ROW( data_scaledImpacts[[#This Row],[row_id]] ) - ROW( data_scaledImpacts[[#Headers],[row_id]] )</f>
        <v>2325</v>
      </c>
      <c r="B2326" s="61" t="str">
        <f xml:space="preserve"> _xlfn.TEXTJOIN( "", , data_scaledImpacts[[#This Row],[sector]:[impactType]] )</f>
        <v>ValleyFeverGISS-E2-R1N/ALost Wages</v>
      </c>
      <c r="C2326" s="55" t="s">
        <v>1042</v>
      </c>
      <c r="D2326" s="49" t="s">
        <v>2</v>
      </c>
      <c r="E2326" s="56">
        <v>1</v>
      </c>
      <c r="F2326" s="56"/>
      <c r="G2326" s="56" t="s">
        <v>201</v>
      </c>
      <c r="H2326" s="51" t="s">
        <v>1053</v>
      </c>
      <c r="I2326" s="64" t="s">
        <v>37</v>
      </c>
      <c r="J2326" s="52">
        <v>0</v>
      </c>
      <c r="K2326" s="52">
        <v>1.1586970088666762E-9</v>
      </c>
      <c r="L2326" s="53">
        <v>1.6764283531861511E-8</v>
      </c>
      <c r="M2326" s="52">
        <v>2.2593567479627853E-6</v>
      </c>
      <c r="N2326" s="52">
        <v>2.4860151054675428E-8</v>
      </c>
      <c r="O2326" s="52">
        <v>3.4145847351445059E-5</v>
      </c>
      <c r="P2326" s="20">
        <v>1.66827676820455E-5</v>
      </c>
      <c r="Q2326" s="20"/>
      <c r="R2326"/>
    </row>
    <row r="2327" spans="1:18" x14ac:dyDescent="0.35">
      <c r="A2327" s="54">
        <f xml:space="preserve"> ROW( data_scaledImpacts[[#This Row],[row_id]] ) - ROW( data_scaledImpacts[[#Headers],[row_id]] )</f>
        <v>2326</v>
      </c>
      <c r="B2327" s="61" t="str">
        <f xml:space="preserve"> _xlfn.TEXTJOIN( "", , data_scaledImpacts[[#This Row],[sector]:[impactType]] )</f>
        <v>ValleyFeverHadGEM2-ES1N/ALost Wages</v>
      </c>
      <c r="C2327" s="55" t="s">
        <v>1042</v>
      </c>
      <c r="D2327" s="49" t="s">
        <v>3</v>
      </c>
      <c r="E2327" s="56">
        <v>1</v>
      </c>
      <c r="F2327" s="56"/>
      <c r="G2327" s="56" t="s">
        <v>201</v>
      </c>
      <c r="H2327" s="51" t="s">
        <v>1053</v>
      </c>
      <c r="I2327" s="64" t="s">
        <v>38</v>
      </c>
      <c r="J2327" s="52">
        <v>0</v>
      </c>
      <c r="K2327" s="52">
        <v>1.0497321356520297E-10</v>
      </c>
      <c r="L2327" s="53">
        <v>8.6324565684496256E-8</v>
      </c>
      <c r="M2327" s="52">
        <v>3.007259337559659E-6</v>
      </c>
      <c r="N2327" s="52">
        <v>1.462451267934274E-8</v>
      </c>
      <c r="O2327" s="52">
        <v>2.8424095696431503E-5</v>
      </c>
      <c r="P2327" s="20">
        <v>1.8658822752565462E-5</v>
      </c>
      <c r="Q2327" s="20"/>
      <c r="R2327"/>
    </row>
    <row r="2328" spans="1:18" x14ac:dyDescent="0.35">
      <c r="A2328" s="54">
        <f xml:space="preserve"> ROW( data_scaledImpacts[[#This Row],[row_id]] ) - ROW( data_scaledImpacts[[#Headers],[row_id]] )</f>
        <v>2327</v>
      </c>
      <c r="B2328" s="61" t="str">
        <f xml:space="preserve"> _xlfn.TEXTJOIN( "", , data_scaledImpacts[[#This Row],[sector]:[impactType]] )</f>
        <v>ValleyFeverMIROC51N/ALost Wages</v>
      </c>
      <c r="C2328" s="55" t="s">
        <v>1042</v>
      </c>
      <c r="D2328" s="49" t="s">
        <v>4</v>
      </c>
      <c r="E2328" s="56">
        <v>1</v>
      </c>
      <c r="F2328" s="56"/>
      <c r="G2328" s="56" t="s">
        <v>201</v>
      </c>
      <c r="H2328" s="51" t="s">
        <v>1053</v>
      </c>
      <c r="I2328" s="64" t="s">
        <v>39</v>
      </c>
      <c r="J2328" s="52">
        <v>0</v>
      </c>
      <c r="K2328" s="52">
        <v>1.7909209097259567E-9</v>
      </c>
      <c r="L2328" s="53">
        <v>2.3073450814574692E-7</v>
      </c>
      <c r="M2328" s="52">
        <v>2.746354078389496E-6</v>
      </c>
      <c r="N2328" s="52">
        <v>1.7335527912008069E-8</v>
      </c>
      <c r="O2328" s="52">
        <v>3.2659632265576077E-5</v>
      </c>
      <c r="P2328" s="20">
        <v>2.1030618003018562E-5</v>
      </c>
      <c r="Q2328" s="20"/>
      <c r="R2328"/>
    </row>
    <row r="2329" spans="1:18" x14ac:dyDescent="0.35">
      <c r="A2329" s="54">
        <f xml:space="preserve"> ROW( data_scaledImpacts[[#This Row],[row_id]] ) - ROW( data_scaledImpacts[[#Headers],[row_id]] )</f>
        <v>2328</v>
      </c>
      <c r="B2329" s="61" t="str">
        <f xml:space="preserve"> _xlfn.TEXTJOIN( "", , data_scaledImpacts[[#This Row],[sector]:[impactType]] )</f>
        <v>ValleyFeverGFDL-CM31N/ALost Wages</v>
      </c>
      <c r="C2329" s="55" t="s">
        <v>1042</v>
      </c>
      <c r="D2329" s="49" t="s">
        <v>5</v>
      </c>
      <c r="E2329" s="56">
        <v>1</v>
      </c>
      <c r="F2329" s="56"/>
      <c r="G2329" s="56" t="s">
        <v>201</v>
      </c>
      <c r="H2329" s="51" t="s">
        <v>1053</v>
      </c>
      <c r="I2329" s="64" t="s">
        <v>40</v>
      </c>
      <c r="J2329" s="52">
        <v>0</v>
      </c>
      <c r="K2329" s="52">
        <v>1.6609583160989627E-9</v>
      </c>
      <c r="L2329" s="53">
        <v>1.1438274573042112E-8</v>
      </c>
      <c r="M2329" s="52">
        <v>2.4224875526561442E-6</v>
      </c>
      <c r="N2329" s="52">
        <v>1.6033410489421543E-8</v>
      </c>
      <c r="O2329" s="52">
        <v>2.5099731990627466E-5</v>
      </c>
      <c r="P2329" s="20">
        <v>2.042757350163548E-5</v>
      </c>
      <c r="Q2329" s="20"/>
      <c r="R2329"/>
    </row>
    <row r="2330" spans="1:18" x14ac:dyDescent="0.35">
      <c r="A2330" s="54">
        <f xml:space="preserve"> ROW( data_scaledImpacts[[#This Row],[row_id]] ) - ROW( data_scaledImpacts[[#Headers],[row_id]] )</f>
        <v>2329</v>
      </c>
      <c r="B2330" s="61" t="str">
        <f xml:space="preserve"> _xlfn.TEXTJOIN( "", , data_scaledImpacts[[#This Row],[sector]:[impactType]] )</f>
        <v>ValleyFeverGCM Average1N/ALost Wages</v>
      </c>
      <c r="C2330" s="55" t="s">
        <v>1042</v>
      </c>
      <c r="D2330" s="49" t="s">
        <v>15</v>
      </c>
      <c r="E2330" s="56">
        <v>1</v>
      </c>
      <c r="F2330" s="56"/>
      <c r="G2330" s="56" t="s">
        <v>201</v>
      </c>
      <c r="H2330" s="51" t="s">
        <v>1053</v>
      </c>
      <c r="I2330" s="64" t="s">
        <v>41</v>
      </c>
      <c r="J2330" s="52">
        <v>0</v>
      </c>
      <c r="K2330" s="52">
        <v>1.1632442352493738E-9</v>
      </c>
      <c r="L2330" s="53">
        <v>8.2981977737864473E-8</v>
      </c>
      <c r="M2330" s="52">
        <v>2.619012462774512E-6</v>
      </c>
      <c r="N2330" s="52">
        <v>1.6692935891247758E-8</v>
      </c>
      <c r="O2330" s="52">
        <v>2.6729409536478454E-5</v>
      </c>
      <c r="P2330" s="20">
        <v>1.9081415791814755E-5</v>
      </c>
      <c r="Q2330" s="20"/>
      <c r="R2330"/>
    </row>
    <row r="2331" spans="1:18" x14ac:dyDescent="0.35">
      <c r="A2331" s="54">
        <f xml:space="preserve"> ROW( data_scaledImpacts[[#This Row],[row_id]] ) - ROW( data_scaledImpacts[[#Headers],[row_id]] )</f>
        <v>2330</v>
      </c>
      <c r="B2331" s="61" t="str">
        <f xml:space="preserve"> _xlfn.TEXTJOIN( "", , data_scaledImpacts[[#This Row],[sector]:[impactType]] )</f>
        <v>ValleyFeverCanESM22N/ALost Wages</v>
      </c>
      <c r="C2331" s="55" t="s">
        <v>1042</v>
      </c>
      <c r="D2331" s="49" t="s">
        <v>0</v>
      </c>
      <c r="E2331" s="56">
        <v>2</v>
      </c>
      <c r="F2331" s="56"/>
      <c r="G2331" s="56" t="s">
        <v>201</v>
      </c>
      <c r="H2331" s="51" t="s">
        <v>1053</v>
      </c>
      <c r="I2331" s="64" t="s">
        <v>42</v>
      </c>
      <c r="J2331" s="52">
        <v>0</v>
      </c>
      <c r="K2331" s="52">
        <v>5.2201678295054649E-9</v>
      </c>
      <c r="L2331" s="53">
        <v>3.0888211857796711E-7</v>
      </c>
      <c r="M2331" s="52">
        <v>7.4773719789518172E-6</v>
      </c>
      <c r="N2331" s="52">
        <v>3.1738795769349678E-8</v>
      </c>
      <c r="O2331" s="52">
        <v>4.4184389996855999E-5</v>
      </c>
      <c r="P2331" s="20">
        <v>4.6973798505983434E-5</v>
      </c>
      <c r="Q2331" s="20"/>
      <c r="R2331"/>
    </row>
    <row r="2332" spans="1:18" x14ac:dyDescent="0.35">
      <c r="A2332" s="54">
        <f xml:space="preserve"> ROW( data_scaledImpacts[[#This Row],[row_id]] ) - ROW( data_scaledImpacts[[#Headers],[row_id]] )</f>
        <v>2331</v>
      </c>
      <c r="B2332" s="61" t="str">
        <f xml:space="preserve"> _xlfn.TEXTJOIN( "", , data_scaledImpacts[[#This Row],[sector]:[impactType]] )</f>
        <v>ValleyFeverCCSM42N/ALost Wages</v>
      </c>
      <c r="C2332" s="55" t="s">
        <v>1042</v>
      </c>
      <c r="D2332" s="49" t="s">
        <v>1</v>
      </c>
      <c r="E2332" s="56">
        <v>2</v>
      </c>
      <c r="F2332" s="56"/>
      <c r="G2332" s="56" t="s">
        <v>201</v>
      </c>
      <c r="H2332" s="51" t="s">
        <v>1053</v>
      </c>
      <c r="I2332" s="64" t="s">
        <v>43</v>
      </c>
      <c r="J2332" s="52">
        <v>0</v>
      </c>
      <c r="K2332" s="52">
        <v>1.3054927022398511E-9</v>
      </c>
      <c r="L2332" s="53">
        <v>7.395448473139603E-7</v>
      </c>
      <c r="M2332" s="52">
        <v>6.2231768278954086E-6</v>
      </c>
      <c r="N2332" s="52">
        <v>2.8290642584465386E-8</v>
      </c>
      <c r="O2332" s="52">
        <v>4.9088769648944052E-5</v>
      </c>
      <c r="P2332" s="20">
        <v>4.3365671002602842E-5</v>
      </c>
      <c r="Q2332" s="20"/>
      <c r="R2332"/>
    </row>
    <row r="2333" spans="1:18" x14ac:dyDescent="0.35">
      <c r="A2333" s="54">
        <f xml:space="preserve"> ROW( data_scaledImpacts[[#This Row],[row_id]] ) - ROW( data_scaledImpacts[[#Headers],[row_id]] )</f>
        <v>2332</v>
      </c>
      <c r="B2333" s="61" t="str">
        <f xml:space="preserve"> _xlfn.TEXTJOIN( "", , data_scaledImpacts[[#This Row],[sector]:[impactType]] )</f>
        <v>ValleyFeverGISS-E2-R2N/ALost Wages</v>
      </c>
      <c r="C2333" s="55" t="s">
        <v>1042</v>
      </c>
      <c r="D2333" s="49" t="s">
        <v>2</v>
      </c>
      <c r="E2333" s="56">
        <v>2</v>
      </c>
      <c r="F2333" s="56"/>
      <c r="G2333" s="56" t="s">
        <v>201</v>
      </c>
      <c r="H2333" s="51" t="s">
        <v>1053</v>
      </c>
      <c r="I2333" s="64" t="s">
        <v>44</v>
      </c>
      <c r="J2333" s="52">
        <v>0</v>
      </c>
      <c r="K2333" s="52">
        <v>4.6124215952532809E-9</v>
      </c>
      <c r="L2333" s="53">
        <v>3.1458742622198875E-7</v>
      </c>
      <c r="M2333" s="52">
        <v>4.1983349230694379E-6</v>
      </c>
      <c r="N2333" s="52">
        <v>2.9683660407122568E-8</v>
      </c>
      <c r="O2333" s="52">
        <v>4.7543044467741598E-5</v>
      </c>
      <c r="P2333" s="20">
        <v>4.5193973423335738E-5</v>
      </c>
      <c r="Q2333" s="20"/>
      <c r="R2333"/>
    </row>
    <row r="2334" spans="1:18" x14ac:dyDescent="0.35">
      <c r="A2334" s="54">
        <f xml:space="preserve"> ROW( data_scaledImpacts[[#This Row],[row_id]] ) - ROW( data_scaledImpacts[[#Headers],[row_id]] )</f>
        <v>2333</v>
      </c>
      <c r="B2334" s="61" t="str">
        <f xml:space="preserve"> _xlfn.TEXTJOIN( "", , data_scaledImpacts[[#This Row],[sector]:[impactType]] )</f>
        <v>ValleyFeverHadGEM2-ES2N/ALost Wages</v>
      </c>
      <c r="C2334" s="55" t="s">
        <v>1042</v>
      </c>
      <c r="D2334" s="49" t="s">
        <v>3</v>
      </c>
      <c r="E2334" s="56">
        <v>2</v>
      </c>
      <c r="F2334" s="56"/>
      <c r="G2334" s="56" t="s">
        <v>201</v>
      </c>
      <c r="H2334" s="51" t="s">
        <v>1053</v>
      </c>
      <c r="I2334" s="64" t="s">
        <v>45</v>
      </c>
      <c r="J2334" s="52">
        <v>0</v>
      </c>
      <c r="K2334" s="52">
        <v>5.9393131972825703E-10</v>
      </c>
      <c r="L2334" s="53">
        <v>4.1524196369940361E-7</v>
      </c>
      <c r="M2334" s="52">
        <v>5.7562973176519881E-6</v>
      </c>
      <c r="N2334" s="52">
        <v>2.7083677349935147E-8</v>
      </c>
      <c r="O2334" s="52">
        <v>5.2508777157379682E-5</v>
      </c>
      <c r="P2334" s="20">
        <v>3.6209183553194581E-5</v>
      </c>
      <c r="Q2334" s="20"/>
      <c r="R2334"/>
    </row>
    <row r="2335" spans="1:18" x14ac:dyDescent="0.35">
      <c r="A2335" s="54">
        <f xml:space="preserve"> ROW( data_scaledImpacts[[#This Row],[row_id]] ) - ROW( data_scaledImpacts[[#Headers],[row_id]] )</f>
        <v>2334</v>
      </c>
      <c r="B2335" s="61" t="str">
        <f xml:space="preserve"> _xlfn.TEXTJOIN( "", , data_scaledImpacts[[#This Row],[sector]:[impactType]] )</f>
        <v>ValleyFeverMIROC52N/ALost Wages</v>
      </c>
      <c r="C2335" s="55" t="s">
        <v>1042</v>
      </c>
      <c r="D2335" s="49" t="s">
        <v>4</v>
      </c>
      <c r="E2335" s="56">
        <v>2</v>
      </c>
      <c r="F2335" s="56"/>
      <c r="G2335" s="56" t="s">
        <v>201</v>
      </c>
      <c r="H2335" s="51" t="s">
        <v>1053</v>
      </c>
      <c r="I2335" s="64" t="s">
        <v>46</v>
      </c>
      <c r="J2335" s="52">
        <v>0</v>
      </c>
      <c r="K2335" s="52">
        <v>3.7161935171391253E-9</v>
      </c>
      <c r="L2335" s="53">
        <v>7.5385239936214259E-7</v>
      </c>
      <c r="M2335" s="52">
        <v>4.8806594388826627E-6</v>
      </c>
      <c r="N2335" s="52">
        <v>2.818984792227778E-8</v>
      </c>
      <c r="O2335" s="52">
        <v>5.2659947709662108E-5</v>
      </c>
      <c r="P2335" s="20">
        <v>3.9211908603645143E-5</v>
      </c>
      <c r="Q2335" s="20"/>
      <c r="R2335"/>
    </row>
    <row r="2336" spans="1:18" x14ac:dyDescent="0.35">
      <c r="A2336" s="54">
        <f xml:space="preserve"> ROW( data_scaledImpacts[[#This Row],[row_id]] ) - ROW( data_scaledImpacts[[#Headers],[row_id]] )</f>
        <v>2335</v>
      </c>
      <c r="B2336" s="61" t="str">
        <f xml:space="preserve"> _xlfn.TEXTJOIN( "", , data_scaledImpacts[[#This Row],[sector]:[impactType]] )</f>
        <v>ValleyFeverGFDL-CM32N/ALost Wages</v>
      </c>
      <c r="C2336" s="55" t="s">
        <v>1042</v>
      </c>
      <c r="D2336" s="49" t="s">
        <v>5</v>
      </c>
      <c r="E2336" s="56">
        <v>2</v>
      </c>
      <c r="F2336" s="56"/>
      <c r="G2336" s="56" t="s">
        <v>201</v>
      </c>
      <c r="H2336" s="51" t="s">
        <v>1053</v>
      </c>
      <c r="I2336" s="64" t="s">
        <v>47</v>
      </c>
      <c r="J2336" s="52">
        <v>0</v>
      </c>
      <c r="K2336" s="52">
        <v>3.9221843290241707E-9</v>
      </c>
      <c r="L2336" s="53">
        <v>1.2036446468110639E-7</v>
      </c>
      <c r="M2336" s="52">
        <v>5.2162471593966873E-6</v>
      </c>
      <c r="N2336" s="52">
        <v>3.1112235081277344E-8</v>
      </c>
      <c r="O2336" s="52">
        <v>4.9296571239533544E-5</v>
      </c>
      <c r="P2336" s="20">
        <v>4.4577212896450222E-5</v>
      </c>
      <c r="Q2336" s="20"/>
      <c r="R2336"/>
    </row>
    <row r="2337" spans="1:18" x14ac:dyDescent="0.35">
      <c r="A2337" s="54">
        <f xml:space="preserve"> ROW( data_scaledImpacts[[#This Row],[row_id]] ) - ROW( data_scaledImpacts[[#Headers],[row_id]] )</f>
        <v>2336</v>
      </c>
      <c r="B2337" s="61" t="str">
        <f xml:space="preserve"> _xlfn.TEXTJOIN( "", , data_scaledImpacts[[#This Row],[sector]:[impactType]] )</f>
        <v>ValleyFeverGCM Average2N/ALost Wages</v>
      </c>
      <c r="C2337" s="55" t="s">
        <v>1042</v>
      </c>
      <c r="D2337" s="49" t="s">
        <v>15</v>
      </c>
      <c r="E2337" s="56">
        <v>2</v>
      </c>
      <c r="F2337" s="56"/>
      <c r="G2337" s="56" t="s">
        <v>201</v>
      </c>
      <c r="H2337" s="51" t="s">
        <v>1053</v>
      </c>
      <c r="I2337" s="64" t="s">
        <v>48</v>
      </c>
      <c r="J2337" s="52">
        <v>0</v>
      </c>
      <c r="K2337" s="52">
        <v>3.2283985488150254E-9</v>
      </c>
      <c r="L2337" s="53">
        <v>4.420788699760948E-7</v>
      </c>
      <c r="M2337" s="52">
        <v>5.6253479409746673E-6</v>
      </c>
      <c r="N2337" s="52">
        <v>2.9349809852404648E-8</v>
      </c>
      <c r="O2337" s="52">
        <v>4.9213583370019492E-5</v>
      </c>
      <c r="P2337" s="20">
        <v>4.258862466420199E-5</v>
      </c>
      <c r="Q2337" s="20"/>
      <c r="R2337"/>
    </row>
    <row r="2338" spans="1:18" x14ac:dyDescent="0.35">
      <c r="A2338" s="54">
        <f xml:space="preserve"> ROW( data_scaledImpacts[[#This Row],[row_id]] ) - ROW( data_scaledImpacts[[#Headers],[row_id]] )</f>
        <v>2337</v>
      </c>
      <c r="B2338" s="61" t="str">
        <f xml:space="preserve"> _xlfn.TEXTJOIN( "", , data_scaledImpacts[[#This Row],[sector]:[impactType]] )</f>
        <v>ValleyFeverCanESM23N/ALost Wages</v>
      </c>
      <c r="C2338" s="55" t="s">
        <v>1042</v>
      </c>
      <c r="D2338" s="49" t="s">
        <v>0</v>
      </c>
      <c r="E2338" s="56">
        <v>3</v>
      </c>
      <c r="F2338" s="56"/>
      <c r="G2338" s="56" t="s">
        <v>201</v>
      </c>
      <c r="H2338" s="51" t="s">
        <v>1053</v>
      </c>
      <c r="I2338" s="64" t="s">
        <v>49</v>
      </c>
      <c r="J2338" s="52">
        <v>0</v>
      </c>
      <c r="K2338" s="52">
        <v>8.6378058665089777E-9</v>
      </c>
      <c r="L2338" s="53">
        <v>1.2480352575137645E-6</v>
      </c>
      <c r="M2338" s="52">
        <v>1.1394388868830586E-5</v>
      </c>
      <c r="N2338" s="52">
        <v>3.3930583754934232E-8</v>
      </c>
      <c r="O2338" s="52">
        <v>5.725950109381169E-5</v>
      </c>
      <c r="P2338" s="20">
        <v>5.7604868717529064E-5</v>
      </c>
      <c r="Q2338" s="20"/>
      <c r="R2338"/>
    </row>
    <row r="2339" spans="1:18" x14ac:dyDescent="0.35">
      <c r="A2339" s="54">
        <f xml:space="preserve"> ROW( data_scaledImpacts[[#This Row],[row_id]] ) - ROW( data_scaledImpacts[[#Headers],[row_id]] )</f>
        <v>2338</v>
      </c>
      <c r="B2339" s="61" t="str">
        <f xml:space="preserve"> _xlfn.TEXTJOIN( "", , data_scaledImpacts[[#This Row],[sector]:[impactType]] )</f>
        <v>ValleyFeverCCSM43N/ALost Wages</v>
      </c>
      <c r="C2339" s="55" t="s">
        <v>1042</v>
      </c>
      <c r="D2339" s="49" t="s">
        <v>1</v>
      </c>
      <c r="E2339" s="56">
        <v>3</v>
      </c>
      <c r="F2339" s="56"/>
      <c r="G2339" s="56" t="s">
        <v>201</v>
      </c>
      <c r="H2339" s="51" t="s">
        <v>1053</v>
      </c>
      <c r="I2339" s="64" t="s">
        <v>50</v>
      </c>
      <c r="J2339" s="52">
        <v>0</v>
      </c>
      <c r="K2339" s="52">
        <v>4.9493547487686721E-9</v>
      </c>
      <c r="L2339" s="53">
        <v>3.0203297305328165E-6</v>
      </c>
      <c r="M2339" s="52">
        <v>1.0800804198705362E-5</v>
      </c>
      <c r="N2339" s="52">
        <v>2.9347028477089604E-8</v>
      </c>
      <c r="O2339" s="52">
        <v>5.5246750728997006E-5</v>
      </c>
      <c r="P2339" s="20">
        <v>6.5913668719440449E-5</v>
      </c>
      <c r="Q2339" s="20"/>
      <c r="R2339"/>
    </row>
    <row r="2340" spans="1:18" x14ac:dyDescent="0.35">
      <c r="A2340" s="54">
        <f xml:space="preserve"> ROW( data_scaledImpacts[[#This Row],[row_id]] ) - ROW( data_scaledImpacts[[#Headers],[row_id]] )</f>
        <v>2339</v>
      </c>
      <c r="B2340" s="61" t="str">
        <f xml:space="preserve"> _xlfn.TEXTJOIN( "", , data_scaledImpacts[[#This Row],[sector]:[impactType]] )</f>
        <v>ValleyFeverGISS-E2-R3N/ALost Wages</v>
      </c>
      <c r="C2340" s="55" t="s">
        <v>1042</v>
      </c>
      <c r="D2340" s="49" t="s">
        <v>2</v>
      </c>
      <c r="E2340" s="56">
        <v>3</v>
      </c>
      <c r="F2340" s="56"/>
      <c r="G2340" s="56" t="s">
        <v>201</v>
      </c>
      <c r="H2340" s="51" t="s">
        <v>1053</v>
      </c>
      <c r="I2340" s="64" t="s">
        <v>51</v>
      </c>
      <c r="J2340" s="52">
        <v>0</v>
      </c>
      <c r="K2340" s="52">
        <v>6.5068618806773262E-9</v>
      </c>
      <c r="L2340" s="53">
        <v>1.6117580964002866E-6</v>
      </c>
      <c r="M2340" s="52">
        <v>7.6828082941361014E-6</v>
      </c>
      <c r="N2340" s="52">
        <v>3.1365083326471439E-8</v>
      </c>
      <c r="O2340" s="52">
        <v>5.4445495218719728E-5</v>
      </c>
      <c r="P2340" s="20">
        <v>7.169098163947492E-5</v>
      </c>
      <c r="Q2340" s="20"/>
      <c r="R2340"/>
    </row>
    <row r="2341" spans="1:18" x14ac:dyDescent="0.35">
      <c r="A2341" s="54">
        <f xml:space="preserve"> ROW( data_scaledImpacts[[#This Row],[row_id]] ) - ROW( data_scaledImpacts[[#Headers],[row_id]] )</f>
        <v>2340</v>
      </c>
      <c r="B2341" s="61" t="str">
        <f xml:space="preserve"> _xlfn.TEXTJOIN( "", , data_scaledImpacts[[#This Row],[sector]:[impactType]] )</f>
        <v>ValleyFeverHadGEM2-ES3N/ALost Wages</v>
      </c>
      <c r="C2341" s="55" t="s">
        <v>1042</v>
      </c>
      <c r="D2341" s="49" t="s">
        <v>3</v>
      </c>
      <c r="E2341" s="56">
        <v>3</v>
      </c>
      <c r="F2341" s="56"/>
      <c r="G2341" s="56" t="s">
        <v>201</v>
      </c>
      <c r="H2341" s="51" t="s">
        <v>1053</v>
      </c>
      <c r="I2341" s="64" t="s">
        <v>52</v>
      </c>
      <c r="J2341" s="52">
        <v>0</v>
      </c>
      <c r="K2341" s="52">
        <v>6.3787485928126381E-9</v>
      </c>
      <c r="L2341" s="53">
        <v>4.1186351924229308E-6</v>
      </c>
      <c r="M2341" s="52">
        <v>9.3555741581842817E-6</v>
      </c>
      <c r="N2341" s="52">
        <v>3.1488980210331084E-8</v>
      </c>
      <c r="O2341" s="52">
        <v>5.9186511694403129E-5</v>
      </c>
      <c r="P2341" s="20">
        <v>6.5650466809887237E-5</v>
      </c>
      <c r="Q2341" s="20"/>
      <c r="R2341"/>
    </row>
    <row r="2342" spans="1:18" x14ac:dyDescent="0.35">
      <c r="A2342" s="54">
        <f xml:space="preserve"> ROW( data_scaledImpacts[[#This Row],[row_id]] ) - ROW( data_scaledImpacts[[#Headers],[row_id]] )</f>
        <v>2341</v>
      </c>
      <c r="B2342" s="61" t="str">
        <f xml:space="preserve"> _xlfn.TEXTJOIN( "", , data_scaledImpacts[[#This Row],[sector]:[impactType]] )</f>
        <v>ValleyFeverMIROC53N/ALost Wages</v>
      </c>
      <c r="C2342" s="55" t="s">
        <v>1042</v>
      </c>
      <c r="D2342" s="49" t="s">
        <v>4</v>
      </c>
      <c r="E2342" s="56">
        <v>3</v>
      </c>
      <c r="F2342" s="56"/>
      <c r="G2342" s="56" t="s">
        <v>201</v>
      </c>
      <c r="H2342" s="51" t="s">
        <v>1053</v>
      </c>
      <c r="I2342" s="64" t="s">
        <v>53</v>
      </c>
      <c r="J2342" s="52">
        <v>1.1583368429737666E-8</v>
      </c>
      <c r="K2342" s="52">
        <v>8.3378100637736571E-9</v>
      </c>
      <c r="L2342" s="53">
        <v>4.4551025960278407E-6</v>
      </c>
      <c r="M2342" s="52">
        <v>7.7689499044010879E-6</v>
      </c>
      <c r="N2342" s="52">
        <v>3.243207021699133E-8</v>
      </c>
      <c r="O2342" s="52">
        <v>5.8610462968518302E-5</v>
      </c>
      <c r="P2342" s="20">
        <v>6.9339809260482067E-5</v>
      </c>
      <c r="Q2342" s="20"/>
      <c r="R2342"/>
    </row>
    <row r="2343" spans="1:18" x14ac:dyDescent="0.35">
      <c r="A2343" s="54">
        <f xml:space="preserve"> ROW( data_scaledImpacts[[#This Row],[row_id]] ) - ROW( data_scaledImpacts[[#Headers],[row_id]] )</f>
        <v>2342</v>
      </c>
      <c r="B2343" s="61" t="str">
        <f xml:space="preserve"> _xlfn.TEXTJOIN( "", , data_scaledImpacts[[#This Row],[sector]:[impactType]] )</f>
        <v>ValleyFeverGFDL-CM33N/ALost Wages</v>
      </c>
      <c r="C2343" s="55" t="s">
        <v>1042</v>
      </c>
      <c r="D2343" s="49" t="s">
        <v>5</v>
      </c>
      <c r="E2343" s="56">
        <v>3</v>
      </c>
      <c r="F2343" s="56"/>
      <c r="G2343" s="56" t="s">
        <v>201</v>
      </c>
      <c r="H2343" s="51" t="s">
        <v>1053</v>
      </c>
      <c r="I2343" s="64" t="s">
        <v>54</v>
      </c>
      <c r="J2343" s="52">
        <v>0</v>
      </c>
      <c r="K2343" s="52">
        <v>8.7796555168195044E-9</v>
      </c>
      <c r="L2343" s="53">
        <v>9.5750382349301165E-7</v>
      </c>
      <c r="M2343" s="52">
        <v>9.2023633821798841E-6</v>
      </c>
      <c r="N2343" s="52">
        <v>3.4387966425499006E-8</v>
      </c>
      <c r="O2343" s="52">
        <v>5.8485247097115901E-5</v>
      </c>
      <c r="P2343" s="20">
        <v>7.9841514159845705E-5</v>
      </c>
      <c r="Q2343" s="20"/>
      <c r="R2343"/>
    </row>
    <row r="2344" spans="1:18" x14ac:dyDescent="0.35">
      <c r="A2344" s="54">
        <f xml:space="preserve"> ROW( data_scaledImpacts[[#This Row],[row_id]] ) - ROW( data_scaledImpacts[[#Headers],[row_id]] )</f>
        <v>2343</v>
      </c>
      <c r="B2344" s="61" t="str">
        <f xml:space="preserve"> _xlfn.TEXTJOIN( "", , data_scaledImpacts[[#This Row],[sector]:[impactType]] )</f>
        <v>ValleyFeverGCM Average3N/ALost Wages</v>
      </c>
      <c r="C2344" s="55" t="s">
        <v>1042</v>
      </c>
      <c r="D2344" s="49" t="s">
        <v>15</v>
      </c>
      <c r="E2344" s="56">
        <v>3</v>
      </c>
      <c r="F2344" s="56"/>
      <c r="G2344" s="56" t="s">
        <v>201</v>
      </c>
      <c r="H2344" s="51" t="s">
        <v>1053</v>
      </c>
      <c r="I2344" s="64" t="s">
        <v>55</v>
      </c>
      <c r="J2344" s="52">
        <v>1.9305614049562777E-9</v>
      </c>
      <c r="K2344" s="52">
        <v>7.2650394448934627E-9</v>
      </c>
      <c r="L2344" s="53">
        <v>2.5685607827317747E-6</v>
      </c>
      <c r="M2344" s="52">
        <v>9.3674814677395499E-6</v>
      </c>
      <c r="N2344" s="52">
        <v>3.2158618735219451E-8</v>
      </c>
      <c r="O2344" s="52">
        <v>5.7205661466927624E-5</v>
      </c>
      <c r="P2344" s="20">
        <v>6.8340218217776571E-5</v>
      </c>
      <c r="Q2344" s="20"/>
      <c r="R2344"/>
    </row>
    <row r="2345" spans="1:18" x14ac:dyDescent="0.35">
      <c r="A2345" s="54">
        <f xml:space="preserve"> ROW( data_scaledImpacts[[#This Row],[row_id]] ) - ROW( data_scaledImpacts[[#Headers],[row_id]] )</f>
        <v>2344</v>
      </c>
      <c r="B2345" s="61" t="str">
        <f xml:space="preserve"> _xlfn.TEXTJOIN( "", , data_scaledImpacts[[#This Row],[sector]:[impactType]] )</f>
        <v>ValleyFeverCanESM24N/ALost Wages</v>
      </c>
      <c r="C2345" s="55" t="s">
        <v>1042</v>
      </c>
      <c r="D2345" s="49" t="s">
        <v>0</v>
      </c>
      <c r="E2345" s="56">
        <v>4</v>
      </c>
      <c r="F2345" s="56"/>
      <c r="G2345" s="56" t="s">
        <v>201</v>
      </c>
      <c r="H2345" s="51" t="s">
        <v>1053</v>
      </c>
      <c r="I2345" s="64" t="s">
        <v>56</v>
      </c>
      <c r="J2345" s="52">
        <v>0</v>
      </c>
      <c r="K2345" s="52">
        <v>1.2196213777974697E-8</v>
      </c>
      <c r="L2345" s="53">
        <v>5.1140026710334787E-6</v>
      </c>
      <c r="M2345" s="52">
        <v>1.7281107243475272E-5</v>
      </c>
      <c r="N2345" s="52">
        <v>3.6283647199465875E-8</v>
      </c>
      <c r="O2345" s="52">
        <v>6.1870600813144179E-5</v>
      </c>
      <c r="P2345" s="20">
        <v>2.9566561269339708E-5</v>
      </c>
      <c r="Q2345" s="20"/>
      <c r="R2345"/>
    </row>
    <row r="2346" spans="1:18" x14ac:dyDescent="0.35">
      <c r="A2346" s="54">
        <f xml:space="preserve"> ROW( data_scaledImpacts[[#This Row],[row_id]] ) - ROW( data_scaledImpacts[[#Headers],[row_id]] )</f>
        <v>2345</v>
      </c>
      <c r="B2346" s="61" t="str">
        <f xml:space="preserve"> _xlfn.TEXTJOIN( "", , data_scaledImpacts[[#This Row],[sector]:[impactType]] )</f>
        <v>ValleyFeverCCSM44N/ALost Wages</v>
      </c>
      <c r="C2346" s="55" t="s">
        <v>1042</v>
      </c>
      <c r="D2346" s="49" t="s">
        <v>1</v>
      </c>
      <c r="E2346" s="56">
        <v>4</v>
      </c>
      <c r="F2346" s="56"/>
      <c r="G2346" s="56" t="s">
        <v>201</v>
      </c>
      <c r="H2346" s="51" t="s">
        <v>1053</v>
      </c>
      <c r="I2346" s="64" t="s">
        <v>57</v>
      </c>
      <c r="J2346" s="52">
        <v>1.2185867622542608E-9</v>
      </c>
      <c r="K2346" s="52">
        <v>8.8457490837816067E-9</v>
      </c>
      <c r="L2346" s="53">
        <v>8.4913771150600409E-6</v>
      </c>
      <c r="M2346" s="52">
        <v>1.5229863798645011E-5</v>
      </c>
      <c r="N2346" s="52">
        <v>3.1699556872134554E-8</v>
      </c>
      <c r="O2346" s="52">
        <v>6.105589941641521E-5</v>
      </c>
      <c r="P2346" s="20">
        <v>8.8295220381971685E-5</v>
      </c>
      <c r="Q2346" s="20"/>
      <c r="R2346"/>
    </row>
    <row r="2347" spans="1:18" x14ac:dyDescent="0.35">
      <c r="A2347" s="54">
        <f xml:space="preserve"> ROW( data_scaledImpacts[[#This Row],[row_id]] ) - ROW( data_scaledImpacts[[#Headers],[row_id]] )</f>
        <v>2346</v>
      </c>
      <c r="B2347" s="61" t="str">
        <f xml:space="preserve"> _xlfn.TEXTJOIN( "", , data_scaledImpacts[[#This Row],[sector]:[impactType]] )</f>
        <v>ValleyFeverGISS-E2-R4N/ALost Wages</v>
      </c>
      <c r="C2347" s="55" t="s">
        <v>1042</v>
      </c>
      <c r="D2347" s="49" t="s">
        <v>2</v>
      </c>
      <c r="E2347" s="56">
        <v>4</v>
      </c>
      <c r="F2347" s="56"/>
      <c r="G2347" s="56" t="s">
        <v>201</v>
      </c>
      <c r="H2347" s="51" t="s">
        <v>1053</v>
      </c>
      <c r="I2347" s="64" t="s">
        <v>58</v>
      </c>
      <c r="J2347" s="52"/>
      <c r="K2347" s="52"/>
      <c r="L2347" s="53"/>
      <c r="M2347" s="52"/>
      <c r="N2347" s="52"/>
      <c r="O2347" s="52"/>
      <c r="P2347" s="20"/>
      <c r="Q2347" s="20"/>
      <c r="R2347"/>
    </row>
    <row r="2348" spans="1:18" x14ac:dyDescent="0.35">
      <c r="A2348" s="54">
        <f xml:space="preserve"> ROW( data_scaledImpacts[[#This Row],[row_id]] ) - ROW( data_scaledImpacts[[#Headers],[row_id]] )</f>
        <v>2347</v>
      </c>
      <c r="B2348" s="61" t="str">
        <f xml:space="preserve"> _xlfn.TEXTJOIN( "", , data_scaledImpacts[[#This Row],[sector]:[impactType]] )</f>
        <v>ValleyFeverHadGEM2-ES4N/ALost Wages</v>
      </c>
      <c r="C2348" s="55" t="s">
        <v>1042</v>
      </c>
      <c r="D2348" s="49" t="s">
        <v>3</v>
      </c>
      <c r="E2348" s="56">
        <v>4</v>
      </c>
      <c r="F2348" s="56"/>
      <c r="G2348" s="56" t="s">
        <v>201</v>
      </c>
      <c r="H2348" s="51" t="s">
        <v>1053</v>
      </c>
      <c r="I2348" s="64" t="s">
        <v>59</v>
      </c>
      <c r="J2348" s="52">
        <v>5.0582212214368762E-10</v>
      </c>
      <c r="K2348" s="52">
        <v>1.1505667936514886E-8</v>
      </c>
      <c r="L2348" s="53">
        <v>1.0965151475111982E-5</v>
      </c>
      <c r="M2348" s="52">
        <v>1.4212489859768877E-5</v>
      </c>
      <c r="N2348" s="52">
        <v>3.3882549127592575E-8</v>
      </c>
      <c r="O2348" s="52">
        <v>6.2956717819611692E-5</v>
      </c>
      <c r="P2348" s="20">
        <v>9.3019669436915486E-5</v>
      </c>
      <c r="Q2348" s="20"/>
      <c r="R2348"/>
    </row>
    <row r="2349" spans="1:18" x14ac:dyDescent="0.35">
      <c r="A2349" s="54">
        <f xml:space="preserve"> ROW( data_scaledImpacts[[#This Row],[row_id]] ) - ROW( data_scaledImpacts[[#Headers],[row_id]] )</f>
        <v>2348</v>
      </c>
      <c r="B2349" s="61" t="str">
        <f xml:space="preserve"> _xlfn.TEXTJOIN( "", , data_scaledImpacts[[#This Row],[sector]:[impactType]] )</f>
        <v>ValleyFeverMIROC54N/ALost Wages</v>
      </c>
      <c r="C2349" s="55" t="s">
        <v>1042</v>
      </c>
      <c r="D2349" s="49" t="s">
        <v>4</v>
      </c>
      <c r="E2349" s="56">
        <v>4</v>
      </c>
      <c r="F2349" s="56"/>
      <c r="G2349" s="56" t="s">
        <v>201</v>
      </c>
      <c r="H2349" s="51" t="s">
        <v>1053</v>
      </c>
      <c r="I2349" s="64" t="s">
        <v>60</v>
      </c>
      <c r="J2349" s="52">
        <v>1.4033829075185502E-7</v>
      </c>
      <c r="K2349" s="52">
        <v>1.3543591325237682E-8</v>
      </c>
      <c r="L2349" s="53">
        <v>2.5812415609232125E-5</v>
      </c>
      <c r="M2349" s="52">
        <v>1.1402784327019148E-5</v>
      </c>
      <c r="N2349" s="52">
        <v>3.4514744905616756E-8</v>
      </c>
      <c r="O2349" s="52">
        <v>6.3280099835615026E-5</v>
      </c>
      <c r="P2349" s="20">
        <v>9.0720595456316726E-5</v>
      </c>
      <c r="Q2349" s="20"/>
      <c r="R2349"/>
    </row>
    <row r="2350" spans="1:18" x14ac:dyDescent="0.35">
      <c r="A2350" s="54">
        <f xml:space="preserve"> ROW( data_scaledImpacts[[#This Row],[row_id]] ) - ROW( data_scaledImpacts[[#Headers],[row_id]] )</f>
        <v>2349</v>
      </c>
      <c r="B2350" s="61" t="str">
        <f xml:space="preserve"> _xlfn.TEXTJOIN( "", , data_scaledImpacts[[#This Row],[sector]:[impactType]] )</f>
        <v>ValleyFeverGFDL-CM34N/ALost Wages</v>
      </c>
      <c r="C2350" s="55" t="s">
        <v>1042</v>
      </c>
      <c r="D2350" s="49" t="s">
        <v>5</v>
      </c>
      <c r="E2350" s="56">
        <v>4</v>
      </c>
      <c r="F2350" s="56"/>
      <c r="G2350" s="56" t="s">
        <v>201</v>
      </c>
      <c r="H2350" s="51" t="s">
        <v>1053</v>
      </c>
      <c r="I2350" s="64" t="s">
        <v>61</v>
      </c>
      <c r="J2350" s="52">
        <v>0</v>
      </c>
      <c r="K2350" s="52">
        <v>1.2337074994189581E-8</v>
      </c>
      <c r="L2350" s="53">
        <v>3.6445455186251062E-6</v>
      </c>
      <c r="M2350" s="52">
        <v>1.380001151177274E-5</v>
      </c>
      <c r="N2350" s="52">
        <v>3.7063605143984077E-8</v>
      </c>
      <c r="O2350" s="52">
        <v>6.8094692571661887E-5</v>
      </c>
      <c r="P2350" s="20">
        <v>9.7300491472555571E-5</v>
      </c>
      <c r="Q2350" s="20"/>
      <c r="R2350"/>
    </row>
    <row r="2351" spans="1:18" x14ac:dyDescent="0.35">
      <c r="A2351" s="54">
        <f xml:space="preserve"> ROW( data_scaledImpacts[[#This Row],[row_id]] ) - ROW( data_scaledImpacts[[#Headers],[row_id]] )</f>
        <v>2350</v>
      </c>
      <c r="B2351" s="61" t="str">
        <f xml:space="preserve"> _xlfn.TEXTJOIN( "", , data_scaledImpacts[[#This Row],[sector]:[impactType]] )</f>
        <v>ValleyFeverGCM Average4N/ALost Wages</v>
      </c>
      <c r="C2351" s="55" t="s">
        <v>1042</v>
      </c>
      <c r="D2351" s="49" t="s">
        <v>15</v>
      </c>
      <c r="E2351" s="56">
        <v>4</v>
      </c>
      <c r="F2351" s="56"/>
      <c r="G2351" s="56" t="s">
        <v>201</v>
      </c>
      <c r="H2351" s="51" t="s">
        <v>1053</v>
      </c>
      <c r="I2351" s="64" t="s">
        <v>62</v>
      </c>
      <c r="J2351" s="52">
        <v>2.8412539927250593E-8</v>
      </c>
      <c r="K2351" s="52">
        <v>1.1685659423539689E-8</v>
      </c>
      <c r="L2351" s="53">
        <v>1.0805498477812547E-5</v>
      </c>
      <c r="M2351" s="52">
        <v>1.4385251348136212E-5</v>
      </c>
      <c r="N2351" s="52">
        <v>3.4688820649758765E-8</v>
      </c>
      <c r="O2351" s="52">
        <v>6.3451602091289599E-5</v>
      </c>
      <c r="P2351" s="20">
        <v>7.9780507603419826E-5</v>
      </c>
      <c r="Q2351" s="20"/>
      <c r="R2351"/>
    </row>
    <row r="2352" spans="1:18" x14ac:dyDescent="0.35">
      <c r="A2352" s="54">
        <f xml:space="preserve"> ROW( data_scaledImpacts[[#This Row],[row_id]] ) - ROW( data_scaledImpacts[[#Headers],[row_id]] )</f>
        <v>2351</v>
      </c>
      <c r="B2352" s="61" t="str">
        <f xml:space="preserve"> _xlfn.TEXTJOIN( "", , data_scaledImpacts[[#This Row],[sector]:[impactType]] )</f>
        <v>ValleyFeverCanESM25N/ALost Wages</v>
      </c>
      <c r="C2352" s="55" t="s">
        <v>1042</v>
      </c>
      <c r="D2352" s="49" t="s">
        <v>0</v>
      </c>
      <c r="E2352" s="56">
        <v>5</v>
      </c>
      <c r="F2352" s="56"/>
      <c r="G2352" s="56" t="s">
        <v>201</v>
      </c>
      <c r="H2352" s="51" t="s">
        <v>1053</v>
      </c>
      <c r="I2352" s="64" t="s">
        <v>63</v>
      </c>
      <c r="J2352" s="52">
        <v>0</v>
      </c>
      <c r="K2352" s="52">
        <v>1.5918444477192789E-8</v>
      </c>
      <c r="L2352" s="53">
        <v>1.2582678912291549E-5</v>
      </c>
      <c r="M2352" s="52">
        <v>2.4174299845160927E-5</v>
      </c>
      <c r="N2352" s="52">
        <v>3.8412568251848792E-8</v>
      </c>
      <c r="O2352" s="52">
        <v>6.6157826880883762E-5</v>
      </c>
      <c r="P2352" s="20">
        <v>1.3315183818184507E-5</v>
      </c>
      <c r="Q2352" s="20"/>
      <c r="R2352"/>
    </row>
    <row r="2353" spans="1:18" x14ac:dyDescent="0.35">
      <c r="A2353" s="54">
        <f xml:space="preserve"> ROW( data_scaledImpacts[[#This Row],[row_id]] ) - ROW( data_scaledImpacts[[#Headers],[row_id]] )</f>
        <v>2352</v>
      </c>
      <c r="B2353" s="61" t="str">
        <f xml:space="preserve"> _xlfn.TEXTJOIN( "", , data_scaledImpacts[[#This Row],[sector]:[impactType]] )</f>
        <v>ValleyFeverCCSM45N/ALost Wages</v>
      </c>
      <c r="C2353" s="55" t="s">
        <v>1042</v>
      </c>
      <c r="D2353" s="49" t="s">
        <v>1</v>
      </c>
      <c r="E2353" s="56">
        <v>5</v>
      </c>
      <c r="F2353" s="56"/>
      <c r="G2353" s="56" t="s">
        <v>201</v>
      </c>
      <c r="H2353" s="51" t="s">
        <v>1053</v>
      </c>
      <c r="I2353" s="64" t="s">
        <v>64</v>
      </c>
      <c r="J2353" s="52">
        <v>3.6557602867627824E-9</v>
      </c>
      <c r="K2353" s="52">
        <v>1.1638161220917697E-8</v>
      </c>
      <c r="L2353" s="53">
        <v>1.6310070814921951E-5</v>
      </c>
      <c r="M2353" s="52">
        <v>1.9124016118013159E-5</v>
      </c>
      <c r="N2353" s="52">
        <v>3.4371523637450972E-8</v>
      </c>
      <c r="O2353" s="52">
        <v>7.1591358341932258E-5</v>
      </c>
      <c r="P2353" s="20">
        <v>1.0308518943975511E-4</v>
      </c>
      <c r="Q2353" s="20"/>
      <c r="R2353"/>
    </row>
    <row r="2354" spans="1:18" x14ac:dyDescent="0.35">
      <c r="A2354" s="54">
        <f xml:space="preserve"> ROW( data_scaledImpacts[[#This Row],[row_id]] ) - ROW( data_scaledImpacts[[#Headers],[row_id]] )</f>
        <v>2353</v>
      </c>
      <c r="B2354" s="61" t="str">
        <f xml:space="preserve"> _xlfn.TEXTJOIN( "", , data_scaledImpacts[[#This Row],[sector]:[impactType]] )</f>
        <v>ValleyFeverGISS-E2-R5N/ALost Wages</v>
      </c>
      <c r="C2354" s="55" t="s">
        <v>1042</v>
      </c>
      <c r="D2354" s="49" t="s">
        <v>2</v>
      </c>
      <c r="E2354" s="56">
        <v>5</v>
      </c>
      <c r="F2354" s="56"/>
      <c r="G2354" s="56" t="s">
        <v>201</v>
      </c>
      <c r="H2354" s="51" t="s">
        <v>1053</v>
      </c>
      <c r="I2354" s="64" t="s">
        <v>65</v>
      </c>
      <c r="J2354" s="52"/>
      <c r="K2354" s="52"/>
      <c r="L2354" s="53"/>
      <c r="M2354" s="52"/>
      <c r="N2354" s="52"/>
      <c r="O2354" s="52"/>
      <c r="P2354" s="20"/>
      <c r="Q2354" s="20"/>
      <c r="R2354"/>
    </row>
    <row r="2355" spans="1:18" x14ac:dyDescent="0.35">
      <c r="A2355" s="54">
        <f xml:space="preserve"> ROW( data_scaledImpacts[[#This Row],[row_id]] ) - ROW( data_scaledImpacts[[#Headers],[row_id]] )</f>
        <v>2354</v>
      </c>
      <c r="B2355" s="61" t="str">
        <f xml:space="preserve"> _xlfn.TEXTJOIN( "", , data_scaledImpacts[[#This Row],[sector]:[impactType]] )</f>
        <v>ValleyFeverHadGEM2-ES5N/ALost Wages</v>
      </c>
      <c r="C2355" s="55" t="s">
        <v>1042</v>
      </c>
      <c r="D2355" s="49" t="s">
        <v>3</v>
      </c>
      <c r="E2355" s="56">
        <v>5</v>
      </c>
      <c r="F2355" s="56"/>
      <c r="G2355" s="56" t="s">
        <v>201</v>
      </c>
      <c r="H2355" s="51" t="s">
        <v>1053</v>
      </c>
      <c r="I2355" s="64" t="s">
        <v>66</v>
      </c>
      <c r="J2355" s="52">
        <v>1.4163019420023254E-9</v>
      </c>
      <c r="K2355" s="52">
        <v>1.5970833661071272E-8</v>
      </c>
      <c r="L2355" s="53">
        <v>2.0241134769752753E-5</v>
      </c>
      <c r="M2355" s="52">
        <v>2.0248669921218488E-5</v>
      </c>
      <c r="N2355" s="52">
        <v>3.5836243178279119E-8</v>
      </c>
      <c r="O2355" s="52">
        <v>6.6721066225380527E-5</v>
      </c>
      <c r="P2355" s="20">
        <v>1.1962782246964436E-4</v>
      </c>
      <c r="Q2355" s="20"/>
      <c r="R2355"/>
    </row>
    <row r="2356" spans="1:18" x14ac:dyDescent="0.35">
      <c r="A2356" s="54">
        <f xml:space="preserve"> ROW( data_scaledImpacts[[#This Row],[row_id]] ) - ROW( data_scaledImpacts[[#Headers],[row_id]] )</f>
        <v>2355</v>
      </c>
      <c r="B2356" s="61" t="str">
        <f xml:space="preserve"> _xlfn.TEXTJOIN( "", , data_scaledImpacts[[#This Row],[sector]:[impactType]] )</f>
        <v>ValleyFeverMIROC55N/ALost Wages</v>
      </c>
      <c r="C2356" s="55" t="s">
        <v>1042</v>
      </c>
      <c r="D2356" s="49" t="s">
        <v>4</v>
      </c>
      <c r="E2356" s="56">
        <v>5</v>
      </c>
      <c r="F2356" s="56"/>
      <c r="G2356" s="56" t="s">
        <v>201</v>
      </c>
      <c r="H2356" s="51" t="s">
        <v>1053</v>
      </c>
      <c r="I2356" s="64" t="s">
        <v>67</v>
      </c>
      <c r="J2356" s="52">
        <v>9.926458130142951E-8</v>
      </c>
      <c r="K2356" s="52">
        <v>1.6364961369821218E-8</v>
      </c>
      <c r="L2356" s="53">
        <v>3.5590151665496835E-5</v>
      </c>
      <c r="M2356" s="52">
        <v>1.6075880580287722E-5</v>
      </c>
      <c r="N2356" s="52">
        <v>3.5889631528298979E-8</v>
      </c>
      <c r="O2356" s="52">
        <v>7.362352536614849E-5</v>
      </c>
      <c r="P2356" s="20">
        <v>1.1426534681498814E-4</v>
      </c>
      <c r="Q2356" s="20"/>
      <c r="R2356"/>
    </row>
    <row r="2357" spans="1:18" x14ac:dyDescent="0.35">
      <c r="A2357" s="54">
        <f xml:space="preserve"> ROW( data_scaledImpacts[[#This Row],[row_id]] ) - ROW( data_scaledImpacts[[#Headers],[row_id]] )</f>
        <v>2356</v>
      </c>
      <c r="B2357" s="61" t="str">
        <f xml:space="preserve"> _xlfn.TEXTJOIN( "", , data_scaledImpacts[[#This Row],[sector]:[impactType]] )</f>
        <v>ValleyFeverGFDL-CM35N/ALost Wages</v>
      </c>
      <c r="C2357" s="55" t="s">
        <v>1042</v>
      </c>
      <c r="D2357" s="49" t="s">
        <v>5</v>
      </c>
      <c r="E2357" s="56">
        <v>5</v>
      </c>
      <c r="F2357" s="56"/>
      <c r="G2357" s="56" t="s">
        <v>201</v>
      </c>
      <c r="H2357" s="51" t="s">
        <v>1053</v>
      </c>
      <c r="I2357" s="64" t="s">
        <v>68</v>
      </c>
      <c r="J2357" s="52">
        <v>0</v>
      </c>
      <c r="K2357" s="52">
        <v>1.5275851550786965E-8</v>
      </c>
      <c r="L2357" s="53">
        <v>7.0210976098671852E-6</v>
      </c>
      <c r="M2357" s="52">
        <v>1.8004446215528891E-5</v>
      </c>
      <c r="N2357" s="52">
        <v>3.927159468687374E-8</v>
      </c>
      <c r="O2357" s="52">
        <v>7.5629947159236313E-5</v>
      </c>
      <c r="P2357" s="20">
        <v>1.1437894198126306E-4</v>
      </c>
      <c r="Q2357" s="20"/>
      <c r="R2357"/>
    </row>
    <row r="2358" spans="1:18" x14ac:dyDescent="0.35">
      <c r="A2358" s="54">
        <f xml:space="preserve"> ROW( data_scaledImpacts[[#This Row],[row_id]] ) - ROW( data_scaledImpacts[[#Headers],[row_id]] )</f>
        <v>2357</v>
      </c>
      <c r="B2358" s="61" t="str">
        <f xml:space="preserve"> _xlfn.TEXTJOIN( "", , data_scaledImpacts[[#This Row],[sector]:[impactType]] )</f>
        <v>ValleyFeverGCM Average5N/ALost Wages</v>
      </c>
      <c r="C2358" s="55" t="s">
        <v>1042</v>
      </c>
      <c r="D2358" s="49" t="s">
        <v>15</v>
      </c>
      <c r="E2358" s="56">
        <v>5</v>
      </c>
      <c r="F2358" s="56"/>
      <c r="G2358" s="56" t="s">
        <v>201</v>
      </c>
      <c r="H2358" s="51" t="s">
        <v>1053</v>
      </c>
      <c r="I2358" s="64" t="s">
        <v>69</v>
      </c>
      <c r="J2358" s="52">
        <v>2.0867328706038923E-8</v>
      </c>
      <c r="K2358" s="52">
        <v>1.5033650455957989E-8</v>
      </c>
      <c r="L2358" s="53">
        <v>1.8349026754466051E-5</v>
      </c>
      <c r="M2358" s="52">
        <v>1.9525462536041837E-5</v>
      </c>
      <c r="N2358" s="52">
        <v>3.6756312256550314E-8</v>
      </c>
      <c r="O2358" s="52">
        <v>7.074474479471627E-5</v>
      </c>
      <c r="P2358" s="20">
        <v>9.2934496904767037E-5</v>
      </c>
      <c r="Q2358" s="20"/>
      <c r="R2358"/>
    </row>
    <row r="2359" spans="1:18" x14ac:dyDescent="0.35">
      <c r="A2359" s="54">
        <f xml:space="preserve"> ROW( data_scaledImpacts[[#This Row],[row_id]] ) - ROW( data_scaledImpacts[[#Headers],[row_id]] )</f>
        <v>2358</v>
      </c>
      <c r="B2359" s="61" t="str">
        <f xml:space="preserve"> _xlfn.TEXTJOIN( "", , data_scaledImpacts[[#This Row],[sector]:[impactType]] )</f>
        <v>ValleyFeverCanESM26N/ALost Wages</v>
      </c>
      <c r="C2359" s="55" t="s">
        <v>1042</v>
      </c>
      <c r="D2359" s="49" t="s">
        <v>0</v>
      </c>
      <c r="E2359" s="56">
        <v>6</v>
      </c>
      <c r="F2359" s="56"/>
      <c r="G2359" s="56" t="s">
        <v>201</v>
      </c>
      <c r="H2359" s="51" t="s">
        <v>1053</v>
      </c>
      <c r="I2359" s="64" t="s">
        <v>70</v>
      </c>
      <c r="J2359" s="52">
        <v>0</v>
      </c>
      <c r="K2359" s="52">
        <v>2.0026552760288661E-8</v>
      </c>
      <c r="L2359" s="53">
        <v>2.4742604799548999E-5</v>
      </c>
      <c r="M2359" s="52">
        <v>3.2261924165381119E-5</v>
      </c>
      <c r="N2359" s="52">
        <v>4.020600692793424E-8</v>
      </c>
      <c r="O2359" s="52">
        <v>7.2785854148873458E-5</v>
      </c>
      <c r="P2359" s="20">
        <v>2.5315048954886115E-5</v>
      </c>
      <c r="Q2359" s="20"/>
      <c r="R2359"/>
    </row>
    <row r="2360" spans="1:18" x14ac:dyDescent="0.35">
      <c r="A2360" s="54">
        <f xml:space="preserve"> ROW( data_scaledImpacts[[#This Row],[row_id]] ) - ROW( data_scaledImpacts[[#Headers],[row_id]] )</f>
        <v>2359</v>
      </c>
      <c r="B2360" s="61" t="str">
        <f xml:space="preserve"> _xlfn.TEXTJOIN( "", , data_scaledImpacts[[#This Row],[sector]:[impactType]] )</f>
        <v>ValleyFeverCCSM46N/ALost Wages</v>
      </c>
      <c r="C2360" s="55" t="s">
        <v>1042</v>
      </c>
      <c r="D2360" s="49" t="s">
        <v>1</v>
      </c>
      <c r="E2360" s="56">
        <v>6</v>
      </c>
      <c r="F2360" s="56"/>
      <c r="G2360" s="56" t="s">
        <v>201</v>
      </c>
      <c r="H2360" s="51" t="s">
        <v>1053</v>
      </c>
      <c r="I2360" s="64" t="s">
        <v>71</v>
      </c>
      <c r="J2360" s="52"/>
      <c r="K2360" s="52"/>
      <c r="L2360" s="53"/>
      <c r="M2360" s="52"/>
      <c r="N2360" s="52"/>
      <c r="O2360" s="52"/>
      <c r="P2360" s="20"/>
      <c r="Q2360" s="20"/>
      <c r="R2360"/>
    </row>
    <row r="2361" spans="1:18" x14ac:dyDescent="0.35">
      <c r="A2361" s="54">
        <f xml:space="preserve"> ROW( data_scaledImpacts[[#This Row],[row_id]] ) - ROW( data_scaledImpacts[[#Headers],[row_id]] )</f>
        <v>2360</v>
      </c>
      <c r="B2361" s="61" t="str">
        <f xml:space="preserve"> _xlfn.TEXTJOIN( "", , data_scaledImpacts[[#This Row],[sector]:[impactType]] )</f>
        <v>ValleyFeverGISS-E2-R6N/ALost Wages</v>
      </c>
      <c r="C2361" s="55" t="s">
        <v>1042</v>
      </c>
      <c r="D2361" s="49" t="s">
        <v>2</v>
      </c>
      <c r="E2361" s="56">
        <v>6</v>
      </c>
      <c r="F2361" s="56"/>
      <c r="G2361" s="56" t="s">
        <v>201</v>
      </c>
      <c r="H2361" s="51" t="s">
        <v>1053</v>
      </c>
      <c r="I2361" s="64" t="s">
        <v>72</v>
      </c>
      <c r="J2361" s="52"/>
      <c r="K2361" s="52"/>
      <c r="L2361" s="53"/>
      <c r="M2361" s="52"/>
      <c r="N2361" s="52"/>
      <c r="O2361" s="52"/>
      <c r="P2361" s="20"/>
      <c r="Q2361" s="20"/>
      <c r="R2361"/>
    </row>
    <row r="2362" spans="1:18" x14ac:dyDescent="0.35">
      <c r="A2362" s="54">
        <f xml:space="preserve"> ROW( data_scaledImpacts[[#This Row],[row_id]] ) - ROW( data_scaledImpacts[[#Headers],[row_id]] )</f>
        <v>2361</v>
      </c>
      <c r="B2362" s="61" t="str">
        <f xml:space="preserve"> _xlfn.TEXTJOIN( "", , data_scaledImpacts[[#This Row],[sector]:[impactType]] )</f>
        <v>ValleyFeverHadGEM2-ES6N/ALost Wages</v>
      </c>
      <c r="C2362" s="55" t="s">
        <v>1042</v>
      </c>
      <c r="D2362" s="49" t="s">
        <v>3</v>
      </c>
      <c r="E2362" s="56">
        <v>6</v>
      </c>
      <c r="F2362" s="56"/>
      <c r="G2362" s="56" t="s">
        <v>201</v>
      </c>
      <c r="H2362" s="51" t="s">
        <v>1053</v>
      </c>
      <c r="I2362" s="64" t="s">
        <v>73</v>
      </c>
      <c r="J2362" s="52">
        <v>9.6173928714985694E-9</v>
      </c>
      <c r="K2362" s="52">
        <v>2.0228843973968016E-8</v>
      </c>
      <c r="L2362" s="53">
        <v>3.242417177330016E-5</v>
      </c>
      <c r="M2362" s="52">
        <v>2.8364971223157783E-5</v>
      </c>
      <c r="N2362" s="52">
        <v>3.8336374919415043E-8</v>
      </c>
      <c r="O2362" s="52">
        <v>7.1473279432939446E-5</v>
      </c>
      <c r="P2362" s="20">
        <v>1.4045409915974897E-4</v>
      </c>
      <c r="Q2362" s="20"/>
      <c r="R2362"/>
    </row>
    <row r="2363" spans="1:18" x14ac:dyDescent="0.35">
      <c r="A2363" s="54">
        <f xml:space="preserve"> ROW( data_scaledImpacts[[#This Row],[row_id]] ) - ROW( data_scaledImpacts[[#Headers],[row_id]] )</f>
        <v>2362</v>
      </c>
      <c r="B2363" s="61" t="str">
        <f xml:space="preserve"> _xlfn.TEXTJOIN( "", , data_scaledImpacts[[#This Row],[sector]:[impactType]] )</f>
        <v>ValleyFeverMIROC56N/ALost Wages</v>
      </c>
      <c r="C2363" s="55" t="s">
        <v>1042</v>
      </c>
      <c r="D2363" s="49" t="s">
        <v>4</v>
      </c>
      <c r="E2363" s="56">
        <v>6</v>
      </c>
      <c r="F2363" s="56"/>
      <c r="G2363" s="56" t="s">
        <v>201</v>
      </c>
      <c r="H2363" s="51" t="s">
        <v>1053</v>
      </c>
      <c r="I2363" s="64" t="s">
        <v>74</v>
      </c>
      <c r="J2363" s="52"/>
      <c r="K2363" s="52"/>
      <c r="L2363" s="53"/>
      <c r="M2363" s="52"/>
      <c r="N2363" s="52"/>
      <c r="O2363" s="52"/>
      <c r="P2363" s="20"/>
      <c r="Q2363" s="20"/>
      <c r="R2363"/>
    </row>
    <row r="2364" spans="1:18" x14ac:dyDescent="0.35">
      <c r="A2364" s="54">
        <f xml:space="preserve"> ROW( data_scaledImpacts[[#This Row],[row_id]] ) - ROW( data_scaledImpacts[[#Headers],[row_id]] )</f>
        <v>2363</v>
      </c>
      <c r="B2364" s="61" t="str">
        <f xml:space="preserve"> _xlfn.TEXTJOIN( "", , data_scaledImpacts[[#This Row],[sector]:[impactType]] )</f>
        <v>ValleyFeverGFDL-CM36N/ALost Wages</v>
      </c>
      <c r="C2364" s="55" t="s">
        <v>1042</v>
      </c>
      <c r="D2364" s="49" t="s">
        <v>5</v>
      </c>
      <c r="E2364" s="56">
        <v>6</v>
      </c>
      <c r="F2364" s="56"/>
      <c r="G2364" s="56" t="s">
        <v>201</v>
      </c>
      <c r="H2364" s="51" t="s">
        <v>1053</v>
      </c>
      <c r="I2364" s="64" t="s">
        <v>75</v>
      </c>
      <c r="J2364" s="52">
        <v>0</v>
      </c>
      <c r="K2364" s="52">
        <v>1.9760650216592864E-8</v>
      </c>
      <c r="L2364" s="53">
        <v>1.7384830463527483E-5</v>
      </c>
      <c r="M2364" s="52">
        <v>2.5227981485906563E-5</v>
      </c>
      <c r="N2364" s="52">
        <v>4.1985510631169723E-8</v>
      </c>
      <c r="O2364" s="52">
        <v>8.102235601383931E-5</v>
      </c>
      <c r="P2364" s="20">
        <v>1.6595713528511763E-4</v>
      </c>
      <c r="Q2364" s="20"/>
      <c r="R2364"/>
    </row>
    <row r="2365" spans="1:18" x14ac:dyDescent="0.35">
      <c r="A2365" s="54">
        <f xml:space="preserve"> ROW( data_scaledImpacts[[#This Row],[row_id]] ) - ROW( data_scaledImpacts[[#Headers],[row_id]] )</f>
        <v>2364</v>
      </c>
      <c r="B2365" s="61" t="str">
        <f xml:space="preserve"> _xlfn.TEXTJOIN( "", , data_scaledImpacts[[#This Row],[sector]:[impactType]] )</f>
        <v>ValleyFeverGCM Average6N/ALost Wages</v>
      </c>
      <c r="C2365" s="55" t="s">
        <v>1042</v>
      </c>
      <c r="D2365" s="49" t="s">
        <v>15</v>
      </c>
      <c r="E2365" s="56">
        <v>6</v>
      </c>
      <c r="F2365" s="56"/>
      <c r="G2365" s="56" t="s">
        <v>201</v>
      </c>
      <c r="H2365" s="51" t="s">
        <v>1053</v>
      </c>
      <c r="I2365" s="64" t="s">
        <v>76</v>
      </c>
      <c r="J2365" s="52">
        <v>3.2057976238328563E-9</v>
      </c>
      <c r="K2365" s="52">
        <v>2.0005348983616515E-8</v>
      </c>
      <c r="L2365" s="53">
        <v>2.4850535678792212E-5</v>
      </c>
      <c r="M2365" s="52">
        <v>2.8618292291481823E-5</v>
      </c>
      <c r="N2365" s="52">
        <v>4.0175964159506333E-8</v>
      </c>
      <c r="O2365" s="52">
        <v>7.5093829865217418E-5</v>
      </c>
      <c r="P2365" s="20">
        <v>1.1057542779991758E-4</v>
      </c>
      <c r="Q2365" s="20"/>
      <c r="R2365"/>
    </row>
    <row r="2366" spans="1:18" x14ac:dyDescent="0.35">
      <c r="A2366" s="54">
        <f xml:space="preserve"> ROW( data_scaledImpacts[[#This Row],[row_id]] ) - ROW( data_scaledImpacts[[#Headers],[row_id]] )</f>
        <v>2365</v>
      </c>
      <c r="B2366" s="61" t="str">
        <f xml:space="preserve"> _xlfn.TEXTJOIN( "", , data_scaledImpacts[[#This Row],[sector]:[impactType]] )</f>
        <v>ValleyFeverCanESM27N/ALost Wages</v>
      </c>
      <c r="C2366" s="55" t="s">
        <v>1042</v>
      </c>
      <c r="D2366" s="49" t="s">
        <v>0</v>
      </c>
      <c r="E2366" s="56">
        <v>7</v>
      </c>
      <c r="F2366" s="56"/>
      <c r="G2366" s="56" t="s">
        <v>201</v>
      </c>
      <c r="H2366" s="51" t="s">
        <v>1053</v>
      </c>
      <c r="I2366" s="64" t="s">
        <v>77</v>
      </c>
      <c r="J2366" s="52"/>
      <c r="K2366" s="52"/>
      <c r="L2366" s="53"/>
      <c r="M2366" s="52"/>
      <c r="N2366" s="52"/>
      <c r="O2366" s="52"/>
      <c r="P2366" s="20"/>
      <c r="Q2366" s="20"/>
      <c r="R2366"/>
    </row>
    <row r="2367" spans="1:18" x14ac:dyDescent="0.35">
      <c r="A2367" s="54">
        <f xml:space="preserve"> ROW( data_scaledImpacts[[#This Row],[row_id]] ) - ROW( data_scaledImpacts[[#Headers],[row_id]] )</f>
        <v>2366</v>
      </c>
      <c r="B2367" s="61" t="str">
        <f xml:space="preserve"> _xlfn.TEXTJOIN( "", , data_scaledImpacts[[#This Row],[sector]:[impactType]] )</f>
        <v>ValleyFeverCCSM47N/ALost Wages</v>
      </c>
      <c r="C2367" s="55" t="s">
        <v>1042</v>
      </c>
      <c r="D2367" s="49" t="s">
        <v>1</v>
      </c>
      <c r="E2367" s="56">
        <v>7</v>
      </c>
      <c r="F2367" s="56"/>
      <c r="G2367" s="56" t="s">
        <v>201</v>
      </c>
      <c r="H2367" s="51" t="s">
        <v>1053</v>
      </c>
      <c r="I2367" s="64" t="s">
        <v>78</v>
      </c>
      <c r="J2367" s="52"/>
      <c r="K2367" s="52"/>
      <c r="L2367" s="53"/>
      <c r="M2367" s="52"/>
      <c r="N2367" s="52"/>
      <c r="O2367" s="52"/>
      <c r="P2367" s="20"/>
      <c r="Q2367" s="20"/>
      <c r="R2367"/>
    </row>
    <row r="2368" spans="1:18" x14ac:dyDescent="0.35">
      <c r="A2368" s="54">
        <f xml:space="preserve"> ROW( data_scaledImpacts[[#This Row],[row_id]] ) - ROW( data_scaledImpacts[[#Headers],[row_id]] )</f>
        <v>2367</v>
      </c>
      <c r="B2368" s="61" t="str">
        <f xml:space="preserve"> _xlfn.TEXTJOIN( "", , data_scaledImpacts[[#This Row],[sector]:[impactType]] )</f>
        <v>ValleyFeverGISS-E2-R7N/ALost Wages</v>
      </c>
      <c r="C2368" s="55" t="s">
        <v>1042</v>
      </c>
      <c r="D2368" s="49" t="s">
        <v>2</v>
      </c>
      <c r="E2368" s="56">
        <v>7</v>
      </c>
      <c r="F2368" s="56"/>
      <c r="G2368" s="56" t="s">
        <v>201</v>
      </c>
      <c r="H2368" s="51" t="s">
        <v>1053</v>
      </c>
      <c r="I2368" s="64" t="s">
        <v>79</v>
      </c>
      <c r="J2368" s="52"/>
      <c r="K2368" s="52"/>
      <c r="L2368" s="53"/>
      <c r="M2368" s="52"/>
      <c r="N2368" s="52"/>
      <c r="O2368" s="52"/>
      <c r="P2368" s="20"/>
      <c r="Q2368" s="20"/>
      <c r="R2368"/>
    </row>
    <row r="2369" spans="1:18" x14ac:dyDescent="0.35">
      <c r="A2369" s="54">
        <f xml:space="preserve"> ROW( data_scaledImpacts[[#This Row],[row_id]] ) - ROW( data_scaledImpacts[[#Headers],[row_id]] )</f>
        <v>2368</v>
      </c>
      <c r="B2369" s="61" t="str">
        <f xml:space="preserve"> _xlfn.TEXTJOIN( "", , data_scaledImpacts[[#This Row],[sector]:[impactType]] )</f>
        <v>ValleyFeverHadGEM2-ES7N/ALost Wages</v>
      </c>
      <c r="C2369" s="55" t="s">
        <v>1042</v>
      </c>
      <c r="D2369" s="49" t="s">
        <v>3</v>
      </c>
      <c r="E2369" s="56">
        <v>7</v>
      </c>
      <c r="F2369" s="56"/>
      <c r="G2369" s="56" t="s">
        <v>201</v>
      </c>
      <c r="H2369" s="51" t="s">
        <v>1053</v>
      </c>
      <c r="I2369" s="64" t="s">
        <v>80</v>
      </c>
      <c r="J2369" s="52"/>
      <c r="K2369" s="52"/>
      <c r="L2369" s="53"/>
      <c r="M2369" s="52"/>
      <c r="N2369" s="52"/>
      <c r="O2369" s="52"/>
      <c r="P2369" s="20"/>
      <c r="Q2369" s="20"/>
      <c r="R2369"/>
    </row>
    <row r="2370" spans="1:18" x14ac:dyDescent="0.35">
      <c r="A2370" s="54">
        <f xml:space="preserve"> ROW( data_scaledImpacts[[#This Row],[row_id]] ) - ROW( data_scaledImpacts[[#Headers],[row_id]] )</f>
        <v>2369</v>
      </c>
      <c r="B2370" s="61" t="str">
        <f xml:space="preserve"> _xlfn.TEXTJOIN( "", , data_scaledImpacts[[#This Row],[sector]:[impactType]] )</f>
        <v>ValleyFeverMIROC57N/ALost Wages</v>
      </c>
      <c r="C2370" s="55" t="s">
        <v>1042</v>
      </c>
      <c r="D2370" s="49" t="s">
        <v>4</v>
      </c>
      <c r="E2370" s="56">
        <v>7</v>
      </c>
      <c r="F2370" s="56"/>
      <c r="G2370" s="56" t="s">
        <v>201</v>
      </c>
      <c r="H2370" s="51" t="s">
        <v>1053</v>
      </c>
      <c r="I2370" s="64" t="s">
        <v>81</v>
      </c>
      <c r="J2370" s="52"/>
      <c r="K2370" s="52"/>
      <c r="L2370" s="53"/>
      <c r="M2370" s="52"/>
      <c r="N2370" s="52"/>
      <c r="O2370" s="52"/>
      <c r="P2370" s="20"/>
      <c r="Q2370" s="20"/>
      <c r="R2370"/>
    </row>
    <row r="2371" spans="1:18" x14ac:dyDescent="0.35">
      <c r="A2371" s="54">
        <f xml:space="preserve"> ROW( data_scaledImpacts[[#This Row],[row_id]] ) - ROW( data_scaledImpacts[[#Headers],[row_id]] )</f>
        <v>2370</v>
      </c>
      <c r="B2371" s="61" t="str">
        <f xml:space="preserve"> _xlfn.TEXTJOIN( "", , data_scaledImpacts[[#This Row],[sector]:[impactType]] )</f>
        <v>ValleyFeverGFDL-CM37N/ALost Wages</v>
      </c>
      <c r="C2371" s="55" t="s">
        <v>1042</v>
      </c>
      <c r="D2371" s="49" t="s">
        <v>5</v>
      </c>
      <c r="E2371" s="56">
        <v>7</v>
      </c>
      <c r="F2371" s="56"/>
      <c r="G2371" s="56" t="s">
        <v>201</v>
      </c>
      <c r="H2371" s="51" t="s">
        <v>1053</v>
      </c>
      <c r="I2371" s="64" t="s">
        <v>82</v>
      </c>
      <c r="J2371" s="52"/>
      <c r="K2371" s="52"/>
      <c r="L2371" s="53"/>
      <c r="M2371" s="52"/>
      <c r="N2371" s="52"/>
      <c r="O2371" s="52"/>
      <c r="P2371" s="20"/>
      <c r="Q2371" s="20"/>
      <c r="R2371"/>
    </row>
    <row r="2372" spans="1:18" x14ac:dyDescent="0.35">
      <c r="A2372" s="48">
        <f xml:space="preserve"> ROW( data_scaledImpacts[[#This Row],[row_id]] ) - ROW( data_scaledImpacts[[#Headers],[row_id]] )</f>
        <v>2371</v>
      </c>
      <c r="B2372" s="62" t="str">
        <f xml:space="preserve"> _xlfn.TEXTJOIN( "", , data_scaledImpacts[[#This Row],[sector]:[impactType]] )</f>
        <v>ValleyFeverGCM Average7N/ALost Wages</v>
      </c>
      <c r="C2372" s="55" t="s">
        <v>1042</v>
      </c>
      <c r="D2372" s="55" t="s">
        <v>15</v>
      </c>
      <c r="E2372" s="56">
        <v>7</v>
      </c>
      <c r="F2372" s="56"/>
      <c r="G2372" s="56" t="s">
        <v>201</v>
      </c>
      <c r="H2372" s="51" t="s">
        <v>1053</v>
      </c>
      <c r="I2372" s="65" t="s">
        <v>83</v>
      </c>
      <c r="J2372" s="58"/>
      <c r="K2372" s="58"/>
      <c r="L2372" s="59"/>
      <c r="M2372" s="58"/>
      <c r="N2372" s="58"/>
      <c r="O2372" s="58"/>
      <c r="P2372" s="20"/>
      <c r="Q2372" s="20"/>
      <c r="R2372"/>
    </row>
    <row r="2373" spans="1:18" x14ac:dyDescent="0.35">
      <c r="A2373" s="54">
        <f xml:space="preserve"> ROW( data_scaledImpacts[[#This Row],[row_id]] ) - ROW( data_scaledImpacts[[#Headers],[row_id]] )</f>
        <v>2372</v>
      </c>
      <c r="B2373" s="61" t="str">
        <f xml:space="preserve"> _xlfn.TEXTJOIN( "", , data_scaledImpacts[[#This Row],[sector]:[impactType]] )</f>
        <v>AsphaltRoadsCanESM21N/A</v>
      </c>
      <c r="C2373" s="49" t="s">
        <v>1064</v>
      </c>
      <c r="D2373" s="49" t="s">
        <v>0</v>
      </c>
      <c r="E2373" s="50">
        <v>1</v>
      </c>
      <c r="F2373" s="50"/>
      <c r="G2373" s="50" t="s">
        <v>201</v>
      </c>
      <c r="H2373" s="51"/>
      <c r="I2373" s="64" t="s">
        <v>35</v>
      </c>
      <c r="J2373" s="52">
        <v>328.33621153504185</v>
      </c>
      <c r="K2373" s="52">
        <v>350.71562714090919</v>
      </c>
      <c r="L2373" s="53">
        <v>402.55561941647233</v>
      </c>
      <c r="M2373" s="52">
        <v>415.30975634638855</v>
      </c>
      <c r="N2373" s="52">
        <v>596.32967199439838</v>
      </c>
      <c r="O2373" s="52">
        <v>298.68217134637848</v>
      </c>
      <c r="P2373" s="20">
        <v>317.41319820600523</v>
      </c>
      <c r="Q2373" s="20"/>
      <c r="R2373"/>
    </row>
    <row r="2374" spans="1:18" x14ac:dyDescent="0.35">
      <c r="A2374" s="54">
        <f xml:space="preserve"> ROW( data_scaledImpacts[[#This Row],[row_id]] ) - ROW( data_scaledImpacts[[#Headers],[row_id]] )</f>
        <v>2373</v>
      </c>
      <c r="B2374" s="61" t="str">
        <f xml:space="preserve"> _xlfn.TEXTJOIN( "", , data_scaledImpacts[[#This Row],[sector]:[impactType]] )</f>
        <v>AsphaltRoadsCCSM41N/A</v>
      </c>
      <c r="C2374" s="49" t="s">
        <v>1064</v>
      </c>
      <c r="D2374" s="49" t="s">
        <v>1</v>
      </c>
      <c r="E2374" s="50">
        <v>1</v>
      </c>
      <c r="F2374" s="50"/>
      <c r="G2374" s="50" t="s">
        <v>201</v>
      </c>
      <c r="H2374" s="51"/>
      <c r="I2374" s="64" t="s">
        <v>36</v>
      </c>
      <c r="J2374" s="52">
        <v>353.59977989594432</v>
      </c>
      <c r="K2374" s="52">
        <v>256.68633014371704</v>
      </c>
      <c r="L2374" s="53">
        <v>541.63575859177206</v>
      </c>
      <c r="M2374" s="52">
        <v>526.83848219785398</v>
      </c>
      <c r="N2374" s="52">
        <v>533.76066865773987</v>
      </c>
      <c r="O2374" s="52">
        <v>216.46808152299988</v>
      </c>
      <c r="P2374" s="20">
        <v>286.12252296074166</v>
      </c>
      <c r="Q2374" s="20"/>
      <c r="R2374"/>
    </row>
    <row r="2375" spans="1:18" x14ac:dyDescent="0.35">
      <c r="A2375" s="54">
        <f xml:space="preserve"> ROW( data_scaledImpacts[[#This Row],[row_id]] ) - ROW( data_scaledImpacts[[#Headers],[row_id]] )</f>
        <v>2374</v>
      </c>
      <c r="B2375" s="61" t="str">
        <f xml:space="preserve"> _xlfn.TEXTJOIN( "", , data_scaledImpacts[[#This Row],[sector]:[impactType]] )</f>
        <v>AsphaltRoadsGISS-E2-R1N/A</v>
      </c>
      <c r="C2375" s="49" t="s">
        <v>1064</v>
      </c>
      <c r="D2375" s="49" t="s">
        <v>2</v>
      </c>
      <c r="E2375" s="50">
        <v>1</v>
      </c>
      <c r="F2375" s="50"/>
      <c r="G2375" s="50" t="s">
        <v>201</v>
      </c>
      <c r="H2375" s="51"/>
      <c r="I2375" s="64" t="s">
        <v>37</v>
      </c>
      <c r="J2375" s="52"/>
      <c r="K2375" s="52"/>
      <c r="L2375" s="53"/>
      <c r="M2375" s="52"/>
      <c r="N2375" s="52"/>
      <c r="O2375" s="52"/>
      <c r="P2375" s="20"/>
      <c r="Q2375" s="20"/>
      <c r="R2375"/>
    </row>
    <row r="2376" spans="1:18" x14ac:dyDescent="0.35">
      <c r="A2376" s="54">
        <f xml:space="preserve"> ROW( data_scaledImpacts[[#This Row],[row_id]] ) - ROW( data_scaledImpacts[[#Headers],[row_id]] )</f>
        <v>2375</v>
      </c>
      <c r="B2376" s="61" t="str">
        <f xml:space="preserve"> _xlfn.TEXTJOIN( "", , data_scaledImpacts[[#This Row],[sector]:[impactType]] )</f>
        <v>AsphaltRoadsHadGEM2-ES1N/A</v>
      </c>
      <c r="C2376" s="49" t="s">
        <v>1064</v>
      </c>
      <c r="D2376" s="49" t="s">
        <v>3</v>
      </c>
      <c r="E2376" s="50">
        <v>1</v>
      </c>
      <c r="F2376" s="50"/>
      <c r="G2376" s="50" t="s">
        <v>201</v>
      </c>
      <c r="H2376" s="51"/>
      <c r="I2376" s="64" t="s">
        <v>38</v>
      </c>
      <c r="J2376" s="52"/>
      <c r="K2376" s="52"/>
      <c r="L2376" s="53"/>
      <c r="M2376" s="52"/>
      <c r="N2376" s="52"/>
      <c r="O2376" s="52"/>
      <c r="P2376" s="20"/>
      <c r="Q2376" s="20"/>
      <c r="R2376"/>
    </row>
    <row r="2377" spans="1:18" x14ac:dyDescent="0.35">
      <c r="A2377" s="54">
        <f xml:space="preserve"> ROW( data_scaledImpacts[[#This Row],[row_id]] ) - ROW( data_scaledImpacts[[#Headers],[row_id]] )</f>
        <v>2376</v>
      </c>
      <c r="B2377" s="61" t="str">
        <f xml:space="preserve"> _xlfn.TEXTJOIN( "", , data_scaledImpacts[[#This Row],[sector]:[impactType]] )</f>
        <v>AsphaltRoadsMIROC51N/A</v>
      </c>
      <c r="C2377" s="49" t="s">
        <v>1064</v>
      </c>
      <c r="D2377" s="49" t="s">
        <v>4</v>
      </c>
      <c r="E2377" s="50">
        <v>1</v>
      </c>
      <c r="F2377" s="50"/>
      <c r="G2377" s="50" t="s">
        <v>201</v>
      </c>
      <c r="H2377" s="51"/>
      <c r="I2377" s="64" t="s">
        <v>39</v>
      </c>
      <c r="J2377" s="52">
        <v>425.2651777550011</v>
      </c>
      <c r="K2377" s="52">
        <v>342.7237149838769</v>
      </c>
      <c r="L2377" s="53">
        <v>641.63813875458345</v>
      </c>
      <c r="M2377" s="52">
        <v>585.28156068558121</v>
      </c>
      <c r="N2377" s="52">
        <v>570.34104083883346</v>
      </c>
      <c r="O2377" s="52">
        <v>396.15428942911007</v>
      </c>
      <c r="P2377" s="20">
        <v>535.96972324430612</v>
      </c>
      <c r="Q2377" s="20"/>
      <c r="R2377"/>
    </row>
    <row r="2378" spans="1:18" x14ac:dyDescent="0.35">
      <c r="A2378" s="54">
        <f xml:space="preserve"> ROW( data_scaledImpacts[[#This Row],[row_id]] ) - ROW( data_scaledImpacts[[#Headers],[row_id]] )</f>
        <v>2377</v>
      </c>
      <c r="B2378" s="61" t="str">
        <f xml:space="preserve"> _xlfn.TEXTJOIN( "", , data_scaledImpacts[[#This Row],[sector]:[impactType]] )</f>
        <v>AsphaltRoadsGFDL-CM31N/A</v>
      </c>
      <c r="C2378" s="49" t="s">
        <v>1064</v>
      </c>
      <c r="D2378" s="49" t="s">
        <v>5</v>
      </c>
      <c r="E2378" s="50">
        <v>1</v>
      </c>
      <c r="F2378" s="50"/>
      <c r="G2378" s="50" t="s">
        <v>201</v>
      </c>
      <c r="H2378" s="51"/>
      <c r="I2378" s="64" t="s">
        <v>40</v>
      </c>
      <c r="J2378" s="52"/>
      <c r="K2378" s="52"/>
      <c r="L2378" s="53"/>
      <c r="M2378" s="52"/>
      <c r="N2378" s="52"/>
      <c r="O2378" s="52"/>
      <c r="P2378" s="20"/>
      <c r="Q2378" s="20"/>
      <c r="R2378"/>
    </row>
    <row r="2379" spans="1:18" x14ac:dyDescent="0.35">
      <c r="A2379" s="54">
        <f xml:space="preserve"> ROW( data_scaledImpacts[[#This Row],[row_id]] ) - ROW( data_scaledImpacts[[#Headers],[row_id]] )</f>
        <v>2378</v>
      </c>
      <c r="B2379" s="61" t="str">
        <f xml:space="preserve"> _xlfn.TEXTJOIN( "", , data_scaledImpacts[[#This Row],[sector]:[impactType]] )</f>
        <v>AsphaltRoadsGCM Average1N/A</v>
      </c>
      <c r="C2379" s="49" t="s">
        <v>1064</v>
      </c>
      <c r="D2379" s="49" t="s">
        <v>15</v>
      </c>
      <c r="E2379" s="50">
        <v>1</v>
      </c>
      <c r="F2379" s="50"/>
      <c r="G2379" s="50" t="s">
        <v>201</v>
      </c>
      <c r="H2379" s="51"/>
      <c r="I2379" s="64" t="s">
        <v>41</v>
      </c>
      <c r="J2379" s="52">
        <v>369.06705639532908</v>
      </c>
      <c r="K2379" s="52">
        <v>316.70855742283436</v>
      </c>
      <c r="L2379" s="53">
        <v>528.60983892094259</v>
      </c>
      <c r="M2379" s="52">
        <v>509.1432664099413</v>
      </c>
      <c r="N2379" s="52">
        <v>566.81046049699069</v>
      </c>
      <c r="O2379" s="52">
        <v>303.76818076616286</v>
      </c>
      <c r="P2379" s="20">
        <v>379.83514813701771</v>
      </c>
      <c r="Q2379" s="20"/>
      <c r="R2379"/>
    </row>
    <row r="2380" spans="1:18" x14ac:dyDescent="0.35">
      <c r="A2380" s="54">
        <f xml:space="preserve"> ROW( data_scaledImpacts[[#This Row],[row_id]] ) - ROW( data_scaledImpacts[[#Headers],[row_id]] )</f>
        <v>2379</v>
      </c>
      <c r="B2380" s="61" t="str">
        <f xml:space="preserve"> _xlfn.TEXTJOIN( "", , data_scaledImpacts[[#This Row],[sector]:[impactType]] )</f>
        <v>AsphaltRoadsCanESM22N/A</v>
      </c>
      <c r="C2380" s="49" t="s">
        <v>1064</v>
      </c>
      <c r="D2380" s="49" t="s">
        <v>0</v>
      </c>
      <c r="E2380" s="50">
        <v>2</v>
      </c>
      <c r="F2380" s="50"/>
      <c r="G2380" s="50" t="s">
        <v>201</v>
      </c>
      <c r="H2380" s="51"/>
      <c r="I2380" s="64" t="s">
        <v>42</v>
      </c>
      <c r="J2380" s="52">
        <v>789.54943531054414</v>
      </c>
      <c r="K2380" s="52">
        <v>790.95169766974686</v>
      </c>
      <c r="L2380" s="53">
        <v>955.23172646461887</v>
      </c>
      <c r="M2380" s="52">
        <v>1059.2027996772615</v>
      </c>
      <c r="N2380" s="52">
        <v>1220.0027429436445</v>
      </c>
      <c r="O2380" s="52">
        <v>816.94077834430936</v>
      </c>
      <c r="P2380" s="20">
        <v>845.62278881145733</v>
      </c>
      <c r="Q2380" s="20"/>
      <c r="R2380"/>
    </row>
    <row r="2381" spans="1:18" x14ac:dyDescent="0.35">
      <c r="A2381" s="54">
        <f xml:space="preserve"> ROW( data_scaledImpacts[[#This Row],[row_id]] ) - ROW( data_scaledImpacts[[#Headers],[row_id]] )</f>
        <v>2380</v>
      </c>
      <c r="B2381" s="61" t="str">
        <f xml:space="preserve"> _xlfn.TEXTJOIN( "", , data_scaledImpacts[[#This Row],[sector]:[impactType]] )</f>
        <v>AsphaltRoadsCCSM42N/A</v>
      </c>
      <c r="C2381" s="49" t="s">
        <v>1064</v>
      </c>
      <c r="D2381" s="49" t="s">
        <v>1</v>
      </c>
      <c r="E2381" s="50">
        <v>2</v>
      </c>
      <c r="F2381" s="50"/>
      <c r="G2381" s="50" t="s">
        <v>201</v>
      </c>
      <c r="H2381" s="51"/>
      <c r="I2381" s="64" t="s">
        <v>43</v>
      </c>
      <c r="J2381" s="52">
        <v>1014.2913477085077</v>
      </c>
      <c r="K2381" s="52">
        <v>709.21880910693608</v>
      </c>
      <c r="L2381" s="53">
        <v>1231.226734741083</v>
      </c>
      <c r="M2381" s="52">
        <v>1213.2317687688867</v>
      </c>
      <c r="N2381" s="52">
        <v>1150.4043949304505</v>
      </c>
      <c r="O2381" s="52">
        <v>699.89119191464533</v>
      </c>
      <c r="P2381" s="20">
        <v>744.92519403263134</v>
      </c>
      <c r="Q2381" s="20"/>
      <c r="R2381"/>
    </row>
    <row r="2382" spans="1:18" x14ac:dyDescent="0.35">
      <c r="A2382" s="54">
        <f xml:space="preserve"> ROW( data_scaledImpacts[[#This Row],[row_id]] ) - ROW( data_scaledImpacts[[#Headers],[row_id]] )</f>
        <v>2381</v>
      </c>
      <c r="B2382" s="61" t="str">
        <f xml:space="preserve"> _xlfn.TEXTJOIN( "", , data_scaledImpacts[[#This Row],[sector]:[impactType]] )</f>
        <v>AsphaltRoadsGISS-E2-R2N/A</v>
      </c>
      <c r="C2382" s="49" t="s">
        <v>1064</v>
      </c>
      <c r="D2382" s="49" t="s">
        <v>2</v>
      </c>
      <c r="E2382" s="50">
        <v>2</v>
      </c>
      <c r="F2382" s="50"/>
      <c r="G2382" s="50" t="s">
        <v>201</v>
      </c>
      <c r="H2382" s="51"/>
      <c r="I2382" s="64" t="s">
        <v>44</v>
      </c>
      <c r="J2382" s="52"/>
      <c r="K2382" s="52"/>
      <c r="L2382" s="53"/>
      <c r="M2382" s="52"/>
      <c r="N2382" s="52"/>
      <c r="O2382" s="52"/>
      <c r="P2382" s="20"/>
      <c r="Q2382" s="20"/>
      <c r="R2382"/>
    </row>
    <row r="2383" spans="1:18" x14ac:dyDescent="0.35">
      <c r="A2383" s="54">
        <f xml:space="preserve"> ROW( data_scaledImpacts[[#This Row],[row_id]] ) - ROW( data_scaledImpacts[[#Headers],[row_id]] )</f>
        <v>2382</v>
      </c>
      <c r="B2383" s="61" t="str">
        <f xml:space="preserve"> _xlfn.TEXTJOIN( "", , data_scaledImpacts[[#This Row],[sector]:[impactType]] )</f>
        <v>AsphaltRoadsHadGEM2-ES2N/A</v>
      </c>
      <c r="C2383" s="49" t="s">
        <v>1064</v>
      </c>
      <c r="D2383" s="49" t="s">
        <v>3</v>
      </c>
      <c r="E2383" s="50">
        <v>2</v>
      </c>
      <c r="F2383" s="50"/>
      <c r="G2383" s="50" t="s">
        <v>201</v>
      </c>
      <c r="H2383" s="51"/>
      <c r="I2383" s="64" t="s">
        <v>45</v>
      </c>
      <c r="J2383" s="52"/>
      <c r="K2383" s="52"/>
      <c r="L2383" s="53"/>
      <c r="M2383" s="52"/>
      <c r="N2383" s="52"/>
      <c r="O2383" s="52"/>
      <c r="P2383" s="20"/>
      <c r="Q2383" s="20"/>
      <c r="R2383"/>
    </row>
    <row r="2384" spans="1:18" x14ac:dyDescent="0.35">
      <c r="A2384" s="54">
        <f xml:space="preserve"> ROW( data_scaledImpacts[[#This Row],[row_id]] ) - ROW( data_scaledImpacts[[#Headers],[row_id]] )</f>
        <v>2383</v>
      </c>
      <c r="B2384" s="61" t="str">
        <f xml:space="preserve"> _xlfn.TEXTJOIN( "", , data_scaledImpacts[[#This Row],[sector]:[impactType]] )</f>
        <v>AsphaltRoadsMIROC52N/A</v>
      </c>
      <c r="C2384" s="49" t="s">
        <v>1064</v>
      </c>
      <c r="D2384" s="49" t="s">
        <v>4</v>
      </c>
      <c r="E2384" s="50">
        <v>2</v>
      </c>
      <c r="F2384" s="50"/>
      <c r="G2384" s="50" t="s">
        <v>201</v>
      </c>
      <c r="H2384" s="51"/>
      <c r="I2384" s="64" t="s">
        <v>46</v>
      </c>
      <c r="J2384" s="52">
        <v>738.33214590044474</v>
      </c>
      <c r="K2384" s="52">
        <v>562.31600254222587</v>
      </c>
      <c r="L2384" s="53">
        <v>1002.3730715624353</v>
      </c>
      <c r="M2384" s="52">
        <v>902.9684565356506</v>
      </c>
      <c r="N2384" s="52">
        <v>904.80144516384689</v>
      </c>
      <c r="O2384" s="52">
        <v>692.17359754686356</v>
      </c>
      <c r="P2384" s="20">
        <v>811.3522457973678</v>
      </c>
      <c r="Q2384" s="20"/>
      <c r="R2384"/>
    </row>
    <row r="2385" spans="1:18" x14ac:dyDescent="0.35">
      <c r="A2385" s="54">
        <f xml:space="preserve"> ROW( data_scaledImpacts[[#This Row],[row_id]] ) - ROW( data_scaledImpacts[[#Headers],[row_id]] )</f>
        <v>2384</v>
      </c>
      <c r="B2385" s="61" t="str">
        <f xml:space="preserve"> _xlfn.TEXTJOIN( "", , data_scaledImpacts[[#This Row],[sector]:[impactType]] )</f>
        <v>AsphaltRoadsGFDL-CM32N/A</v>
      </c>
      <c r="C2385" s="49" t="s">
        <v>1064</v>
      </c>
      <c r="D2385" s="49" t="s">
        <v>5</v>
      </c>
      <c r="E2385" s="50">
        <v>2</v>
      </c>
      <c r="F2385" s="50"/>
      <c r="G2385" s="50" t="s">
        <v>201</v>
      </c>
      <c r="H2385" s="51"/>
      <c r="I2385" s="64" t="s">
        <v>47</v>
      </c>
      <c r="J2385" s="52"/>
      <c r="K2385" s="52"/>
      <c r="L2385" s="53"/>
      <c r="M2385" s="52"/>
      <c r="N2385" s="52"/>
      <c r="O2385" s="52"/>
      <c r="P2385" s="20"/>
      <c r="Q2385" s="20"/>
      <c r="R2385"/>
    </row>
    <row r="2386" spans="1:18" x14ac:dyDescent="0.35">
      <c r="A2386" s="54">
        <f xml:space="preserve"> ROW( data_scaledImpacts[[#This Row],[row_id]] ) - ROW( data_scaledImpacts[[#Headers],[row_id]] )</f>
        <v>2385</v>
      </c>
      <c r="B2386" s="61" t="str">
        <f xml:space="preserve"> _xlfn.TEXTJOIN( "", , data_scaledImpacts[[#This Row],[sector]:[impactType]] )</f>
        <v>AsphaltRoadsGCM Average2N/A</v>
      </c>
      <c r="C2386" s="49" t="s">
        <v>1064</v>
      </c>
      <c r="D2386" s="49" t="s">
        <v>15</v>
      </c>
      <c r="E2386" s="50">
        <v>2</v>
      </c>
      <c r="F2386" s="50"/>
      <c r="G2386" s="50" t="s">
        <v>201</v>
      </c>
      <c r="H2386" s="51"/>
      <c r="I2386" s="64" t="s">
        <v>48</v>
      </c>
      <c r="J2386" s="52">
        <v>847.39097630649883</v>
      </c>
      <c r="K2386" s="52">
        <v>687.49550310630286</v>
      </c>
      <c r="L2386" s="53">
        <v>1062.9438442560456</v>
      </c>
      <c r="M2386" s="52">
        <v>1058.4676749939329</v>
      </c>
      <c r="N2386" s="52">
        <v>1091.7361943459807</v>
      </c>
      <c r="O2386" s="52">
        <v>736.33518926860609</v>
      </c>
      <c r="P2386" s="20">
        <v>800.63340954715216</v>
      </c>
      <c r="Q2386" s="20"/>
      <c r="R2386"/>
    </row>
    <row r="2387" spans="1:18" x14ac:dyDescent="0.35">
      <c r="A2387" s="54">
        <f xml:space="preserve"> ROW( data_scaledImpacts[[#This Row],[row_id]] ) - ROW( data_scaledImpacts[[#Headers],[row_id]] )</f>
        <v>2386</v>
      </c>
      <c r="B2387" s="61" t="str">
        <f xml:space="preserve"> _xlfn.TEXTJOIN( "", , data_scaledImpacts[[#This Row],[sector]:[impactType]] )</f>
        <v>AsphaltRoadsCanESM23N/A</v>
      </c>
      <c r="C2387" s="49" t="s">
        <v>1064</v>
      </c>
      <c r="D2387" s="49" t="s">
        <v>0</v>
      </c>
      <c r="E2387" s="50">
        <v>3</v>
      </c>
      <c r="F2387" s="50"/>
      <c r="G2387" s="50" t="s">
        <v>201</v>
      </c>
      <c r="H2387" s="51"/>
      <c r="I2387" s="64" t="s">
        <v>49</v>
      </c>
      <c r="J2387" s="52">
        <v>1038.6938332614081</v>
      </c>
      <c r="K2387" s="52">
        <v>958.80252902211259</v>
      </c>
      <c r="L2387" s="53">
        <v>1236.707640774008</v>
      </c>
      <c r="M2387" s="52">
        <v>1487.7964627731694</v>
      </c>
      <c r="N2387" s="52">
        <v>1271.2716159839847</v>
      </c>
      <c r="O2387" s="52">
        <v>1228.6465951909702</v>
      </c>
      <c r="P2387" s="20">
        <v>1240.8660245604206</v>
      </c>
      <c r="Q2387" s="20"/>
      <c r="R2387"/>
    </row>
    <row r="2388" spans="1:18" x14ac:dyDescent="0.35">
      <c r="A2388" s="54">
        <f xml:space="preserve"> ROW( data_scaledImpacts[[#This Row],[row_id]] ) - ROW( data_scaledImpacts[[#Headers],[row_id]] )</f>
        <v>2387</v>
      </c>
      <c r="B2388" s="61" t="str">
        <f xml:space="preserve"> _xlfn.TEXTJOIN( "", , data_scaledImpacts[[#This Row],[sector]:[impactType]] )</f>
        <v>AsphaltRoadsCCSM43N/A</v>
      </c>
      <c r="C2388" s="49" t="s">
        <v>1064</v>
      </c>
      <c r="D2388" s="49" t="s">
        <v>1</v>
      </c>
      <c r="E2388" s="50">
        <v>3</v>
      </c>
      <c r="F2388" s="50"/>
      <c r="G2388" s="50" t="s">
        <v>201</v>
      </c>
      <c r="H2388" s="51"/>
      <c r="I2388" s="64" t="s">
        <v>50</v>
      </c>
      <c r="J2388" s="52">
        <v>1524.0246648767497</v>
      </c>
      <c r="K2388" s="52">
        <v>1054.1713273973389</v>
      </c>
      <c r="L2388" s="53">
        <v>1491.9285314498002</v>
      </c>
      <c r="M2388" s="52">
        <v>1492.0654437680632</v>
      </c>
      <c r="N2388" s="52">
        <v>1291.0615493465148</v>
      </c>
      <c r="O2388" s="52">
        <v>1153.3398795782477</v>
      </c>
      <c r="P2388" s="20">
        <v>1040.3373920845404</v>
      </c>
      <c r="Q2388" s="20"/>
      <c r="R2388"/>
    </row>
    <row r="2389" spans="1:18" x14ac:dyDescent="0.35">
      <c r="A2389" s="54">
        <f xml:space="preserve"> ROW( data_scaledImpacts[[#This Row],[row_id]] ) - ROW( data_scaledImpacts[[#Headers],[row_id]] )</f>
        <v>2388</v>
      </c>
      <c r="B2389" s="61" t="str">
        <f xml:space="preserve"> _xlfn.TEXTJOIN( "", , data_scaledImpacts[[#This Row],[sector]:[impactType]] )</f>
        <v>AsphaltRoadsGISS-E2-R3N/A</v>
      </c>
      <c r="C2389" s="49" t="s">
        <v>1064</v>
      </c>
      <c r="D2389" s="49" t="s">
        <v>2</v>
      </c>
      <c r="E2389" s="50">
        <v>3</v>
      </c>
      <c r="F2389" s="50"/>
      <c r="G2389" s="50" t="s">
        <v>201</v>
      </c>
      <c r="H2389" s="51"/>
      <c r="I2389" s="64" t="s">
        <v>51</v>
      </c>
      <c r="J2389" s="52"/>
      <c r="K2389" s="52"/>
      <c r="L2389" s="53"/>
      <c r="M2389" s="52"/>
      <c r="N2389" s="52"/>
      <c r="O2389" s="52"/>
      <c r="P2389" s="20"/>
      <c r="Q2389" s="20"/>
      <c r="R2389"/>
    </row>
    <row r="2390" spans="1:18" x14ac:dyDescent="0.35">
      <c r="A2390" s="54">
        <f xml:space="preserve"> ROW( data_scaledImpacts[[#This Row],[row_id]] ) - ROW( data_scaledImpacts[[#Headers],[row_id]] )</f>
        <v>2389</v>
      </c>
      <c r="B2390" s="61" t="str">
        <f xml:space="preserve"> _xlfn.TEXTJOIN( "", , data_scaledImpacts[[#This Row],[sector]:[impactType]] )</f>
        <v>AsphaltRoadsHadGEM2-ES3N/A</v>
      </c>
      <c r="C2390" s="49" t="s">
        <v>1064</v>
      </c>
      <c r="D2390" s="49" t="s">
        <v>3</v>
      </c>
      <c r="E2390" s="50">
        <v>3</v>
      </c>
      <c r="F2390" s="50"/>
      <c r="G2390" s="50" t="s">
        <v>201</v>
      </c>
      <c r="H2390" s="51"/>
      <c r="I2390" s="64" t="s">
        <v>52</v>
      </c>
      <c r="J2390" s="52"/>
      <c r="K2390" s="52"/>
      <c r="L2390" s="53"/>
      <c r="M2390" s="52"/>
      <c r="N2390" s="52"/>
      <c r="O2390" s="52"/>
      <c r="P2390" s="20"/>
      <c r="Q2390" s="20"/>
      <c r="R2390"/>
    </row>
    <row r="2391" spans="1:18" x14ac:dyDescent="0.35">
      <c r="A2391" s="54">
        <f xml:space="preserve"> ROW( data_scaledImpacts[[#This Row],[row_id]] ) - ROW( data_scaledImpacts[[#Headers],[row_id]] )</f>
        <v>2390</v>
      </c>
      <c r="B2391" s="61" t="str">
        <f xml:space="preserve"> _xlfn.TEXTJOIN( "", , data_scaledImpacts[[#This Row],[sector]:[impactType]] )</f>
        <v>AsphaltRoadsMIROC53N/A</v>
      </c>
      <c r="C2391" s="49" t="s">
        <v>1064</v>
      </c>
      <c r="D2391" s="49" t="s">
        <v>4</v>
      </c>
      <c r="E2391" s="50">
        <v>3</v>
      </c>
      <c r="F2391" s="50"/>
      <c r="G2391" s="50" t="s">
        <v>201</v>
      </c>
      <c r="H2391" s="51"/>
      <c r="I2391" s="64" t="s">
        <v>53</v>
      </c>
      <c r="J2391" s="52">
        <v>1130.7635360803456</v>
      </c>
      <c r="K2391" s="52">
        <v>780.44808880943117</v>
      </c>
      <c r="L2391" s="53">
        <v>1259.6145487300985</v>
      </c>
      <c r="M2391" s="52">
        <v>1103.524280347254</v>
      </c>
      <c r="N2391" s="52">
        <v>1174.8870342032446</v>
      </c>
      <c r="O2391" s="52">
        <v>1070.8902926341254</v>
      </c>
      <c r="P2391" s="20">
        <v>948.39588357101604</v>
      </c>
      <c r="Q2391" s="20"/>
      <c r="R2391"/>
    </row>
    <row r="2392" spans="1:18" x14ac:dyDescent="0.35">
      <c r="A2392" s="54">
        <f xml:space="preserve"> ROW( data_scaledImpacts[[#This Row],[row_id]] ) - ROW( data_scaledImpacts[[#Headers],[row_id]] )</f>
        <v>2391</v>
      </c>
      <c r="B2392" s="61" t="str">
        <f xml:space="preserve"> _xlfn.TEXTJOIN( "", , data_scaledImpacts[[#This Row],[sector]:[impactType]] )</f>
        <v>AsphaltRoadsGFDL-CM33N/A</v>
      </c>
      <c r="C2392" s="49" t="s">
        <v>1064</v>
      </c>
      <c r="D2392" s="49" t="s">
        <v>5</v>
      </c>
      <c r="E2392" s="50">
        <v>3</v>
      </c>
      <c r="F2392" s="50"/>
      <c r="G2392" s="50" t="s">
        <v>201</v>
      </c>
      <c r="H2392" s="51"/>
      <c r="I2392" s="64" t="s">
        <v>54</v>
      </c>
      <c r="J2392" s="52"/>
      <c r="K2392" s="52"/>
      <c r="L2392" s="53"/>
      <c r="M2392" s="52"/>
      <c r="N2392" s="52"/>
      <c r="O2392" s="52"/>
      <c r="P2392" s="20"/>
      <c r="Q2392" s="20"/>
      <c r="R2392"/>
    </row>
    <row r="2393" spans="1:18" x14ac:dyDescent="0.35">
      <c r="A2393" s="54">
        <f xml:space="preserve"> ROW( data_scaledImpacts[[#This Row],[row_id]] ) - ROW( data_scaledImpacts[[#Headers],[row_id]] )</f>
        <v>2392</v>
      </c>
      <c r="B2393" s="61" t="str">
        <f xml:space="preserve"> _xlfn.TEXTJOIN( "", , data_scaledImpacts[[#This Row],[sector]:[impactType]] )</f>
        <v>AsphaltRoadsGCM Average3N/A</v>
      </c>
      <c r="C2393" s="49" t="s">
        <v>1064</v>
      </c>
      <c r="D2393" s="49" t="s">
        <v>15</v>
      </c>
      <c r="E2393" s="50">
        <v>3</v>
      </c>
      <c r="F2393" s="50"/>
      <c r="G2393" s="50" t="s">
        <v>201</v>
      </c>
      <c r="H2393" s="51"/>
      <c r="I2393" s="64" t="s">
        <v>55</v>
      </c>
      <c r="J2393" s="52">
        <v>1231.1606780728346</v>
      </c>
      <c r="K2393" s="52">
        <v>931.14064840962749</v>
      </c>
      <c r="L2393" s="53">
        <v>1329.4169069846355</v>
      </c>
      <c r="M2393" s="52">
        <v>1361.128728962829</v>
      </c>
      <c r="N2393" s="52">
        <v>1245.740066511248</v>
      </c>
      <c r="O2393" s="52">
        <v>1150.9589224677811</v>
      </c>
      <c r="P2393" s="20">
        <v>1076.5331000719923</v>
      </c>
      <c r="Q2393" s="20"/>
      <c r="R2393"/>
    </row>
    <row r="2394" spans="1:18" x14ac:dyDescent="0.35">
      <c r="A2394" s="54">
        <f xml:space="preserve"> ROW( data_scaledImpacts[[#This Row],[row_id]] ) - ROW( data_scaledImpacts[[#Headers],[row_id]] )</f>
        <v>2393</v>
      </c>
      <c r="B2394" s="61" t="str">
        <f xml:space="preserve"> _xlfn.TEXTJOIN( "", , data_scaledImpacts[[#This Row],[sector]:[impactType]] )</f>
        <v>AsphaltRoadsCanESM24N/A</v>
      </c>
      <c r="C2394" s="49" t="s">
        <v>1064</v>
      </c>
      <c r="D2394" s="49" t="s">
        <v>0</v>
      </c>
      <c r="E2394" s="50">
        <v>4</v>
      </c>
      <c r="F2394" s="50"/>
      <c r="G2394" s="50" t="s">
        <v>201</v>
      </c>
      <c r="H2394" s="51"/>
      <c r="I2394" s="64" t="s">
        <v>56</v>
      </c>
      <c r="J2394" s="52">
        <v>1326.9050231417552</v>
      </c>
      <c r="K2394" s="52">
        <v>1247.0070944310023</v>
      </c>
      <c r="L2394" s="53">
        <v>1509.6244612079333</v>
      </c>
      <c r="M2394" s="52">
        <v>1794.5655710904311</v>
      </c>
      <c r="N2394" s="52">
        <v>1456.3764229283549</v>
      </c>
      <c r="O2394" s="52">
        <v>1516.1191069575732</v>
      </c>
      <c r="P2394" s="20">
        <v>1529.4203682991908</v>
      </c>
      <c r="Q2394" s="20"/>
      <c r="R2394"/>
    </row>
    <row r="2395" spans="1:18" x14ac:dyDescent="0.35">
      <c r="A2395" s="54">
        <f xml:space="preserve"> ROW( data_scaledImpacts[[#This Row],[row_id]] ) - ROW( data_scaledImpacts[[#Headers],[row_id]] )</f>
        <v>2394</v>
      </c>
      <c r="B2395" s="61" t="str">
        <f xml:space="preserve"> _xlfn.TEXTJOIN( "", , data_scaledImpacts[[#This Row],[sector]:[impactType]] )</f>
        <v>AsphaltRoadsCCSM44N/A</v>
      </c>
      <c r="C2395" s="49" t="s">
        <v>1064</v>
      </c>
      <c r="D2395" s="49" t="s">
        <v>1</v>
      </c>
      <c r="E2395" s="50">
        <v>4</v>
      </c>
      <c r="F2395" s="50"/>
      <c r="G2395" s="50" t="s">
        <v>201</v>
      </c>
      <c r="H2395" s="51"/>
      <c r="I2395" s="64" t="s">
        <v>57</v>
      </c>
      <c r="J2395" s="52">
        <v>1786.7624111349737</v>
      </c>
      <c r="K2395" s="52">
        <v>1478.7526722251764</v>
      </c>
      <c r="L2395" s="53">
        <v>1814.000890620792</v>
      </c>
      <c r="M2395" s="52">
        <v>1809.5513393744841</v>
      </c>
      <c r="N2395" s="52">
        <v>1401.8317831366037</v>
      </c>
      <c r="O2395" s="52">
        <v>1515.4334934683322</v>
      </c>
      <c r="P2395" s="20">
        <v>1301.6976764285346</v>
      </c>
      <c r="Q2395" s="20"/>
      <c r="R2395"/>
    </row>
    <row r="2396" spans="1:18" x14ac:dyDescent="0.35">
      <c r="A2396" s="54">
        <f xml:space="preserve"> ROW( data_scaledImpacts[[#This Row],[row_id]] ) - ROW( data_scaledImpacts[[#Headers],[row_id]] )</f>
        <v>2395</v>
      </c>
      <c r="B2396" s="61" t="str">
        <f xml:space="preserve"> _xlfn.TEXTJOIN( "", , data_scaledImpacts[[#This Row],[sector]:[impactType]] )</f>
        <v>AsphaltRoadsGISS-E2-R4N/A</v>
      </c>
      <c r="C2396" s="49" t="s">
        <v>1064</v>
      </c>
      <c r="D2396" s="49" t="s">
        <v>2</v>
      </c>
      <c r="E2396" s="50">
        <v>4</v>
      </c>
      <c r="F2396" s="50"/>
      <c r="G2396" s="50" t="s">
        <v>201</v>
      </c>
      <c r="H2396" s="51"/>
      <c r="I2396" s="64" t="s">
        <v>58</v>
      </c>
      <c r="J2396" s="52"/>
      <c r="K2396" s="52"/>
      <c r="L2396" s="53"/>
      <c r="M2396" s="52"/>
      <c r="N2396" s="52"/>
      <c r="O2396" s="52"/>
      <c r="P2396" s="20"/>
      <c r="Q2396" s="20"/>
      <c r="R2396"/>
    </row>
    <row r="2397" spans="1:18" x14ac:dyDescent="0.35">
      <c r="A2397" s="54">
        <f xml:space="preserve"> ROW( data_scaledImpacts[[#This Row],[row_id]] ) - ROW( data_scaledImpacts[[#Headers],[row_id]] )</f>
        <v>2396</v>
      </c>
      <c r="B2397" s="61" t="str">
        <f xml:space="preserve"> _xlfn.TEXTJOIN( "", , data_scaledImpacts[[#This Row],[sector]:[impactType]] )</f>
        <v>AsphaltRoadsHadGEM2-ES4N/A</v>
      </c>
      <c r="C2397" s="49" t="s">
        <v>1064</v>
      </c>
      <c r="D2397" s="49" t="s">
        <v>3</v>
      </c>
      <c r="E2397" s="50">
        <v>4</v>
      </c>
      <c r="F2397" s="50"/>
      <c r="G2397" s="50" t="s">
        <v>201</v>
      </c>
      <c r="H2397" s="51"/>
      <c r="I2397" s="64" t="s">
        <v>59</v>
      </c>
      <c r="J2397" s="52"/>
      <c r="K2397" s="52"/>
      <c r="L2397" s="53"/>
      <c r="M2397" s="52"/>
      <c r="N2397" s="52"/>
      <c r="O2397" s="52"/>
      <c r="P2397" s="20"/>
      <c r="Q2397" s="20"/>
      <c r="R2397"/>
    </row>
    <row r="2398" spans="1:18" x14ac:dyDescent="0.35">
      <c r="A2398" s="54">
        <f xml:space="preserve"> ROW( data_scaledImpacts[[#This Row],[row_id]] ) - ROW( data_scaledImpacts[[#Headers],[row_id]] )</f>
        <v>2397</v>
      </c>
      <c r="B2398" s="61" t="str">
        <f xml:space="preserve"> _xlfn.TEXTJOIN( "", , data_scaledImpacts[[#This Row],[sector]:[impactType]] )</f>
        <v>AsphaltRoadsMIROC54N/A</v>
      </c>
      <c r="C2398" s="49" t="s">
        <v>1064</v>
      </c>
      <c r="D2398" s="49" t="s">
        <v>4</v>
      </c>
      <c r="E2398" s="50">
        <v>4</v>
      </c>
      <c r="F2398" s="50"/>
      <c r="G2398" s="50" t="s">
        <v>201</v>
      </c>
      <c r="H2398" s="51"/>
      <c r="I2398" s="64" t="s">
        <v>60</v>
      </c>
      <c r="J2398" s="52">
        <v>1510.6701824346042</v>
      </c>
      <c r="K2398" s="52">
        <v>1050.636613440729</v>
      </c>
      <c r="L2398" s="53">
        <v>1566.2509505591916</v>
      </c>
      <c r="M2398" s="52">
        <v>1332.4093005842572</v>
      </c>
      <c r="N2398" s="52">
        <v>1405.2677910003497</v>
      </c>
      <c r="O2398" s="52">
        <v>1436.0703968317291</v>
      </c>
      <c r="P2398" s="20">
        <v>1212.9998644122345</v>
      </c>
      <c r="Q2398" s="20"/>
      <c r="R2398"/>
    </row>
    <row r="2399" spans="1:18" x14ac:dyDescent="0.35">
      <c r="A2399" s="54">
        <f xml:space="preserve"> ROW( data_scaledImpacts[[#This Row],[row_id]] ) - ROW( data_scaledImpacts[[#Headers],[row_id]] )</f>
        <v>2398</v>
      </c>
      <c r="B2399" s="61" t="str">
        <f xml:space="preserve"> _xlfn.TEXTJOIN( "", , data_scaledImpacts[[#This Row],[sector]:[impactType]] )</f>
        <v>AsphaltRoadsGFDL-CM34N/A</v>
      </c>
      <c r="C2399" s="49" t="s">
        <v>1064</v>
      </c>
      <c r="D2399" s="49" t="s">
        <v>5</v>
      </c>
      <c r="E2399" s="50">
        <v>4</v>
      </c>
      <c r="F2399" s="50"/>
      <c r="G2399" s="50" t="s">
        <v>201</v>
      </c>
      <c r="H2399" s="51"/>
      <c r="I2399" s="64" t="s">
        <v>61</v>
      </c>
      <c r="J2399" s="52"/>
      <c r="K2399" s="52"/>
      <c r="L2399" s="53"/>
      <c r="M2399" s="52"/>
      <c r="N2399" s="52"/>
      <c r="O2399" s="52"/>
      <c r="P2399" s="20"/>
      <c r="Q2399" s="20"/>
      <c r="R2399"/>
    </row>
    <row r="2400" spans="1:18" x14ac:dyDescent="0.35">
      <c r="A2400" s="54">
        <f xml:space="preserve"> ROW( data_scaledImpacts[[#This Row],[row_id]] ) - ROW( data_scaledImpacts[[#Headers],[row_id]] )</f>
        <v>2399</v>
      </c>
      <c r="B2400" s="61" t="str">
        <f xml:space="preserve"> _xlfn.TEXTJOIN( "", , data_scaledImpacts[[#This Row],[sector]:[impactType]] )</f>
        <v>AsphaltRoadsGCM Average4N/A</v>
      </c>
      <c r="C2400" s="49" t="s">
        <v>1064</v>
      </c>
      <c r="D2400" s="49" t="s">
        <v>15</v>
      </c>
      <c r="E2400" s="50">
        <v>4</v>
      </c>
      <c r="F2400" s="50"/>
      <c r="G2400" s="50" t="s">
        <v>201</v>
      </c>
      <c r="H2400" s="51"/>
      <c r="I2400" s="64" t="s">
        <v>62</v>
      </c>
      <c r="J2400" s="52">
        <v>1541.445872237111</v>
      </c>
      <c r="K2400" s="52">
        <v>1258.7987933656359</v>
      </c>
      <c r="L2400" s="53">
        <v>1629.9587674626389</v>
      </c>
      <c r="M2400" s="52">
        <v>1645.5087370163908</v>
      </c>
      <c r="N2400" s="52">
        <v>1421.1586656884363</v>
      </c>
      <c r="O2400" s="52">
        <v>1489.2076657525449</v>
      </c>
      <c r="P2400" s="20">
        <v>1348.0393030466532</v>
      </c>
      <c r="Q2400" s="20"/>
      <c r="R2400"/>
    </row>
    <row r="2401" spans="1:18" x14ac:dyDescent="0.35">
      <c r="A2401" s="54">
        <f xml:space="preserve"> ROW( data_scaledImpacts[[#This Row],[row_id]] ) - ROW( data_scaledImpacts[[#Headers],[row_id]] )</f>
        <v>2400</v>
      </c>
      <c r="B2401" s="61" t="str">
        <f xml:space="preserve"> _xlfn.TEXTJOIN( "", , data_scaledImpacts[[#This Row],[sector]:[impactType]] )</f>
        <v>AsphaltRoadsCanESM25N/A</v>
      </c>
      <c r="C2401" s="49" t="s">
        <v>1064</v>
      </c>
      <c r="D2401" s="49" t="s">
        <v>0</v>
      </c>
      <c r="E2401" s="50">
        <v>5</v>
      </c>
      <c r="F2401" s="50"/>
      <c r="G2401" s="50" t="s">
        <v>201</v>
      </c>
      <c r="H2401" s="51"/>
      <c r="I2401" s="64" t="s">
        <v>63</v>
      </c>
      <c r="J2401" s="52">
        <v>1670.792631481643</v>
      </c>
      <c r="K2401" s="52">
        <v>1666.7554493199073</v>
      </c>
      <c r="L2401" s="53">
        <v>1792.7472487203552</v>
      </c>
      <c r="M2401" s="52">
        <v>2008.0830355021071</v>
      </c>
      <c r="N2401" s="52">
        <v>1778.7350886461113</v>
      </c>
      <c r="O2401" s="52">
        <v>1706.8053681005624</v>
      </c>
      <c r="P2401" s="20">
        <v>1737.6353690776996</v>
      </c>
      <c r="Q2401" s="20"/>
      <c r="R2401"/>
    </row>
    <row r="2402" spans="1:18" x14ac:dyDescent="0.35">
      <c r="A2402" s="54">
        <f xml:space="preserve"> ROW( data_scaledImpacts[[#This Row],[row_id]] ) - ROW( data_scaledImpacts[[#Headers],[row_id]] )</f>
        <v>2401</v>
      </c>
      <c r="B2402" s="61" t="str">
        <f xml:space="preserve"> _xlfn.TEXTJOIN( "", , data_scaledImpacts[[#This Row],[sector]:[impactType]] )</f>
        <v>AsphaltRoadsCCSM45N/A</v>
      </c>
      <c r="C2402" s="49" t="s">
        <v>1064</v>
      </c>
      <c r="D2402" s="49" t="s">
        <v>1</v>
      </c>
      <c r="E2402" s="50">
        <v>5</v>
      </c>
      <c r="F2402" s="50"/>
      <c r="G2402" s="50" t="s">
        <v>201</v>
      </c>
      <c r="H2402" s="51"/>
      <c r="I2402" s="64" t="s">
        <v>64</v>
      </c>
      <c r="J2402" s="52">
        <v>2041.5411410177826</v>
      </c>
      <c r="K2402" s="52">
        <v>1932.7044106682488</v>
      </c>
      <c r="L2402" s="53">
        <v>2158.4378840259183</v>
      </c>
      <c r="M2402" s="52">
        <v>2147.1565062233999</v>
      </c>
      <c r="N2402" s="52">
        <v>1515.7957233838033</v>
      </c>
      <c r="O2402" s="52">
        <v>1888.5262942899865</v>
      </c>
      <c r="P2402" s="20">
        <v>1573.8100680307473</v>
      </c>
      <c r="Q2402" s="20"/>
      <c r="R2402"/>
    </row>
    <row r="2403" spans="1:18" x14ac:dyDescent="0.35">
      <c r="A2403" s="54">
        <f xml:space="preserve"> ROW( data_scaledImpacts[[#This Row],[row_id]] ) - ROW( data_scaledImpacts[[#Headers],[row_id]] )</f>
        <v>2402</v>
      </c>
      <c r="B2403" s="61" t="str">
        <f xml:space="preserve"> _xlfn.TEXTJOIN( "", , data_scaledImpacts[[#This Row],[sector]:[impactType]] )</f>
        <v>AsphaltRoadsGISS-E2-R5N/A</v>
      </c>
      <c r="C2403" s="49" t="s">
        <v>1064</v>
      </c>
      <c r="D2403" s="49" t="s">
        <v>2</v>
      </c>
      <c r="E2403" s="50">
        <v>5</v>
      </c>
      <c r="F2403" s="50"/>
      <c r="G2403" s="50" t="s">
        <v>201</v>
      </c>
      <c r="H2403" s="51"/>
      <c r="I2403" s="64" t="s">
        <v>65</v>
      </c>
      <c r="J2403" s="52"/>
      <c r="K2403" s="52"/>
      <c r="L2403" s="53"/>
      <c r="M2403" s="52"/>
      <c r="N2403" s="52"/>
      <c r="O2403" s="52"/>
      <c r="P2403" s="20"/>
      <c r="Q2403" s="20"/>
      <c r="R2403"/>
    </row>
    <row r="2404" spans="1:18" x14ac:dyDescent="0.35">
      <c r="A2404" s="54">
        <f xml:space="preserve"> ROW( data_scaledImpacts[[#This Row],[row_id]] ) - ROW( data_scaledImpacts[[#Headers],[row_id]] )</f>
        <v>2403</v>
      </c>
      <c r="B2404" s="61" t="str">
        <f xml:space="preserve"> _xlfn.TEXTJOIN( "", , data_scaledImpacts[[#This Row],[sector]:[impactType]] )</f>
        <v>AsphaltRoadsHadGEM2-ES5N/A</v>
      </c>
      <c r="C2404" s="49" t="s">
        <v>1064</v>
      </c>
      <c r="D2404" s="49" t="s">
        <v>3</v>
      </c>
      <c r="E2404" s="50">
        <v>5</v>
      </c>
      <c r="F2404" s="50"/>
      <c r="G2404" s="50" t="s">
        <v>201</v>
      </c>
      <c r="H2404" s="51"/>
      <c r="I2404" s="64" t="s">
        <v>66</v>
      </c>
      <c r="J2404" s="52"/>
      <c r="K2404" s="52"/>
      <c r="L2404" s="53"/>
      <c r="M2404" s="52"/>
      <c r="N2404" s="52"/>
      <c r="O2404" s="52"/>
      <c r="P2404" s="20"/>
      <c r="Q2404" s="20"/>
      <c r="R2404"/>
    </row>
    <row r="2405" spans="1:18" x14ac:dyDescent="0.35">
      <c r="A2405" s="54">
        <f xml:space="preserve"> ROW( data_scaledImpacts[[#This Row],[row_id]] ) - ROW( data_scaledImpacts[[#Headers],[row_id]] )</f>
        <v>2404</v>
      </c>
      <c r="B2405" s="61" t="str">
        <f xml:space="preserve"> _xlfn.TEXTJOIN( "", , data_scaledImpacts[[#This Row],[sector]:[impactType]] )</f>
        <v>AsphaltRoadsMIROC55N/A</v>
      </c>
      <c r="C2405" s="49" t="s">
        <v>1064</v>
      </c>
      <c r="D2405" s="49" t="s">
        <v>4</v>
      </c>
      <c r="E2405" s="50">
        <v>5</v>
      </c>
      <c r="F2405" s="50"/>
      <c r="G2405" s="50" t="s">
        <v>201</v>
      </c>
      <c r="H2405" s="51"/>
      <c r="I2405" s="64" t="s">
        <v>67</v>
      </c>
      <c r="J2405" s="52">
        <v>1780.5243806423089</v>
      </c>
      <c r="K2405" s="52">
        <v>1264.5709284170327</v>
      </c>
      <c r="L2405" s="53">
        <v>1805.5476302301636</v>
      </c>
      <c r="M2405" s="52">
        <v>1507.9451361312649</v>
      </c>
      <c r="N2405" s="52">
        <v>1557.3160370440974</v>
      </c>
      <c r="O2405" s="52">
        <v>1694.9233698198439</v>
      </c>
      <c r="P2405" s="20">
        <v>1450.1661966830707</v>
      </c>
      <c r="Q2405" s="20"/>
      <c r="R2405"/>
    </row>
    <row r="2406" spans="1:18" x14ac:dyDescent="0.35">
      <c r="A2406" s="54">
        <f xml:space="preserve"> ROW( data_scaledImpacts[[#This Row],[row_id]] ) - ROW( data_scaledImpacts[[#Headers],[row_id]] )</f>
        <v>2405</v>
      </c>
      <c r="B2406" s="61" t="str">
        <f xml:space="preserve"> _xlfn.TEXTJOIN( "", , data_scaledImpacts[[#This Row],[sector]:[impactType]] )</f>
        <v>AsphaltRoadsGFDL-CM35N/A</v>
      </c>
      <c r="C2406" s="49" t="s">
        <v>1064</v>
      </c>
      <c r="D2406" s="49" t="s">
        <v>5</v>
      </c>
      <c r="E2406" s="50">
        <v>5</v>
      </c>
      <c r="F2406" s="50"/>
      <c r="G2406" s="50" t="s">
        <v>201</v>
      </c>
      <c r="H2406" s="51"/>
      <c r="I2406" s="64" t="s">
        <v>68</v>
      </c>
      <c r="J2406" s="52"/>
      <c r="K2406" s="52"/>
      <c r="L2406" s="53"/>
      <c r="M2406" s="52"/>
      <c r="N2406" s="52"/>
      <c r="O2406" s="52"/>
      <c r="P2406" s="20"/>
      <c r="Q2406" s="20"/>
      <c r="R2406"/>
    </row>
    <row r="2407" spans="1:18" x14ac:dyDescent="0.35">
      <c r="A2407" s="54">
        <f xml:space="preserve"> ROW( data_scaledImpacts[[#This Row],[row_id]] ) - ROW( data_scaledImpacts[[#Headers],[row_id]] )</f>
        <v>2406</v>
      </c>
      <c r="B2407" s="61" t="str">
        <f xml:space="preserve"> _xlfn.TEXTJOIN( "", , data_scaledImpacts[[#This Row],[sector]:[impactType]] )</f>
        <v>AsphaltRoadsGCM Average5N/A</v>
      </c>
      <c r="C2407" s="49" t="s">
        <v>1064</v>
      </c>
      <c r="D2407" s="49" t="s">
        <v>15</v>
      </c>
      <c r="E2407" s="50">
        <v>5</v>
      </c>
      <c r="F2407" s="50"/>
      <c r="G2407" s="50" t="s">
        <v>201</v>
      </c>
      <c r="H2407" s="51"/>
      <c r="I2407" s="64" t="s">
        <v>69</v>
      </c>
      <c r="J2407" s="52">
        <v>1830.9527177139114</v>
      </c>
      <c r="K2407" s="52">
        <v>1621.3435961350631</v>
      </c>
      <c r="L2407" s="53">
        <v>1918.9109209921455</v>
      </c>
      <c r="M2407" s="52">
        <v>1887.7282259522572</v>
      </c>
      <c r="N2407" s="52">
        <v>1617.2822830246707</v>
      </c>
      <c r="O2407" s="52">
        <v>1763.4183440701308</v>
      </c>
      <c r="P2407" s="20">
        <v>1587.2038779305058</v>
      </c>
      <c r="Q2407" s="20"/>
      <c r="R2407"/>
    </row>
    <row r="2408" spans="1:18" x14ac:dyDescent="0.35">
      <c r="A2408" s="54">
        <f xml:space="preserve"> ROW( data_scaledImpacts[[#This Row],[row_id]] ) - ROW( data_scaledImpacts[[#Headers],[row_id]] )</f>
        <v>2407</v>
      </c>
      <c r="B2408" s="61" t="str">
        <f xml:space="preserve"> _xlfn.TEXTJOIN( "", , data_scaledImpacts[[#This Row],[sector]:[impactType]] )</f>
        <v>AsphaltRoadsCanESM26N/A</v>
      </c>
      <c r="C2408" s="49" t="s">
        <v>1064</v>
      </c>
      <c r="D2408" s="49" t="s">
        <v>0</v>
      </c>
      <c r="E2408" s="50">
        <v>6</v>
      </c>
      <c r="F2408" s="50"/>
      <c r="G2408" s="50" t="s">
        <v>201</v>
      </c>
      <c r="H2408" s="51"/>
      <c r="I2408" s="64" t="s">
        <v>70</v>
      </c>
      <c r="J2408" s="52">
        <v>2039.243640417237</v>
      </c>
      <c r="K2408" s="52">
        <v>2116.4858295580198</v>
      </c>
      <c r="L2408" s="53">
        <v>2096.0930924836643</v>
      </c>
      <c r="M2408" s="52">
        <v>2236.8517473717598</v>
      </c>
      <c r="N2408" s="52">
        <v>2124.1193733437076</v>
      </c>
      <c r="O2408" s="52">
        <v>1911.1120764680513</v>
      </c>
      <c r="P2408" s="20">
        <v>1960.7228699118159</v>
      </c>
      <c r="Q2408" s="20"/>
      <c r="R2408"/>
    </row>
    <row r="2409" spans="1:18" x14ac:dyDescent="0.35">
      <c r="A2409" s="54">
        <f xml:space="preserve"> ROW( data_scaledImpacts[[#This Row],[row_id]] ) - ROW( data_scaledImpacts[[#Headers],[row_id]] )</f>
        <v>2408</v>
      </c>
      <c r="B2409" s="61" t="str">
        <f xml:space="preserve"> _xlfn.TEXTJOIN( "", , data_scaledImpacts[[#This Row],[sector]:[impactType]] )</f>
        <v>AsphaltRoadsCCSM46N/A</v>
      </c>
      <c r="C2409" s="49" t="s">
        <v>1064</v>
      </c>
      <c r="D2409" s="49" t="s">
        <v>1</v>
      </c>
      <c r="E2409" s="50">
        <v>6</v>
      </c>
      <c r="F2409" s="50"/>
      <c r="G2409" s="50" t="s">
        <v>201</v>
      </c>
      <c r="H2409" s="51"/>
      <c r="I2409" s="64" t="s">
        <v>71</v>
      </c>
      <c r="J2409" s="52"/>
      <c r="K2409" s="52"/>
      <c r="L2409" s="53"/>
      <c r="M2409" s="52"/>
      <c r="N2409" s="52"/>
      <c r="O2409" s="52"/>
      <c r="P2409" s="20"/>
      <c r="Q2409" s="20"/>
      <c r="R2409"/>
    </row>
    <row r="2410" spans="1:18" x14ac:dyDescent="0.35">
      <c r="A2410" s="54">
        <f xml:space="preserve"> ROW( data_scaledImpacts[[#This Row],[row_id]] ) - ROW( data_scaledImpacts[[#Headers],[row_id]] )</f>
        <v>2409</v>
      </c>
      <c r="B2410" s="61" t="str">
        <f xml:space="preserve"> _xlfn.TEXTJOIN( "", , data_scaledImpacts[[#This Row],[sector]:[impactType]] )</f>
        <v>AsphaltRoadsGISS-E2-R6N/A</v>
      </c>
      <c r="C2410" s="49" t="s">
        <v>1064</v>
      </c>
      <c r="D2410" s="49" t="s">
        <v>2</v>
      </c>
      <c r="E2410" s="50">
        <v>6</v>
      </c>
      <c r="F2410" s="50"/>
      <c r="G2410" s="50" t="s">
        <v>201</v>
      </c>
      <c r="H2410" s="51"/>
      <c r="I2410" s="64" t="s">
        <v>72</v>
      </c>
      <c r="J2410" s="52"/>
      <c r="K2410" s="52"/>
      <c r="L2410" s="53"/>
      <c r="M2410" s="52"/>
      <c r="N2410" s="52"/>
      <c r="O2410" s="52"/>
      <c r="P2410" s="20"/>
      <c r="Q2410" s="20"/>
      <c r="R2410"/>
    </row>
    <row r="2411" spans="1:18" x14ac:dyDescent="0.35">
      <c r="A2411" s="54">
        <f xml:space="preserve"> ROW( data_scaledImpacts[[#This Row],[row_id]] ) - ROW( data_scaledImpacts[[#Headers],[row_id]] )</f>
        <v>2410</v>
      </c>
      <c r="B2411" s="61" t="str">
        <f xml:space="preserve"> _xlfn.TEXTJOIN( "", , data_scaledImpacts[[#This Row],[sector]:[impactType]] )</f>
        <v>AsphaltRoadsHadGEM2-ES6N/A</v>
      </c>
      <c r="C2411" s="49" t="s">
        <v>1064</v>
      </c>
      <c r="D2411" s="49" t="s">
        <v>3</v>
      </c>
      <c r="E2411" s="50">
        <v>6</v>
      </c>
      <c r="F2411" s="50"/>
      <c r="G2411" s="50" t="s">
        <v>201</v>
      </c>
      <c r="H2411" s="51"/>
      <c r="I2411" s="64" t="s">
        <v>73</v>
      </c>
      <c r="J2411" s="52"/>
      <c r="K2411" s="52"/>
      <c r="L2411" s="53"/>
      <c r="M2411" s="52"/>
      <c r="N2411" s="52"/>
      <c r="O2411" s="52"/>
      <c r="P2411" s="20"/>
      <c r="Q2411" s="20"/>
      <c r="R2411"/>
    </row>
    <row r="2412" spans="1:18" x14ac:dyDescent="0.35">
      <c r="A2412" s="54">
        <f xml:space="preserve"> ROW( data_scaledImpacts[[#This Row],[row_id]] ) - ROW( data_scaledImpacts[[#Headers],[row_id]] )</f>
        <v>2411</v>
      </c>
      <c r="B2412" s="61" t="str">
        <f xml:space="preserve"> _xlfn.TEXTJOIN( "", , data_scaledImpacts[[#This Row],[sector]:[impactType]] )</f>
        <v>AsphaltRoadsMIROC56N/A</v>
      </c>
      <c r="C2412" s="49" t="s">
        <v>1064</v>
      </c>
      <c r="D2412" s="49" t="s">
        <v>4</v>
      </c>
      <c r="E2412" s="50">
        <v>6</v>
      </c>
      <c r="F2412" s="50"/>
      <c r="G2412" s="50" t="s">
        <v>201</v>
      </c>
      <c r="H2412" s="51"/>
      <c r="I2412" s="64" t="s">
        <v>74</v>
      </c>
      <c r="J2412" s="52"/>
      <c r="K2412" s="52"/>
      <c r="L2412" s="53"/>
      <c r="M2412" s="52"/>
      <c r="N2412" s="52"/>
      <c r="O2412" s="52"/>
      <c r="P2412" s="20"/>
      <c r="Q2412" s="20"/>
      <c r="R2412"/>
    </row>
    <row r="2413" spans="1:18" x14ac:dyDescent="0.35">
      <c r="A2413" s="54">
        <f xml:space="preserve"> ROW( data_scaledImpacts[[#This Row],[row_id]] ) - ROW( data_scaledImpacts[[#Headers],[row_id]] )</f>
        <v>2412</v>
      </c>
      <c r="B2413" s="61" t="str">
        <f xml:space="preserve"> _xlfn.TEXTJOIN( "", , data_scaledImpacts[[#This Row],[sector]:[impactType]] )</f>
        <v>AsphaltRoadsGFDL-CM36N/A</v>
      </c>
      <c r="C2413" s="49" t="s">
        <v>1064</v>
      </c>
      <c r="D2413" s="49" t="s">
        <v>5</v>
      </c>
      <c r="E2413" s="50">
        <v>6</v>
      </c>
      <c r="F2413" s="50"/>
      <c r="G2413" s="50" t="s">
        <v>201</v>
      </c>
      <c r="H2413" s="51"/>
      <c r="I2413" s="64" t="s">
        <v>75</v>
      </c>
      <c r="J2413" s="52"/>
      <c r="K2413" s="52"/>
      <c r="L2413" s="53"/>
      <c r="M2413" s="52"/>
      <c r="N2413" s="52"/>
      <c r="O2413" s="52"/>
      <c r="P2413" s="20"/>
      <c r="Q2413" s="20"/>
      <c r="R2413"/>
    </row>
    <row r="2414" spans="1:18" x14ac:dyDescent="0.35">
      <c r="A2414" s="54">
        <f xml:space="preserve"> ROW( data_scaledImpacts[[#This Row],[row_id]] ) - ROW( data_scaledImpacts[[#Headers],[row_id]] )</f>
        <v>2413</v>
      </c>
      <c r="B2414" s="61" t="str">
        <f xml:space="preserve"> _xlfn.TEXTJOIN( "", , data_scaledImpacts[[#This Row],[sector]:[impactType]] )</f>
        <v>AsphaltRoadsGCM Average6N/A</v>
      </c>
      <c r="C2414" s="49" t="s">
        <v>1064</v>
      </c>
      <c r="D2414" s="49" t="s">
        <v>15</v>
      </c>
      <c r="E2414" s="50">
        <v>6</v>
      </c>
      <c r="F2414" s="50"/>
      <c r="G2414" s="50" t="s">
        <v>201</v>
      </c>
      <c r="H2414" s="51"/>
      <c r="I2414" s="64" t="s">
        <v>76</v>
      </c>
      <c r="J2414" s="52">
        <v>2039.243640417237</v>
      </c>
      <c r="K2414" s="52">
        <v>2116.4858295580198</v>
      </c>
      <c r="L2414" s="53">
        <v>2096.0930924836643</v>
      </c>
      <c r="M2414" s="52">
        <v>2236.8517473717598</v>
      </c>
      <c r="N2414" s="52">
        <v>2124.1193733437076</v>
      </c>
      <c r="O2414" s="52">
        <v>1911.1120764680513</v>
      </c>
      <c r="P2414" s="20">
        <v>1960.7228699118159</v>
      </c>
      <c r="Q2414" s="20"/>
      <c r="R2414"/>
    </row>
    <row r="2415" spans="1:18" x14ac:dyDescent="0.35">
      <c r="A2415" s="54">
        <f xml:space="preserve"> ROW( data_scaledImpacts[[#This Row],[row_id]] ) - ROW( data_scaledImpacts[[#Headers],[row_id]] )</f>
        <v>2414</v>
      </c>
      <c r="B2415" s="61" t="str">
        <f xml:space="preserve"> _xlfn.TEXTJOIN( "", , data_scaledImpacts[[#This Row],[sector]:[impactType]] )</f>
        <v>AsphaltRoadsCanESM27N/A</v>
      </c>
      <c r="C2415" s="49" t="s">
        <v>1064</v>
      </c>
      <c r="D2415" s="49" t="s">
        <v>0</v>
      </c>
      <c r="E2415" s="50">
        <v>7</v>
      </c>
      <c r="F2415" s="50"/>
      <c r="G2415" s="50" t="s">
        <v>201</v>
      </c>
      <c r="H2415" s="51"/>
      <c r="I2415" s="64" t="s">
        <v>77</v>
      </c>
      <c r="J2415" s="52"/>
      <c r="K2415" s="52"/>
      <c r="L2415" s="53"/>
      <c r="M2415" s="52"/>
      <c r="N2415" s="52"/>
      <c r="O2415" s="52"/>
      <c r="P2415" s="20"/>
      <c r="Q2415" s="20"/>
      <c r="R2415"/>
    </row>
    <row r="2416" spans="1:18" x14ac:dyDescent="0.35">
      <c r="A2416" s="54">
        <f xml:space="preserve"> ROW( data_scaledImpacts[[#This Row],[row_id]] ) - ROW( data_scaledImpacts[[#Headers],[row_id]] )</f>
        <v>2415</v>
      </c>
      <c r="B2416" s="61" t="str">
        <f xml:space="preserve"> _xlfn.TEXTJOIN( "", , data_scaledImpacts[[#This Row],[sector]:[impactType]] )</f>
        <v>AsphaltRoadsCCSM47N/A</v>
      </c>
      <c r="C2416" s="49" t="s">
        <v>1064</v>
      </c>
      <c r="D2416" s="49" t="s">
        <v>1</v>
      </c>
      <c r="E2416" s="50">
        <v>7</v>
      </c>
      <c r="F2416" s="50"/>
      <c r="G2416" s="50" t="s">
        <v>201</v>
      </c>
      <c r="H2416" s="51"/>
      <c r="I2416" s="64" t="s">
        <v>78</v>
      </c>
      <c r="J2416" s="52"/>
      <c r="K2416" s="52"/>
      <c r="L2416" s="53"/>
      <c r="M2416" s="52"/>
      <c r="N2416" s="52"/>
      <c r="O2416" s="52"/>
      <c r="P2416" s="20"/>
      <c r="Q2416" s="20"/>
      <c r="R2416"/>
    </row>
    <row r="2417" spans="1:18" x14ac:dyDescent="0.35">
      <c r="A2417" s="54">
        <f xml:space="preserve"> ROW( data_scaledImpacts[[#This Row],[row_id]] ) - ROW( data_scaledImpacts[[#Headers],[row_id]] )</f>
        <v>2416</v>
      </c>
      <c r="B2417" s="61" t="str">
        <f xml:space="preserve"> _xlfn.TEXTJOIN( "", , data_scaledImpacts[[#This Row],[sector]:[impactType]] )</f>
        <v>AsphaltRoadsGISS-E2-R7N/A</v>
      </c>
      <c r="C2417" s="49" t="s">
        <v>1064</v>
      </c>
      <c r="D2417" s="49" t="s">
        <v>2</v>
      </c>
      <c r="E2417" s="50">
        <v>7</v>
      </c>
      <c r="F2417" s="50"/>
      <c r="G2417" s="50" t="s">
        <v>201</v>
      </c>
      <c r="H2417" s="51"/>
      <c r="I2417" s="64" t="s">
        <v>79</v>
      </c>
      <c r="J2417" s="52"/>
      <c r="K2417" s="52"/>
      <c r="L2417" s="53"/>
      <c r="M2417" s="52"/>
      <c r="N2417" s="52"/>
      <c r="O2417" s="52"/>
      <c r="P2417" s="20"/>
      <c r="Q2417" s="20"/>
      <c r="R2417"/>
    </row>
    <row r="2418" spans="1:18" x14ac:dyDescent="0.35">
      <c r="A2418" s="54">
        <f xml:space="preserve"> ROW( data_scaledImpacts[[#This Row],[row_id]] ) - ROW( data_scaledImpacts[[#Headers],[row_id]] )</f>
        <v>2417</v>
      </c>
      <c r="B2418" s="61" t="str">
        <f xml:space="preserve"> _xlfn.TEXTJOIN( "", , data_scaledImpacts[[#This Row],[sector]:[impactType]] )</f>
        <v>AsphaltRoadsHadGEM2-ES7N/A</v>
      </c>
      <c r="C2418" s="49" t="s">
        <v>1064</v>
      </c>
      <c r="D2418" s="49" t="s">
        <v>3</v>
      </c>
      <c r="E2418" s="50">
        <v>7</v>
      </c>
      <c r="F2418" s="50"/>
      <c r="G2418" s="50" t="s">
        <v>201</v>
      </c>
      <c r="H2418" s="51"/>
      <c r="I2418" s="64" t="s">
        <v>80</v>
      </c>
      <c r="J2418" s="52"/>
      <c r="K2418" s="52"/>
      <c r="L2418" s="53"/>
      <c r="M2418" s="52"/>
      <c r="N2418" s="52"/>
      <c r="O2418" s="52"/>
      <c r="P2418" s="20"/>
      <c r="Q2418" s="20"/>
      <c r="R2418"/>
    </row>
    <row r="2419" spans="1:18" x14ac:dyDescent="0.35">
      <c r="A2419" s="54">
        <f xml:space="preserve"> ROW( data_scaledImpacts[[#This Row],[row_id]] ) - ROW( data_scaledImpacts[[#Headers],[row_id]] )</f>
        <v>2418</v>
      </c>
      <c r="B2419" s="61" t="str">
        <f xml:space="preserve"> _xlfn.TEXTJOIN( "", , data_scaledImpacts[[#This Row],[sector]:[impactType]] )</f>
        <v>AsphaltRoadsMIROC57N/A</v>
      </c>
      <c r="C2419" s="49" t="s">
        <v>1064</v>
      </c>
      <c r="D2419" s="49" t="s">
        <v>4</v>
      </c>
      <c r="E2419" s="50">
        <v>7</v>
      </c>
      <c r="F2419" s="50"/>
      <c r="G2419" s="50" t="s">
        <v>201</v>
      </c>
      <c r="H2419" s="51"/>
      <c r="I2419" s="64" t="s">
        <v>81</v>
      </c>
      <c r="J2419" s="52"/>
      <c r="K2419" s="52"/>
      <c r="L2419" s="53"/>
      <c r="M2419" s="52"/>
      <c r="N2419" s="52"/>
      <c r="O2419" s="52"/>
      <c r="P2419" s="20"/>
      <c r="Q2419" s="20"/>
      <c r="R2419"/>
    </row>
    <row r="2420" spans="1:18" x14ac:dyDescent="0.35">
      <c r="A2420" s="54">
        <f xml:space="preserve"> ROW( data_scaledImpacts[[#This Row],[row_id]] ) - ROW( data_scaledImpacts[[#Headers],[row_id]] )</f>
        <v>2419</v>
      </c>
      <c r="B2420" s="61" t="str">
        <f xml:space="preserve"> _xlfn.TEXTJOIN( "", , data_scaledImpacts[[#This Row],[sector]:[impactType]] )</f>
        <v>AsphaltRoadsGFDL-CM37N/A</v>
      </c>
      <c r="C2420" s="49" t="s">
        <v>1064</v>
      </c>
      <c r="D2420" s="49" t="s">
        <v>5</v>
      </c>
      <c r="E2420" s="50">
        <v>7</v>
      </c>
      <c r="F2420" s="50"/>
      <c r="G2420" s="50" t="s">
        <v>201</v>
      </c>
      <c r="H2420" s="51"/>
      <c r="I2420" s="64" t="s">
        <v>82</v>
      </c>
      <c r="J2420" s="52"/>
      <c r="K2420" s="52"/>
      <c r="L2420" s="53"/>
      <c r="M2420" s="52"/>
      <c r="N2420" s="52"/>
      <c r="O2420" s="52"/>
      <c r="P2420" s="20"/>
      <c r="Q2420" s="20"/>
      <c r="R2420"/>
    </row>
    <row r="2421" spans="1:18" x14ac:dyDescent="0.35">
      <c r="A2421" s="48">
        <f xml:space="preserve"> ROW( data_scaledImpacts[[#This Row],[row_id]] ) - ROW( data_scaledImpacts[[#Headers],[row_id]] )</f>
        <v>2420</v>
      </c>
      <c r="B2421" s="62" t="str">
        <f xml:space="preserve"> _xlfn.TEXTJOIN( "", , data_scaledImpacts[[#This Row],[sector]:[impactType]] )</f>
        <v>AsphaltRoadsGCM Average7N/A</v>
      </c>
      <c r="C2421" s="55" t="s">
        <v>1064</v>
      </c>
      <c r="D2421" s="55" t="s">
        <v>15</v>
      </c>
      <c r="E2421" s="56">
        <v>7</v>
      </c>
      <c r="F2421" s="56"/>
      <c r="G2421" s="56" t="s">
        <v>201</v>
      </c>
      <c r="H2421" s="57"/>
      <c r="I2421" s="65" t="s">
        <v>83</v>
      </c>
      <c r="J2421" s="58"/>
      <c r="K2421" s="58"/>
      <c r="L2421" s="59"/>
      <c r="M2421" s="58"/>
      <c r="N2421" s="58"/>
      <c r="O2421" s="58"/>
      <c r="P2421" s="20"/>
      <c r="Q2421" s="20"/>
      <c r="R2421"/>
    </row>
    <row r="2422" spans="1:18" x14ac:dyDescent="0.35">
      <c r="A2422" s="48">
        <f xml:space="preserve"> ROW( data_scaledImpacts[[#This Row],[row_id]] ) - ROW( data_scaledImpacts[[#Headers],[row_id]] )</f>
        <v>2421</v>
      </c>
      <c r="B2422" s="62" t="str">
        <f xml:space="preserve"> _xlfn.TEXTJOIN( "", , data_scaledImpacts[[#This Row],[sector]:[impactType]] )</f>
        <v>InlandFloodingGCM Ensemble1N/A</v>
      </c>
      <c r="C2422" s="55" t="s">
        <v>84</v>
      </c>
      <c r="D2422" s="55" t="s">
        <v>1180</v>
      </c>
      <c r="E2422" s="50">
        <v>1</v>
      </c>
      <c r="F2422" s="56"/>
      <c r="G2422" s="56" t="s">
        <v>201</v>
      </c>
      <c r="H2422" s="57"/>
      <c r="I2422" s="64" t="s">
        <v>1171</v>
      </c>
      <c r="J2422" s="147">
        <v>-142135898.24928427</v>
      </c>
      <c r="K2422" s="52">
        <v>-16449455.753893966</v>
      </c>
      <c r="L2422" s="53">
        <v>17930364.350876592</v>
      </c>
      <c r="M2422" s="52">
        <v>104780195.99694364</v>
      </c>
      <c r="N2422" s="52">
        <v>24899698.989093743</v>
      </c>
      <c r="O2422" s="52">
        <v>-60697517.232501887</v>
      </c>
      <c r="P2422" s="20">
        <v>154312858.89946383</v>
      </c>
      <c r="Q2422" s="20"/>
      <c r="R2422"/>
    </row>
    <row r="2423" spans="1:18" x14ac:dyDescent="0.35">
      <c r="A2423" s="48">
        <f xml:space="preserve"> ROW( data_scaledImpacts[[#This Row],[row_id]] ) - ROW( data_scaledImpacts[[#Headers],[row_id]] )</f>
        <v>2422</v>
      </c>
      <c r="B2423" s="62" t="str">
        <f xml:space="preserve"> _xlfn.TEXTJOIN( "", , data_scaledImpacts[[#This Row],[sector]:[impactType]] )</f>
        <v>InlandFloodingGCM Ensemble2N/A</v>
      </c>
      <c r="C2423" s="55" t="s">
        <v>84</v>
      </c>
      <c r="D2423" s="55" t="s">
        <v>1180</v>
      </c>
      <c r="E2423" s="50">
        <v>2</v>
      </c>
      <c r="F2423" s="56"/>
      <c r="G2423" s="56" t="s">
        <v>201</v>
      </c>
      <c r="H2423" s="57"/>
      <c r="I2423" s="64" t="s">
        <v>1172</v>
      </c>
      <c r="J2423" s="147">
        <v>-113860717.00218445</v>
      </c>
      <c r="K2423" s="52">
        <v>64509711.646590382</v>
      </c>
      <c r="L2423" s="53">
        <v>21782317.976128116</v>
      </c>
      <c r="M2423" s="52">
        <v>160691557.38025558</v>
      </c>
      <c r="N2423" s="52">
        <v>109898623.13908447</v>
      </c>
      <c r="O2423" s="52">
        <v>35760621.638921507</v>
      </c>
      <c r="P2423" s="20">
        <v>83595725.714798227</v>
      </c>
      <c r="Q2423" s="20"/>
      <c r="R2423"/>
    </row>
    <row r="2424" spans="1:18" x14ac:dyDescent="0.35">
      <c r="A2424" s="48">
        <f xml:space="preserve"> ROW( data_scaledImpacts[[#This Row],[row_id]] ) - ROW( data_scaledImpacts[[#Headers],[row_id]] )</f>
        <v>2423</v>
      </c>
      <c r="B2424" s="62" t="str">
        <f xml:space="preserve"> _xlfn.TEXTJOIN( "", , data_scaledImpacts[[#This Row],[sector]:[impactType]] )</f>
        <v>InlandFloodingGCM Ensemble3N/A</v>
      </c>
      <c r="C2424" s="55" t="s">
        <v>84</v>
      </c>
      <c r="D2424" s="55" t="s">
        <v>1180</v>
      </c>
      <c r="E2424" s="50">
        <v>3</v>
      </c>
      <c r="F2424" s="56"/>
      <c r="G2424" s="56" t="s">
        <v>201</v>
      </c>
      <c r="H2424" s="57"/>
      <c r="I2424" s="64" t="s">
        <v>1173</v>
      </c>
      <c r="J2424" s="147">
        <v>-25898674.691346209</v>
      </c>
      <c r="K2424" s="52">
        <v>118976437.72049581</v>
      </c>
      <c r="L2424" s="53">
        <v>47160873.412038624</v>
      </c>
      <c r="M2424" s="52">
        <v>210165557.48890087</v>
      </c>
      <c r="N2424" s="52">
        <v>206876002.0422512</v>
      </c>
      <c r="O2424" s="52">
        <v>79244397.014195949</v>
      </c>
      <c r="P2424" s="20">
        <v>343395693.73938149</v>
      </c>
      <c r="Q2424" s="20"/>
      <c r="R2424"/>
    </row>
    <row r="2425" spans="1:18" x14ac:dyDescent="0.35">
      <c r="A2425" s="48">
        <f xml:space="preserve"> ROW( data_scaledImpacts[[#This Row],[row_id]] ) - ROW( data_scaledImpacts[[#Headers],[row_id]] )</f>
        <v>2424</v>
      </c>
      <c r="B2425" s="62" t="str">
        <f xml:space="preserve"> _xlfn.TEXTJOIN( "", , data_scaledImpacts[[#This Row],[sector]:[impactType]] )</f>
        <v>InlandFloodingGCM Ensemble4N/A</v>
      </c>
      <c r="C2425" s="55" t="s">
        <v>84</v>
      </c>
      <c r="D2425" s="55" t="s">
        <v>1180</v>
      </c>
      <c r="E2425" s="50">
        <v>4</v>
      </c>
      <c r="F2425" s="56"/>
      <c r="G2425" s="56" t="s">
        <v>201</v>
      </c>
      <c r="H2425" s="57"/>
      <c r="I2425" s="64" t="s">
        <v>1174</v>
      </c>
      <c r="J2425" s="147">
        <v>35530234.754675932</v>
      </c>
      <c r="K2425" s="52">
        <v>167645561.74674469</v>
      </c>
      <c r="L2425" s="53">
        <v>61511211.333164714</v>
      </c>
      <c r="M2425" s="52">
        <v>399404468.26967412</v>
      </c>
      <c r="N2425" s="52">
        <v>200357228.79675969</v>
      </c>
      <c r="O2425" s="52">
        <v>70033765.593180627</v>
      </c>
      <c r="P2425" s="20">
        <v>420642884.77198839</v>
      </c>
    </row>
    <row r="2426" spans="1:18" x14ac:dyDescent="0.35">
      <c r="A2426" s="48">
        <f xml:space="preserve"> ROW( data_scaledImpacts[[#This Row],[row_id]] ) - ROW( data_scaledImpacts[[#Headers],[row_id]] )</f>
        <v>2425</v>
      </c>
      <c r="B2426" s="62" t="str">
        <f xml:space="preserve"> _xlfn.TEXTJOIN( "", , data_scaledImpacts[[#This Row],[sector]:[impactType]] )</f>
        <v>InlandFloodingGCM Ensemble5N/A</v>
      </c>
      <c r="C2426" s="55" t="s">
        <v>84</v>
      </c>
      <c r="D2426" s="55" t="s">
        <v>1180</v>
      </c>
      <c r="E2426" s="56">
        <v>5</v>
      </c>
      <c r="F2426" s="56"/>
      <c r="G2426" s="56" t="s">
        <v>201</v>
      </c>
      <c r="H2426" s="57"/>
      <c r="I2426" s="65" t="s">
        <v>1175</v>
      </c>
      <c r="J2426" s="147">
        <v>159192061.2528336</v>
      </c>
      <c r="K2426" s="52">
        <v>157419141.70969346</v>
      </c>
      <c r="L2426" s="53">
        <v>56773180.960083805</v>
      </c>
      <c r="M2426" s="52">
        <v>478964376.40597308</v>
      </c>
      <c r="N2426" s="52">
        <v>262105569.15216956</v>
      </c>
      <c r="O2426" s="52">
        <v>123032936.14714773</v>
      </c>
      <c r="P2426" s="20">
        <v>680676165.02085555</v>
      </c>
    </row>
    <row r="2427" spans="1:18" x14ac:dyDescent="0.35">
      <c r="A2427" s="48">
        <f xml:space="preserve"> ROW( data_scaledImpacts[[#This Row],[row_id]] ) - ROW( data_scaledImpacts[[#Headers],[row_id]] )</f>
        <v>2426</v>
      </c>
      <c r="B2427" s="62" t="str">
        <f xml:space="preserve"> _xlfn.TEXTJOIN( "", , data_scaledImpacts[[#This Row],[sector]:[impactType]] )</f>
        <v>InlandFloodingGCM Ensemble6N/A</v>
      </c>
      <c r="C2427" s="55" t="s">
        <v>84</v>
      </c>
      <c r="D2427" s="55" t="s">
        <v>1180</v>
      </c>
      <c r="E2427" s="56">
        <v>6</v>
      </c>
      <c r="F2427" s="56"/>
      <c r="G2427" s="56" t="s">
        <v>201</v>
      </c>
      <c r="H2427" s="57"/>
      <c r="I2427" s="65" t="s">
        <v>1176</v>
      </c>
      <c r="J2427" s="147"/>
      <c r="K2427" s="52"/>
      <c r="L2427" s="53"/>
      <c r="M2427" s="52"/>
      <c r="N2427" s="52"/>
      <c r="O2427" s="52"/>
      <c r="P2427" s="20"/>
    </row>
    <row r="2428" spans="1:18" x14ac:dyDescent="0.35">
      <c r="A2428" s="48">
        <f xml:space="preserve"> ROW( data_scaledImpacts[[#This Row],[row_id]] ) - ROW( data_scaledImpacts[[#Headers],[row_id]] )</f>
        <v>2427</v>
      </c>
      <c r="B2428" s="62" t="str">
        <f xml:space="preserve"> _xlfn.TEXTJOIN( "", , data_scaledImpacts[[#This Row],[sector]:[impactType]] )</f>
        <v>InlandFloodingGCM Ensemble7N/A</v>
      </c>
      <c r="C2428" s="55" t="s">
        <v>84</v>
      </c>
      <c r="D2428" s="55" t="s">
        <v>1180</v>
      </c>
      <c r="E2428" s="56">
        <v>7</v>
      </c>
      <c r="F2428" s="56"/>
      <c r="G2428" s="56" t="s">
        <v>201</v>
      </c>
      <c r="H2428" s="57"/>
      <c r="I2428" s="65" t="s">
        <v>1177</v>
      </c>
      <c r="J2428" s="147"/>
      <c r="K2428" s="52"/>
      <c r="L2428" s="53"/>
      <c r="M2428" s="52"/>
      <c r="N2428" s="52"/>
      <c r="O2428" s="52"/>
      <c r="P2428" s="20"/>
    </row>
    <row r="2429" spans="1:18" x14ac:dyDescent="0.35">
      <c r="A2429" s="48">
        <f xml:space="preserve"> ROW( data_scaledImpacts[[#This Row],[row_id]] ) - ROW( data_scaledImpacts[[#Headers],[row_id]] )</f>
        <v>2428</v>
      </c>
      <c r="B2429" s="61" t="str">
        <f xml:space="preserve"> _xlfn.TEXTJOIN( "", , data_scaledImpacts[[#This Row],[sector]:[impactType]] )</f>
        <v>CoastalProperties0p3252010NoAdapt</v>
      </c>
      <c r="C2429" s="49" t="s">
        <v>86</v>
      </c>
      <c r="D2429" s="49" t="s">
        <v>1006</v>
      </c>
      <c r="E2429" s="50">
        <v>25</v>
      </c>
      <c r="F2429" s="50">
        <v>2010</v>
      </c>
      <c r="G2429" s="50" t="s">
        <v>87</v>
      </c>
      <c r="H2429" s="51"/>
      <c r="I2429" s="64"/>
      <c r="J2429" s="147" t="s">
        <v>26</v>
      </c>
      <c r="K2429" s="52">
        <v>903066671.38874114</v>
      </c>
      <c r="L2429" s="53" t="s">
        <v>26</v>
      </c>
      <c r="M2429" s="52">
        <v>107415364.4470593</v>
      </c>
      <c r="N2429" s="52">
        <v>5691194021.2874279</v>
      </c>
      <c r="O2429" s="52">
        <v>848522821.68811071</v>
      </c>
      <c r="P2429" s="20">
        <v>241556215.6257062</v>
      </c>
    </row>
    <row r="2430" spans="1:18" x14ac:dyDescent="0.35">
      <c r="A2430" s="54">
        <f xml:space="preserve"> ROW( data_scaledImpacts[[#This Row],[row_id]] ) - ROW( data_scaledImpacts[[#Headers],[row_id]] )</f>
        <v>2429</v>
      </c>
      <c r="B2430" s="61" t="str">
        <f xml:space="preserve"> _xlfn.TEXTJOIN( "", , data_scaledImpacts[[#This Row],[sector]:[impactType]] )</f>
        <v>CoastalProperties0p3502010NoAdapt</v>
      </c>
      <c r="C2430" s="49" t="s">
        <v>86</v>
      </c>
      <c r="D2430" s="49" t="s">
        <v>1006</v>
      </c>
      <c r="E2430" s="50">
        <v>50</v>
      </c>
      <c r="F2430" s="50">
        <v>2010</v>
      </c>
      <c r="G2430" s="50" t="s">
        <v>87</v>
      </c>
      <c r="H2430" s="51"/>
      <c r="I2430" s="64"/>
      <c r="J2430" s="147" t="s">
        <v>26</v>
      </c>
      <c r="K2430" s="52" t="s">
        <v>26</v>
      </c>
      <c r="L2430" s="53" t="s">
        <v>26</v>
      </c>
      <c r="M2430" s="52" t="s">
        <v>26</v>
      </c>
      <c r="N2430" s="52" t="s">
        <v>26</v>
      </c>
      <c r="O2430" s="52" t="s">
        <v>26</v>
      </c>
      <c r="P2430" s="20" t="s">
        <v>26</v>
      </c>
    </row>
    <row r="2431" spans="1:18" x14ac:dyDescent="0.35">
      <c r="A2431" s="54">
        <f xml:space="preserve"> ROW( data_scaledImpacts[[#This Row],[row_id]] ) - ROW( data_scaledImpacts[[#Headers],[row_id]] )</f>
        <v>2430</v>
      </c>
      <c r="B2431" s="61" t="str">
        <f xml:space="preserve"> _xlfn.TEXTJOIN( "", , data_scaledImpacts[[#This Row],[sector]:[impactType]] )</f>
        <v>CoastalProperties0p3752010NoAdapt</v>
      </c>
      <c r="C2431" s="49" t="s">
        <v>86</v>
      </c>
      <c r="D2431" s="49" t="s">
        <v>1006</v>
      </c>
      <c r="E2431" s="50">
        <v>75</v>
      </c>
      <c r="F2431" s="50">
        <v>2010</v>
      </c>
      <c r="G2431" s="50" t="s">
        <v>87</v>
      </c>
      <c r="H2431" s="51"/>
      <c r="I2431" s="64"/>
      <c r="J2431" s="147" t="s">
        <v>26</v>
      </c>
      <c r="K2431" s="52" t="s">
        <v>26</v>
      </c>
      <c r="L2431" s="53" t="s">
        <v>26</v>
      </c>
      <c r="M2431" s="52" t="s">
        <v>26</v>
      </c>
      <c r="N2431" s="52" t="s">
        <v>26</v>
      </c>
      <c r="O2431" s="52" t="s">
        <v>26</v>
      </c>
      <c r="P2431" s="20" t="s">
        <v>26</v>
      </c>
    </row>
    <row r="2432" spans="1:18" x14ac:dyDescent="0.35">
      <c r="A2432" s="54">
        <f xml:space="preserve"> ROW( data_scaledImpacts[[#This Row],[row_id]] ) - ROW( data_scaledImpacts[[#Headers],[row_id]] )</f>
        <v>2431</v>
      </c>
      <c r="B2432" s="61" t="str">
        <f xml:space="preserve"> _xlfn.TEXTJOIN( "", , data_scaledImpacts[[#This Row],[sector]:[impactType]] )</f>
        <v>CoastalProperties0p31002010NoAdapt</v>
      </c>
      <c r="C2432" s="49" t="s">
        <v>86</v>
      </c>
      <c r="D2432" s="49" t="s">
        <v>1006</v>
      </c>
      <c r="E2432" s="50">
        <v>100</v>
      </c>
      <c r="F2432" s="50">
        <v>2010</v>
      </c>
      <c r="G2432" s="50" t="s">
        <v>87</v>
      </c>
      <c r="H2432" s="51"/>
      <c r="I2432" s="64"/>
      <c r="J2432" s="147" t="s">
        <v>26</v>
      </c>
      <c r="K2432" s="52" t="s">
        <v>26</v>
      </c>
      <c r="L2432" s="53" t="s">
        <v>26</v>
      </c>
      <c r="M2432" s="52" t="s">
        <v>26</v>
      </c>
      <c r="N2432" s="52" t="s">
        <v>26</v>
      </c>
      <c r="O2432" s="52" t="s">
        <v>26</v>
      </c>
      <c r="P2432" s="20" t="s">
        <v>26</v>
      </c>
    </row>
    <row r="2433" spans="1:16" x14ac:dyDescent="0.35">
      <c r="A2433" s="54">
        <f xml:space="preserve"> ROW( data_scaledImpacts[[#This Row],[row_id]] ) - ROW( data_scaledImpacts[[#Headers],[row_id]] )</f>
        <v>2432</v>
      </c>
      <c r="B2433" s="61" t="str">
        <f xml:space="preserve"> _xlfn.TEXTJOIN( "", , data_scaledImpacts[[#This Row],[sector]:[impactType]] )</f>
        <v>CoastalProperties0p31252010NoAdapt</v>
      </c>
      <c r="C2433" s="49" t="s">
        <v>86</v>
      </c>
      <c r="D2433" s="49" t="s">
        <v>1006</v>
      </c>
      <c r="E2433" s="50">
        <v>125</v>
      </c>
      <c r="F2433" s="50">
        <v>2010</v>
      </c>
      <c r="G2433" s="50" t="s">
        <v>87</v>
      </c>
      <c r="H2433" s="51"/>
      <c r="I2433" s="64"/>
      <c r="J2433" s="147" t="s">
        <v>26</v>
      </c>
      <c r="K2433" s="52" t="s">
        <v>26</v>
      </c>
      <c r="L2433" s="53" t="s">
        <v>26</v>
      </c>
      <c r="M2433" s="52" t="s">
        <v>26</v>
      </c>
      <c r="N2433" s="52" t="s">
        <v>26</v>
      </c>
      <c r="O2433" s="52" t="s">
        <v>26</v>
      </c>
      <c r="P2433" s="20" t="s">
        <v>26</v>
      </c>
    </row>
    <row r="2434" spans="1:16" x14ac:dyDescent="0.35">
      <c r="A2434" s="54">
        <f xml:space="preserve"> ROW( data_scaledImpacts[[#This Row],[row_id]] ) - ROW( data_scaledImpacts[[#Headers],[row_id]] )</f>
        <v>2433</v>
      </c>
      <c r="B2434" s="61" t="str">
        <f xml:space="preserve"> _xlfn.TEXTJOIN( "", , data_scaledImpacts[[#This Row],[sector]:[impactType]] )</f>
        <v>CoastalProperties0p31502010NoAdapt</v>
      </c>
      <c r="C2434" s="49" t="s">
        <v>86</v>
      </c>
      <c r="D2434" s="49" t="s">
        <v>1006</v>
      </c>
      <c r="E2434" s="50">
        <v>150</v>
      </c>
      <c r="F2434" s="50">
        <v>2010</v>
      </c>
      <c r="G2434" s="50" t="s">
        <v>87</v>
      </c>
      <c r="H2434" s="51"/>
      <c r="I2434" s="64"/>
      <c r="J2434" s="147" t="s">
        <v>26</v>
      </c>
      <c r="K2434" s="52" t="s">
        <v>26</v>
      </c>
      <c r="L2434" s="53" t="s">
        <v>26</v>
      </c>
      <c r="M2434" s="52" t="s">
        <v>26</v>
      </c>
      <c r="N2434" s="52" t="s">
        <v>26</v>
      </c>
      <c r="O2434" s="52" t="s">
        <v>26</v>
      </c>
      <c r="P2434" s="20" t="s">
        <v>26</v>
      </c>
    </row>
    <row r="2435" spans="1:16" x14ac:dyDescent="0.35">
      <c r="A2435" s="54">
        <f xml:space="preserve"> ROW( data_scaledImpacts[[#This Row],[row_id]] ) - ROW( data_scaledImpacts[[#Headers],[row_id]] )</f>
        <v>2434</v>
      </c>
      <c r="B2435" s="61" t="str">
        <f xml:space="preserve"> _xlfn.TEXTJOIN( "", , data_scaledImpacts[[#This Row],[sector]:[impactType]] )</f>
        <v>CoastalProperties0p31752010NoAdapt</v>
      </c>
      <c r="C2435" s="49" t="s">
        <v>86</v>
      </c>
      <c r="D2435" s="49" t="s">
        <v>1006</v>
      </c>
      <c r="E2435" s="50">
        <v>175</v>
      </c>
      <c r="F2435" s="50">
        <v>2010</v>
      </c>
      <c r="G2435" s="50" t="s">
        <v>87</v>
      </c>
      <c r="H2435" s="51"/>
      <c r="I2435" s="64"/>
      <c r="J2435" s="147" t="s">
        <v>26</v>
      </c>
      <c r="K2435" s="52" t="s">
        <v>26</v>
      </c>
      <c r="L2435" s="53" t="s">
        <v>26</v>
      </c>
      <c r="M2435" s="52" t="s">
        <v>26</v>
      </c>
      <c r="N2435" s="52" t="s">
        <v>26</v>
      </c>
      <c r="O2435" s="52" t="s">
        <v>26</v>
      </c>
      <c r="P2435" s="20" t="s">
        <v>26</v>
      </c>
    </row>
    <row r="2436" spans="1:16" x14ac:dyDescent="0.35">
      <c r="A2436" s="54">
        <f xml:space="preserve"> ROW( data_scaledImpacts[[#This Row],[row_id]] ) - ROW( data_scaledImpacts[[#Headers],[row_id]] )</f>
        <v>2435</v>
      </c>
      <c r="B2436" s="61" t="str">
        <f xml:space="preserve"> _xlfn.TEXTJOIN( "", , data_scaledImpacts[[#This Row],[sector]:[impactType]] )</f>
        <v>CoastalProperties0p32002010NoAdapt</v>
      </c>
      <c r="C2436" s="49" t="s">
        <v>86</v>
      </c>
      <c r="D2436" s="49" t="s">
        <v>1006</v>
      </c>
      <c r="E2436" s="50">
        <v>200</v>
      </c>
      <c r="F2436" s="50">
        <v>2010</v>
      </c>
      <c r="G2436" s="50" t="s">
        <v>87</v>
      </c>
      <c r="H2436" s="51"/>
      <c r="I2436" s="64"/>
      <c r="J2436" s="147" t="s">
        <v>26</v>
      </c>
      <c r="K2436" s="52" t="s">
        <v>26</v>
      </c>
      <c r="L2436" s="53" t="s">
        <v>26</v>
      </c>
      <c r="M2436" s="52" t="s">
        <v>26</v>
      </c>
      <c r="N2436" s="52" t="s">
        <v>26</v>
      </c>
      <c r="O2436" s="52" t="s">
        <v>26</v>
      </c>
      <c r="P2436" s="20" t="s">
        <v>26</v>
      </c>
    </row>
    <row r="2437" spans="1:16" x14ac:dyDescent="0.35">
      <c r="A2437" s="54">
        <f xml:space="preserve"> ROW( data_scaledImpacts[[#This Row],[row_id]] ) - ROW( data_scaledImpacts[[#Headers],[row_id]] )</f>
        <v>2436</v>
      </c>
      <c r="B2437" s="61" t="str">
        <f xml:space="preserve"> _xlfn.TEXTJOIN( "", , data_scaledImpacts[[#This Row],[sector]:[impactType]] )</f>
        <v>CoastalProperties0p32252010NoAdapt</v>
      </c>
      <c r="C2437" s="49" t="s">
        <v>86</v>
      </c>
      <c r="D2437" s="49" t="s">
        <v>1006</v>
      </c>
      <c r="E2437" s="50">
        <v>225</v>
      </c>
      <c r="F2437" s="50">
        <v>2010</v>
      </c>
      <c r="G2437" s="50" t="s">
        <v>87</v>
      </c>
      <c r="H2437" s="51"/>
      <c r="I2437" s="64"/>
      <c r="J2437" s="147" t="s">
        <v>26</v>
      </c>
      <c r="K2437" s="52" t="s">
        <v>26</v>
      </c>
      <c r="L2437" s="53" t="s">
        <v>26</v>
      </c>
      <c r="M2437" s="52" t="s">
        <v>26</v>
      </c>
      <c r="N2437" s="52" t="s">
        <v>26</v>
      </c>
      <c r="O2437" s="52" t="s">
        <v>26</v>
      </c>
      <c r="P2437" s="20" t="s">
        <v>26</v>
      </c>
    </row>
    <row r="2438" spans="1:16" x14ac:dyDescent="0.35">
      <c r="A2438" s="54">
        <f xml:space="preserve"> ROW( data_scaledImpacts[[#This Row],[row_id]] ) - ROW( data_scaledImpacts[[#Headers],[row_id]] )</f>
        <v>2437</v>
      </c>
      <c r="B2438" s="61" t="str">
        <f xml:space="preserve"> _xlfn.TEXTJOIN( "", , data_scaledImpacts[[#This Row],[sector]:[impactType]] )</f>
        <v>CoastalProperties0p5252010NoAdapt</v>
      </c>
      <c r="C2438" s="49" t="s">
        <v>86</v>
      </c>
      <c r="D2438" s="49" t="s">
        <v>1007</v>
      </c>
      <c r="E2438" s="50">
        <v>25</v>
      </c>
      <c r="F2438" s="50">
        <v>2010</v>
      </c>
      <c r="G2438" s="50" t="s">
        <v>87</v>
      </c>
      <c r="H2438" s="51"/>
      <c r="I2438" s="64"/>
      <c r="J2438" s="147" t="s">
        <v>26</v>
      </c>
      <c r="K2438" s="52">
        <v>871122273.55930984</v>
      </c>
      <c r="L2438" s="53" t="s">
        <v>26</v>
      </c>
      <c r="M2438" s="52">
        <v>104898004.60495016</v>
      </c>
      <c r="N2438" s="52">
        <v>4886830157.7736835</v>
      </c>
      <c r="O2438" s="52">
        <v>579596615.9723326</v>
      </c>
      <c r="P2438" s="20">
        <v>220323697.93245879</v>
      </c>
    </row>
    <row r="2439" spans="1:16" x14ac:dyDescent="0.35">
      <c r="A2439" s="54">
        <f xml:space="preserve"> ROW( data_scaledImpacts[[#This Row],[row_id]] ) - ROW( data_scaledImpacts[[#Headers],[row_id]] )</f>
        <v>2438</v>
      </c>
      <c r="B2439" s="61" t="str">
        <f xml:space="preserve"> _xlfn.TEXTJOIN( "", , data_scaledImpacts[[#This Row],[sector]:[impactType]] )</f>
        <v>CoastalProperties0p5502010NoAdapt</v>
      </c>
      <c r="C2439" s="49" t="s">
        <v>86</v>
      </c>
      <c r="D2439" s="49" t="s">
        <v>1007</v>
      </c>
      <c r="E2439" s="50">
        <v>50</v>
      </c>
      <c r="F2439" s="50">
        <v>2010</v>
      </c>
      <c r="G2439" s="50" t="s">
        <v>87</v>
      </c>
      <c r="H2439" s="51"/>
      <c r="I2439" s="64"/>
      <c r="J2439" s="147" t="s">
        <v>26</v>
      </c>
      <c r="K2439" s="52">
        <v>1011722533.5098737</v>
      </c>
      <c r="L2439" s="53" t="s">
        <v>26</v>
      </c>
      <c r="M2439" s="52">
        <v>123920782.43660791</v>
      </c>
      <c r="N2439" s="52">
        <v>7925230537.6822233</v>
      </c>
      <c r="O2439" s="52">
        <v>1305796579.1082249</v>
      </c>
      <c r="P2439" s="20">
        <v>334076051.38740695</v>
      </c>
    </row>
    <row r="2440" spans="1:16" x14ac:dyDescent="0.35">
      <c r="A2440" s="54">
        <f xml:space="preserve"> ROW( data_scaledImpacts[[#This Row],[row_id]] ) - ROW( data_scaledImpacts[[#Headers],[row_id]] )</f>
        <v>2439</v>
      </c>
      <c r="B2440" s="61" t="str">
        <f xml:space="preserve"> _xlfn.TEXTJOIN( "", , data_scaledImpacts[[#This Row],[sector]:[impactType]] )</f>
        <v>CoastalProperties0p5752010NoAdapt</v>
      </c>
      <c r="C2440" s="49" t="s">
        <v>86</v>
      </c>
      <c r="D2440" s="49" t="s">
        <v>1007</v>
      </c>
      <c r="E2440" s="50">
        <v>75</v>
      </c>
      <c r="F2440" s="50">
        <v>2010</v>
      </c>
      <c r="G2440" s="50" t="s">
        <v>87</v>
      </c>
      <c r="H2440" s="51"/>
      <c r="I2440" s="64"/>
      <c r="J2440" s="147" t="s">
        <v>26</v>
      </c>
      <c r="K2440" s="52" t="s">
        <v>26</v>
      </c>
      <c r="L2440" s="53" t="s">
        <v>26</v>
      </c>
      <c r="M2440" s="52" t="s">
        <v>26</v>
      </c>
      <c r="N2440" s="52" t="s">
        <v>26</v>
      </c>
      <c r="O2440" s="52" t="s">
        <v>26</v>
      </c>
      <c r="P2440" s="20" t="s">
        <v>26</v>
      </c>
    </row>
    <row r="2441" spans="1:16" x14ac:dyDescent="0.35">
      <c r="A2441" s="54">
        <f xml:space="preserve"> ROW( data_scaledImpacts[[#This Row],[row_id]] ) - ROW( data_scaledImpacts[[#Headers],[row_id]] )</f>
        <v>2440</v>
      </c>
      <c r="B2441" s="61" t="str">
        <f xml:space="preserve"> _xlfn.TEXTJOIN( "", , data_scaledImpacts[[#This Row],[sector]:[impactType]] )</f>
        <v>CoastalProperties0p51002010NoAdapt</v>
      </c>
      <c r="C2441" s="49" t="s">
        <v>86</v>
      </c>
      <c r="D2441" s="49" t="s">
        <v>1007</v>
      </c>
      <c r="E2441" s="50">
        <v>100</v>
      </c>
      <c r="F2441" s="50">
        <v>2010</v>
      </c>
      <c r="G2441" s="50" t="s">
        <v>87</v>
      </c>
      <c r="H2441" s="51"/>
      <c r="I2441" s="64"/>
      <c r="J2441" s="147" t="s">
        <v>26</v>
      </c>
      <c r="K2441" s="52" t="s">
        <v>26</v>
      </c>
      <c r="L2441" s="53" t="s">
        <v>26</v>
      </c>
      <c r="M2441" s="52" t="s">
        <v>26</v>
      </c>
      <c r="N2441" s="52" t="s">
        <v>26</v>
      </c>
      <c r="O2441" s="52" t="s">
        <v>26</v>
      </c>
      <c r="P2441" s="20" t="s">
        <v>26</v>
      </c>
    </row>
    <row r="2442" spans="1:16" x14ac:dyDescent="0.35">
      <c r="A2442" s="54">
        <f xml:space="preserve"> ROW( data_scaledImpacts[[#This Row],[row_id]] ) - ROW( data_scaledImpacts[[#Headers],[row_id]] )</f>
        <v>2441</v>
      </c>
      <c r="B2442" s="61" t="str">
        <f xml:space="preserve"> _xlfn.TEXTJOIN( "", , data_scaledImpacts[[#This Row],[sector]:[impactType]] )</f>
        <v>CoastalProperties0p51252010NoAdapt</v>
      </c>
      <c r="C2442" s="49" t="s">
        <v>86</v>
      </c>
      <c r="D2442" s="49" t="s">
        <v>1007</v>
      </c>
      <c r="E2442" s="50">
        <v>125</v>
      </c>
      <c r="F2442" s="50">
        <v>2010</v>
      </c>
      <c r="G2442" s="50" t="s">
        <v>87</v>
      </c>
      <c r="H2442" s="51"/>
      <c r="I2442" s="64"/>
      <c r="J2442" s="147" t="s">
        <v>26</v>
      </c>
      <c r="K2442" s="52" t="s">
        <v>26</v>
      </c>
      <c r="L2442" s="53" t="s">
        <v>26</v>
      </c>
      <c r="M2442" s="52" t="s">
        <v>26</v>
      </c>
      <c r="N2442" s="52" t="s">
        <v>26</v>
      </c>
      <c r="O2442" s="52" t="s">
        <v>26</v>
      </c>
      <c r="P2442" s="20" t="s">
        <v>26</v>
      </c>
    </row>
    <row r="2443" spans="1:16" x14ac:dyDescent="0.35">
      <c r="A2443" s="54">
        <f xml:space="preserve"> ROW( data_scaledImpacts[[#This Row],[row_id]] ) - ROW( data_scaledImpacts[[#Headers],[row_id]] )</f>
        <v>2442</v>
      </c>
      <c r="B2443" s="61" t="str">
        <f xml:space="preserve"> _xlfn.TEXTJOIN( "", , data_scaledImpacts[[#This Row],[sector]:[impactType]] )</f>
        <v>CoastalProperties0p51502010NoAdapt</v>
      </c>
      <c r="C2443" s="49" t="s">
        <v>86</v>
      </c>
      <c r="D2443" s="49" t="s">
        <v>1007</v>
      </c>
      <c r="E2443" s="50">
        <v>150</v>
      </c>
      <c r="F2443" s="50">
        <v>2010</v>
      </c>
      <c r="G2443" s="50" t="s">
        <v>87</v>
      </c>
      <c r="H2443" s="51"/>
      <c r="I2443" s="64"/>
      <c r="J2443" s="147" t="s">
        <v>26</v>
      </c>
      <c r="K2443" s="52" t="s">
        <v>26</v>
      </c>
      <c r="L2443" s="53" t="s">
        <v>26</v>
      </c>
      <c r="M2443" s="52" t="s">
        <v>26</v>
      </c>
      <c r="N2443" s="52" t="s">
        <v>26</v>
      </c>
      <c r="O2443" s="52" t="s">
        <v>26</v>
      </c>
      <c r="P2443" s="20" t="s">
        <v>26</v>
      </c>
    </row>
    <row r="2444" spans="1:16" x14ac:dyDescent="0.35">
      <c r="A2444" s="54">
        <f xml:space="preserve"> ROW( data_scaledImpacts[[#This Row],[row_id]] ) - ROW( data_scaledImpacts[[#Headers],[row_id]] )</f>
        <v>2443</v>
      </c>
      <c r="B2444" s="61" t="str">
        <f xml:space="preserve"> _xlfn.TEXTJOIN( "", , data_scaledImpacts[[#This Row],[sector]:[impactType]] )</f>
        <v>CoastalProperties0p51752010NoAdapt</v>
      </c>
      <c r="C2444" s="49" t="s">
        <v>86</v>
      </c>
      <c r="D2444" s="49" t="s">
        <v>1007</v>
      </c>
      <c r="E2444" s="50">
        <v>175</v>
      </c>
      <c r="F2444" s="50">
        <v>2010</v>
      </c>
      <c r="G2444" s="50" t="s">
        <v>87</v>
      </c>
      <c r="H2444" s="51"/>
      <c r="I2444" s="64"/>
      <c r="J2444" s="147" t="s">
        <v>26</v>
      </c>
      <c r="K2444" s="52" t="s">
        <v>26</v>
      </c>
      <c r="L2444" s="53" t="s">
        <v>26</v>
      </c>
      <c r="M2444" s="52" t="s">
        <v>26</v>
      </c>
      <c r="N2444" s="52" t="s">
        <v>26</v>
      </c>
      <c r="O2444" s="52" t="s">
        <v>26</v>
      </c>
      <c r="P2444" s="20" t="s">
        <v>26</v>
      </c>
    </row>
    <row r="2445" spans="1:16" x14ac:dyDescent="0.35">
      <c r="A2445" s="54">
        <f xml:space="preserve"> ROW( data_scaledImpacts[[#This Row],[row_id]] ) - ROW( data_scaledImpacts[[#Headers],[row_id]] )</f>
        <v>2444</v>
      </c>
      <c r="B2445" s="61" t="str">
        <f xml:space="preserve"> _xlfn.TEXTJOIN( "", , data_scaledImpacts[[#This Row],[sector]:[impactType]] )</f>
        <v>CoastalProperties0p52002010NoAdapt</v>
      </c>
      <c r="C2445" s="49" t="s">
        <v>86</v>
      </c>
      <c r="D2445" s="49" t="s">
        <v>1007</v>
      </c>
      <c r="E2445" s="50">
        <v>200</v>
      </c>
      <c r="F2445" s="50">
        <v>2010</v>
      </c>
      <c r="G2445" s="50" t="s">
        <v>87</v>
      </c>
      <c r="H2445" s="51"/>
      <c r="I2445" s="64"/>
      <c r="J2445" s="147" t="s">
        <v>26</v>
      </c>
      <c r="K2445" s="52" t="s">
        <v>26</v>
      </c>
      <c r="L2445" s="53" t="s">
        <v>26</v>
      </c>
      <c r="M2445" s="52" t="s">
        <v>26</v>
      </c>
      <c r="N2445" s="52" t="s">
        <v>26</v>
      </c>
      <c r="O2445" s="52" t="s">
        <v>26</v>
      </c>
      <c r="P2445" s="20" t="s">
        <v>26</v>
      </c>
    </row>
    <row r="2446" spans="1:16" x14ac:dyDescent="0.35">
      <c r="A2446" s="54">
        <f xml:space="preserve"> ROW( data_scaledImpacts[[#This Row],[row_id]] ) - ROW( data_scaledImpacts[[#Headers],[row_id]] )</f>
        <v>2445</v>
      </c>
      <c r="B2446" s="61" t="str">
        <f xml:space="preserve"> _xlfn.TEXTJOIN( "", , data_scaledImpacts[[#This Row],[sector]:[impactType]] )</f>
        <v>CoastalProperties0p52252010NoAdapt</v>
      </c>
      <c r="C2446" s="49" t="s">
        <v>86</v>
      </c>
      <c r="D2446" s="49" t="s">
        <v>1007</v>
      </c>
      <c r="E2446" s="50">
        <v>225</v>
      </c>
      <c r="F2446" s="50">
        <v>2010</v>
      </c>
      <c r="G2446" s="50" t="s">
        <v>87</v>
      </c>
      <c r="H2446" s="51"/>
      <c r="I2446" s="64"/>
      <c r="J2446" s="147" t="s">
        <v>26</v>
      </c>
      <c r="K2446" s="52" t="s">
        <v>26</v>
      </c>
      <c r="L2446" s="53" t="s">
        <v>26</v>
      </c>
      <c r="M2446" s="52" t="s">
        <v>26</v>
      </c>
      <c r="N2446" s="52" t="s">
        <v>26</v>
      </c>
      <c r="O2446" s="52" t="s">
        <v>26</v>
      </c>
      <c r="P2446" s="20" t="s">
        <v>26</v>
      </c>
    </row>
    <row r="2447" spans="1:16" x14ac:dyDescent="0.35">
      <c r="A2447" s="54">
        <f xml:space="preserve"> ROW( data_scaledImpacts[[#This Row],[row_id]] ) - ROW( data_scaledImpacts[[#Headers],[row_id]] )</f>
        <v>2446</v>
      </c>
      <c r="B2447" s="61" t="str">
        <f xml:space="preserve"> _xlfn.TEXTJOIN( "", , data_scaledImpacts[[#This Row],[sector]:[impactType]] )</f>
        <v>CoastalProperties1p0252010NoAdapt</v>
      </c>
      <c r="C2447" s="49" t="s">
        <v>86</v>
      </c>
      <c r="D2447" s="49" t="s">
        <v>1008</v>
      </c>
      <c r="E2447" s="50">
        <v>25</v>
      </c>
      <c r="F2447" s="50">
        <v>2010</v>
      </c>
      <c r="G2447" s="50" t="s">
        <v>87</v>
      </c>
      <c r="H2447" s="51"/>
      <c r="I2447" s="64"/>
      <c r="J2447" s="147" t="s">
        <v>26</v>
      </c>
      <c r="K2447" s="52">
        <v>926998406.70636332</v>
      </c>
      <c r="L2447" s="53" t="s">
        <v>26</v>
      </c>
      <c r="M2447" s="52">
        <v>111106300.89092883</v>
      </c>
      <c r="N2447" s="52">
        <v>5391436251.4090328</v>
      </c>
      <c r="O2447" s="52">
        <v>587461914.27936625</v>
      </c>
      <c r="P2447" s="20">
        <v>246013266.55728248</v>
      </c>
    </row>
    <row r="2448" spans="1:16" x14ac:dyDescent="0.35">
      <c r="A2448" s="54">
        <f xml:space="preserve"> ROW( data_scaledImpacts[[#This Row],[row_id]] ) - ROW( data_scaledImpacts[[#Headers],[row_id]] )</f>
        <v>2447</v>
      </c>
      <c r="B2448" s="61" t="str">
        <f xml:space="preserve"> _xlfn.TEXTJOIN( "", , data_scaledImpacts[[#This Row],[sector]:[impactType]] )</f>
        <v>CoastalProperties1p0502010NoAdapt</v>
      </c>
      <c r="C2448" s="49" t="s">
        <v>86</v>
      </c>
      <c r="D2448" s="49" t="s">
        <v>1008</v>
      </c>
      <c r="E2448" s="50">
        <v>50</v>
      </c>
      <c r="F2448" s="50">
        <v>2010</v>
      </c>
      <c r="G2448" s="50" t="s">
        <v>87</v>
      </c>
      <c r="H2448" s="51"/>
      <c r="I2448" s="64"/>
      <c r="J2448" s="147" t="s">
        <v>26</v>
      </c>
      <c r="K2448" s="52">
        <v>1166832447.5086353</v>
      </c>
      <c r="L2448" s="53" t="s">
        <v>26</v>
      </c>
      <c r="M2448" s="52">
        <v>137927414.0147202</v>
      </c>
      <c r="N2448" s="52">
        <v>11588875113.305508</v>
      </c>
      <c r="O2448" s="52">
        <v>1368664404.1414909</v>
      </c>
      <c r="P2448" s="20">
        <v>414172839.42827064</v>
      </c>
    </row>
    <row r="2449" spans="1:16" x14ac:dyDescent="0.35">
      <c r="A2449" s="54">
        <f xml:space="preserve"> ROW( data_scaledImpacts[[#This Row],[row_id]] ) - ROW( data_scaledImpacts[[#Headers],[row_id]] )</f>
        <v>2448</v>
      </c>
      <c r="B2449" s="61" t="str">
        <f xml:space="preserve"> _xlfn.TEXTJOIN( "", , data_scaledImpacts[[#This Row],[sector]:[impactType]] )</f>
        <v>CoastalProperties1p0752010NoAdapt</v>
      </c>
      <c r="C2449" s="49" t="s">
        <v>86</v>
      </c>
      <c r="D2449" s="49" t="s">
        <v>1008</v>
      </c>
      <c r="E2449" s="50">
        <v>75</v>
      </c>
      <c r="F2449" s="50">
        <v>2010</v>
      </c>
      <c r="G2449" s="50" t="s">
        <v>87</v>
      </c>
      <c r="H2449" s="51"/>
      <c r="I2449" s="64"/>
      <c r="J2449" s="147" t="s">
        <v>26</v>
      </c>
      <c r="K2449" s="52">
        <v>1365055766.7078323</v>
      </c>
      <c r="L2449" s="53" t="s">
        <v>26</v>
      </c>
      <c r="M2449" s="52">
        <v>159727174.48811921</v>
      </c>
      <c r="N2449" s="52">
        <v>25340902783.537239</v>
      </c>
      <c r="O2449" s="52">
        <v>1523566437.9096382</v>
      </c>
      <c r="P2449" s="20">
        <v>1060913009.2561011</v>
      </c>
    </row>
    <row r="2450" spans="1:16" x14ac:dyDescent="0.35">
      <c r="A2450" s="54">
        <f xml:space="preserve"> ROW( data_scaledImpacts[[#This Row],[row_id]] ) - ROW( data_scaledImpacts[[#Headers],[row_id]] )</f>
        <v>2449</v>
      </c>
      <c r="B2450" s="61" t="str">
        <f xml:space="preserve"> _xlfn.TEXTJOIN( "", , data_scaledImpacts[[#This Row],[sector]:[impactType]] )</f>
        <v>CoastalProperties1p01002010NoAdapt</v>
      </c>
      <c r="C2450" s="49" t="s">
        <v>86</v>
      </c>
      <c r="D2450" s="49" t="s">
        <v>1008</v>
      </c>
      <c r="E2450" s="50">
        <v>100</v>
      </c>
      <c r="F2450" s="50">
        <v>2010</v>
      </c>
      <c r="G2450" s="50" t="s">
        <v>87</v>
      </c>
      <c r="H2450" s="51"/>
      <c r="I2450" s="64"/>
      <c r="J2450" s="147" t="s">
        <v>26</v>
      </c>
      <c r="K2450" s="52">
        <v>1871394213.6456096</v>
      </c>
      <c r="L2450" s="53" t="s">
        <v>26</v>
      </c>
      <c r="M2450" s="52">
        <v>177296336.34337035</v>
      </c>
      <c r="N2450" s="52">
        <v>39662589405.684967</v>
      </c>
      <c r="O2450" s="52">
        <v>1039913588.1533738</v>
      </c>
      <c r="P2450" s="20">
        <v>2991103603.9782219</v>
      </c>
    </row>
    <row r="2451" spans="1:16" x14ac:dyDescent="0.35">
      <c r="A2451" s="54">
        <f xml:space="preserve"> ROW( data_scaledImpacts[[#This Row],[row_id]] ) - ROW( data_scaledImpacts[[#Headers],[row_id]] )</f>
        <v>2450</v>
      </c>
      <c r="B2451" s="61" t="str">
        <f xml:space="preserve"> _xlfn.TEXTJOIN( "", , data_scaledImpacts[[#This Row],[sector]:[impactType]] )</f>
        <v>CoastalProperties1p01252010NoAdapt</v>
      </c>
      <c r="C2451" s="49" t="s">
        <v>86</v>
      </c>
      <c r="D2451" s="49" t="s">
        <v>1008</v>
      </c>
      <c r="E2451" s="50">
        <v>125</v>
      </c>
      <c r="F2451" s="50">
        <v>2010</v>
      </c>
      <c r="G2451" s="50" t="s">
        <v>87</v>
      </c>
      <c r="H2451" s="51"/>
      <c r="I2451" s="64"/>
      <c r="J2451" s="147" t="s">
        <v>26</v>
      </c>
      <c r="K2451" s="52" t="s">
        <v>26</v>
      </c>
      <c r="L2451" s="53" t="s">
        <v>26</v>
      </c>
      <c r="M2451" s="52" t="s">
        <v>26</v>
      </c>
      <c r="N2451" s="52" t="s">
        <v>26</v>
      </c>
      <c r="O2451" s="52" t="s">
        <v>26</v>
      </c>
      <c r="P2451" s="20" t="s">
        <v>26</v>
      </c>
    </row>
    <row r="2452" spans="1:16" x14ac:dyDescent="0.35">
      <c r="A2452" s="54">
        <f xml:space="preserve"> ROW( data_scaledImpacts[[#This Row],[row_id]] ) - ROW( data_scaledImpacts[[#Headers],[row_id]] )</f>
        <v>2451</v>
      </c>
      <c r="B2452" s="61" t="str">
        <f xml:space="preserve"> _xlfn.TEXTJOIN( "", , data_scaledImpacts[[#This Row],[sector]:[impactType]] )</f>
        <v>CoastalProperties1p01502010NoAdapt</v>
      </c>
      <c r="C2452" s="49" t="s">
        <v>86</v>
      </c>
      <c r="D2452" s="49" t="s">
        <v>1008</v>
      </c>
      <c r="E2452" s="50">
        <v>150</v>
      </c>
      <c r="F2452" s="50">
        <v>2010</v>
      </c>
      <c r="G2452" s="50" t="s">
        <v>87</v>
      </c>
      <c r="H2452" s="51"/>
      <c r="I2452" s="64"/>
      <c r="J2452" s="147" t="s">
        <v>26</v>
      </c>
      <c r="K2452" s="52" t="s">
        <v>26</v>
      </c>
      <c r="L2452" s="53" t="s">
        <v>26</v>
      </c>
      <c r="M2452" s="52" t="s">
        <v>26</v>
      </c>
      <c r="N2452" s="52" t="s">
        <v>26</v>
      </c>
      <c r="O2452" s="52" t="s">
        <v>26</v>
      </c>
      <c r="P2452" s="20" t="s">
        <v>26</v>
      </c>
    </row>
    <row r="2453" spans="1:16" x14ac:dyDescent="0.35">
      <c r="A2453" s="54">
        <f xml:space="preserve"> ROW( data_scaledImpacts[[#This Row],[row_id]] ) - ROW( data_scaledImpacts[[#Headers],[row_id]] )</f>
        <v>2452</v>
      </c>
      <c r="B2453" s="61" t="str">
        <f xml:space="preserve"> _xlfn.TEXTJOIN( "", , data_scaledImpacts[[#This Row],[sector]:[impactType]] )</f>
        <v>CoastalProperties1p01752010NoAdapt</v>
      </c>
      <c r="C2453" s="49" t="s">
        <v>86</v>
      </c>
      <c r="D2453" s="49" t="s">
        <v>1008</v>
      </c>
      <c r="E2453" s="50">
        <v>175</v>
      </c>
      <c r="F2453" s="50">
        <v>2010</v>
      </c>
      <c r="G2453" s="50" t="s">
        <v>87</v>
      </c>
      <c r="H2453" s="51"/>
      <c r="I2453" s="64"/>
      <c r="J2453" s="147" t="s">
        <v>26</v>
      </c>
      <c r="K2453" s="52" t="s">
        <v>26</v>
      </c>
      <c r="L2453" s="53" t="s">
        <v>26</v>
      </c>
      <c r="M2453" s="52" t="s">
        <v>26</v>
      </c>
      <c r="N2453" s="52" t="s">
        <v>26</v>
      </c>
      <c r="O2453" s="52" t="s">
        <v>26</v>
      </c>
      <c r="P2453" s="20" t="s">
        <v>26</v>
      </c>
    </row>
    <row r="2454" spans="1:16" x14ac:dyDescent="0.35">
      <c r="A2454" s="54">
        <f xml:space="preserve"> ROW( data_scaledImpacts[[#This Row],[row_id]] ) - ROW( data_scaledImpacts[[#Headers],[row_id]] )</f>
        <v>2453</v>
      </c>
      <c r="B2454" s="61" t="str">
        <f xml:space="preserve"> _xlfn.TEXTJOIN( "", , data_scaledImpacts[[#This Row],[sector]:[impactType]] )</f>
        <v>CoastalProperties1p02002010NoAdapt</v>
      </c>
      <c r="C2454" s="49" t="s">
        <v>86</v>
      </c>
      <c r="D2454" s="49" t="s">
        <v>1008</v>
      </c>
      <c r="E2454" s="50">
        <v>200</v>
      </c>
      <c r="F2454" s="50">
        <v>2010</v>
      </c>
      <c r="G2454" s="50" t="s">
        <v>87</v>
      </c>
      <c r="H2454" s="51"/>
      <c r="I2454" s="64"/>
      <c r="J2454" s="147" t="s">
        <v>26</v>
      </c>
      <c r="K2454" s="52" t="s">
        <v>26</v>
      </c>
      <c r="L2454" s="53" t="s">
        <v>26</v>
      </c>
      <c r="M2454" s="52" t="s">
        <v>26</v>
      </c>
      <c r="N2454" s="52" t="s">
        <v>26</v>
      </c>
      <c r="O2454" s="52" t="s">
        <v>26</v>
      </c>
      <c r="P2454" s="20" t="s">
        <v>26</v>
      </c>
    </row>
    <row r="2455" spans="1:16" x14ac:dyDescent="0.35">
      <c r="A2455" s="54">
        <f xml:space="preserve"> ROW( data_scaledImpacts[[#This Row],[row_id]] ) - ROW( data_scaledImpacts[[#Headers],[row_id]] )</f>
        <v>2454</v>
      </c>
      <c r="B2455" s="61" t="str">
        <f xml:space="preserve"> _xlfn.TEXTJOIN( "", , data_scaledImpacts[[#This Row],[sector]:[impactType]] )</f>
        <v>CoastalProperties1p02252010NoAdapt</v>
      </c>
      <c r="C2455" s="49" t="s">
        <v>86</v>
      </c>
      <c r="D2455" s="49" t="s">
        <v>1008</v>
      </c>
      <c r="E2455" s="50">
        <v>225</v>
      </c>
      <c r="F2455" s="50">
        <v>2010</v>
      </c>
      <c r="G2455" s="50" t="s">
        <v>87</v>
      </c>
      <c r="H2455" s="51"/>
      <c r="I2455" s="64"/>
      <c r="J2455" s="147" t="s">
        <v>26</v>
      </c>
      <c r="K2455" s="52" t="s">
        <v>26</v>
      </c>
      <c r="L2455" s="53" t="s">
        <v>26</v>
      </c>
      <c r="M2455" s="52" t="s">
        <v>26</v>
      </c>
      <c r="N2455" s="52" t="s">
        <v>26</v>
      </c>
      <c r="O2455" s="52" t="s">
        <v>26</v>
      </c>
      <c r="P2455" s="20" t="s">
        <v>26</v>
      </c>
    </row>
    <row r="2456" spans="1:16" x14ac:dyDescent="0.35">
      <c r="A2456" s="54">
        <f xml:space="preserve"> ROW( data_scaledImpacts[[#This Row],[row_id]] ) - ROW( data_scaledImpacts[[#Headers],[row_id]] )</f>
        <v>2455</v>
      </c>
      <c r="B2456" s="61" t="str">
        <f xml:space="preserve"> _xlfn.TEXTJOIN( "", , data_scaledImpacts[[#This Row],[sector]:[impactType]] )</f>
        <v>CoastalProperties1p5252010NoAdapt</v>
      </c>
      <c r="C2456" s="49" t="s">
        <v>86</v>
      </c>
      <c r="D2456" s="49" t="s">
        <v>1009</v>
      </c>
      <c r="E2456" s="50">
        <v>25</v>
      </c>
      <c r="F2456" s="50">
        <v>2010</v>
      </c>
      <c r="G2456" s="50" t="s">
        <v>87</v>
      </c>
      <c r="H2456" s="51"/>
      <c r="I2456" s="64"/>
      <c r="J2456" s="147" t="s">
        <v>26</v>
      </c>
      <c r="K2456" s="52">
        <v>996488596.84771919</v>
      </c>
      <c r="L2456" s="53" t="s">
        <v>26</v>
      </c>
      <c r="M2456" s="52">
        <v>119253607.33041617</v>
      </c>
      <c r="N2456" s="52">
        <v>6225261353.5960741</v>
      </c>
      <c r="O2456" s="52">
        <v>675278038.97635818</v>
      </c>
      <c r="P2456" s="20">
        <v>283169642.71293604</v>
      </c>
    </row>
    <row r="2457" spans="1:16" x14ac:dyDescent="0.35">
      <c r="A2457" s="54">
        <f xml:space="preserve"> ROW( data_scaledImpacts[[#This Row],[row_id]] ) - ROW( data_scaledImpacts[[#Headers],[row_id]] )</f>
        <v>2456</v>
      </c>
      <c r="B2457" s="61" t="str">
        <f xml:space="preserve"> _xlfn.TEXTJOIN( "", , data_scaledImpacts[[#This Row],[sector]:[impactType]] )</f>
        <v>CoastalProperties1p5502010NoAdapt</v>
      </c>
      <c r="C2457" s="49" t="s">
        <v>86</v>
      </c>
      <c r="D2457" s="49" t="s">
        <v>1009</v>
      </c>
      <c r="E2457" s="50">
        <v>50</v>
      </c>
      <c r="F2457" s="50">
        <v>2010</v>
      </c>
      <c r="G2457" s="50" t="s">
        <v>87</v>
      </c>
      <c r="H2457" s="51"/>
      <c r="I2457" s="64"/>
      <c r="J2457" s="147" t="s">
        <v>26</v>
      </c>
      <c r="K2457" s="52">
        <v>1204536532.7196133</v>
      </c>
      <c r="L2457" s="53" t="s">
        <v>26</v>
      </c>
      <c r="M2457" s="52">
        <v>146608507.36814037</v>
      </c>
      <c r="N2457" s="52">
        <v>17822423327.948086</v>
      </c>
      <c r="O2457" s="52">
        <v>1370208812.1985619</v>
      </c>
      <c r="P2457" s="20">
        <v>456340557.62799048</v>
      </c>
    </row>
    <row r="2458" spans="1:16" x14ac:dyDescent="0.35">
      <c r="A2458" s="54">
        <f xml:space="preserve"> ROW( data_scaledImpacts[[#This Row],[row_id]] ) - ROW( data_scaledImpacts[[#Headers],[row_id]] )</f>
        <v>2457</v>
      </c>
      <c r="B2458" s="61" t="str">
        <f xml:space="preserve"> _xlfn.TEXTJOIN( "", , data_scaledImpacts[[#This Row],[sector]:[impactType]] )</f>
        <v>CoastalProperties1p5752010NoAdapt</v>
      </c>
      <c r="C2458" s="49" t="s">
        <v>86</v>
      </c>
      <c r="D2458" s="49" t="s">
        <v>1009</v>
      </c>
      <c r="E2458" s="50">
        <v>75</v>
      </c>
      <c r="F2458" s="50">
        <v>2010</v>
      </c>
      <c r="G2458" s="50" t="s">
        <v>87</v>
      </c>
      <c r="H2458" s="51"/>
      <c r="I2458" s="64"/>
      <c r="J2458" s="147" t="s">
        <v>26</v>
      </c>
      <c r="K2458" s="52">
        <v>1867694810.9398861</v>
      </c>
      <c r="L2458" s="53" t="s">
        <v>26</v>
      </c>
      <c r="M2458" s="52">
        <v>182149518.42661729</v>
      </c>
      <c r="N2458" s="52">
        <v>34037249138.297493</v>
      </c>
      <c r="O2458" s="52">
        <v>1612590831.5418088</v>
      </c>
      <c r="P2458" s="20">
        <v>2064833072.4161911</v>
      </c>
    </row>
    <row r="2459" spans="1:16" x14ac:dyDescent="0.35">
      <c r="A2459" s="54">
        <f xml:space="preserve"> ROW( data_scaledImpacts[[#This Row],[row_id]] ) - ROW( data_scaledImpacts[[#Headers],[row_id]] )</f>
        <v>2458</v>
      </c>
      <c r="B2459" s="61" t="str">
        <f xml:space="preserve"> _xlfn.TEXTJOIN( "", , data_scaledImpacts[[#This Row],[sector]:[impactType]] )</f>
        <v>CoastalProperties1p51002010NoAdapt</v>
      </c>
      <c r="C2459" s="49" t="s">
        <v>86</v>
      </c>
      <c r="D2459" s="49" t="s">
        <v>1009</v>
      </c>
      <c r="E2459" s="50">
        <v>100</v>
      </c>
      <c r="F2459" s="50">
        <v>2010</v>
      </c>
      <c r="G2459" s="50" t="s">
        <v>87</v>
      </c>
      <c r="H2459" s="51"/>
      <c r="I2459" s="64"/>
      <c r="J2459" s="147" t="s">
        <v>26</v>
      </c>
      <c r="K2459" s="52">
        <v>3854172349.0176129</v>
      </c>
      <c r="L2459" s="53" t="s">
        <v>26</v>
      </c>
      <c r="M2459" s="52">
        <v>512265120.38614964</v>
      </c>
      <c r="N2459" s="52">
        <v>54459667420.627548</v>
      </c>
      <c r="O2459" s="52">
        <v>1055721045.7496306</v>
      </c>
      <c r="P2459" s="20">
        <v>4376453553.5967102</v>
      </c>
    </row>
    <row r="2460" spans="1:16" x14ac:dyDescent="0.35">
      <c r="A2460" s="54">
        <f xml:space="preserve"> ROW( data_scaledImpacts[[#This Row],[row_id]] ) - ROW( data_scaledImpacts[[#Headers],[row_id]] )</f>
        <v>2459</v>
      </c>
      <c r="B2460" s="61" t="str">
        <f xml:space="preserve"> _xlfn.TEXTJOIN( "", , data_scaledImpacts[[#This Row],[sector]:[impactType]] )</f>
        <v>CoastalProperties1p51252010NoAdapt</v>
      </c>
      <c r="C2460" s="49" t="s">
        <v>86</v>
      </c>
      <c r="D2460" s="49" t="s">
        <v>1009</v>
      </c>
      <c r="E2460" s="50">
        <v>125</v>
      </c>
      <c r="F2460" s="50">
        <v>2010</v>
      </c>
      <c r="G2460" s="50" t="s">
        <v>87</v>
      </c>
      <c r="H2460" s="51"/>
      <c r="I2460" s="64"/>
      <c r="J2460" s="147" t="s">
        <v>26</v>
      </c>
      <c r="K2460" s="52">
        <v>8160689846.7259665</v>
      </c>
      <c r="L2460" s="53" t="s">
        <v>26</v>
      </c>
      <c r="M2460" s="52">
        <v>910988674.29171276</v>
      </c>
      <c r="N2460" s="52">
        <v>80112958552.502426</v>
      </c>
      <c r="O2460" s="52">
        <v>859474247.29420149</v>
      </c>
      <c r="P2460" s="20">
        <v>6351704770.3429499</v>
      </c>
    </row>
    <row r="2461" spans="1:16" x14ac:dyDescent="0.35">
      <c r="A2461" s="54">
        <f xml:space="preserve"> ROW( data_scaledImpacts[[#This Row],[row_id]] ) - ROW( data_scaledImpacts[[#Headers],[row_id]] )</f>
        <v>2460</v>
      </c>
      <c r="B2461" s="61" t="str">
        <f xml:space="preserve"> _xlfn.TEXTJOIN( "", , data_scaledImpacts[[#This Row],[sector]:[impactType]] )</f>
        <v>CoastalProperties1p51502010NoAdapt</v>
      </c>
      <c r="C2461" s="49" t="s">
        <v>86</v>
      </c>
      <c r="D2461" s="49" t="s">
        <v>1009</v>
      </c>
      <c r="E2461" s="50">
        <v>150</v>
      </c>
      <c r="F2461" s="50">
        <v>2010</v>
      </c>
      <c r="G2461" s="50" t="s">
        <v>87</v>
      </c>
      <c r="H2461" s="51"/>
      <c r="I2461" s="64"/>
      <c r="J2461" s="147" t="s">
        <v>26</v>
      </c>
      <c r="K2461" s="52">
        <v>9408157668.8671055</v>
      </c>
      <c r="L2461" s="53" t="s">
        <v>26</v>
      </c>
      <c r="M2461" s="52">
        <v>965469400.92376745</v>
      </c>
      <c r="N2461" s="52">
        <v>87322848272.446625</v>
      </c>
      <c r="O2461" s="52">
        <v>818995148.3982954</v>
      </c>
      <c r="P2461" s="20">
        <v>6827776184.1066437</v>
      </c>
    </row>
    <row r="2462" spans="1:16" x14ac:dyDescent="0.35">
      <c r="A2462" s="54">
        <f xml:space="preserve"> ROW( data_scaledImpacts[[#This Row],[row_id]] ) - ROW( data_scaledImpacts[[#Headers],[row_id]] )</f>
        <v>2461</v>
      </c>
      <c r="B2462" s="61" t="str">
        <f xml:space="preserve"> _xlfn.TEXTJOIN( "", , data_scaledImpacts[[#This Row],[sector]:[impactType]] )</f>
        <v>CoastalProperties1p51752010NoAdapt</v>
      </c>
      <c r="C2462" s="49" t="s">
        <v>86</v>
      </c>
      <c r="D2462" s="49" t="s">
        <v>1009</v>
      </c>
      <c r="E2462" s="50">
        <v>175</v>
      </c>
      <c r="F2462" s="50">
        <v>2010</v>
      </c>
      <c r="G2462" s="50" t="s">
        <v>87</v>
      </c>
      <c r="H2462" s="51"/>
      <c r="I2462" s="64"/>
      <c r="J2462" s="147" t="s">
        <v>26</v>
      </c>
      <c r="K2462" s="52" t="s">
        <v>26</v>
      </c>
      <c r="L2462" s="53" t="s">
        <v>26</v>
      </c>
      <c r="M2462" s="52" t="s">
        <v>26</v>
      </c>
      <c r="N2462" s="52" t="s">
        <v>26</v>
      </c>
      <c r="O2462" s="52" t="s">
        <v>26</v>
      </c>
      <c r="P2462" s="20" t="s">
        <v>26</v>
      </c>
    </row>
    <row r="2463" spans="1:16" x14ac:dyDescent="0.35">
      <c r="A2463" s="54">
        <f xml:space="preserve"> ROW( data_scaledImpacts[[#This Row],[row_id]] ) - ROW( data_scaledImpacts[[#Headers],[row_id]] )</f>
        <v>2462</v>
      </c>
      <c r="B2463" s="61" t="str">
        <f xml:space="preserve"> _xlfn.TEXTJOIN( "", , data_scaledImpacts[[#This Row],[sector]:[impactType]] )</f>
        <v>CoastalProperties1p52002010NoAdapt</v>
      </c>
      <c r="C2463" s="49" t="s">
        <v>86</v>
      </c>
      <c r="D2463" s="49" t="s">
        <v>1009</v>
      </c>
      <c r="E2463" s="50">
        <v>200</v>
      </c>
      <c r="F2463" s="50">
        <v>2010</v>
      </c>
      <c r="G2463" s="50" t="s">
        <v>87</v>
      </c>
      <c r="H2463" s="51"/>
      <c r="I2463" s="64"/>
      <c r="J2463" s="147" t="s">
        <v>26</v>
      </c>
      <c r="K2463" s="52" t="s">
        <v>26</v>
      </c>
      <c r="L2463" s="53" t="s">
        <v>26</v>
      </c>
      <c r="M2463" s="52" t="s">
        <v>26</v>
      </c>
      <c r="N2463" s="52" t="s">
        <v>26</v>
      </c>
      <c r="O2463" s="52" t="s">
        <v>26</v>
      </c>
      <c r="P2463" s="20" t="s">
        <v>26</v>
      </c>
    </row>
    <row r="2464" spans="1:16" x14ac:dyDescent="0.35">
      <c r="A2464" s="54">
        <f xml:space="preserve"> ROW( data_scaledImpacts[[#This Row],[row_id]] ) - ROW( data_scaledImpacts[[#Headers],[row_id]] )</f>
        <v>2463</v>
      </c>
      <c r="B2464" s="61" t="str">
        <f xml:space="preserve"> _xlfn.TEXTJOIN( "", , data_scaledImpacts[[#This Row],[sector]:[impactType]] )</f>
        <v>CoastalProperties1p52252010NoAdapt</v>
      </c>
      <c r="C2464" s="49" t="s">
        <v>86</v>
      </c>
      <c r="D2464" s="49" t="s">
        <v>1009</v>
      </c>
      <c r="E2464" s="50">
        <v>225</v>
      </c>
      <c r="F2464" s="50">
        <v>2010</v>
      </c>
      <c r="G2464" s="50" t="s">
        <v>87</v>
      </c>
      <c r="H2464" s="51"/>
      <c r="I2464" s="64"/>
      <c r="J2464" s="147" t="s">
        <v>26</v>
      </c>
      <c r="K2464" s="52" t="s">
        <v>26</v>
      </c>
      <c r="L2464" s="53" t="s">
        <v>26</v>
      </c>
      <c r="M2464" s="52" t="s">
        <v>26</v>
      </c>
      <c r="N2464" s="52" t="s">
        <v>26</v>
      </c>
      <c r="O2464" s="52" t="s">
        <v>26</v>
      </c>
      <c r="P2464" s="20" t="s">
        <v>26</v>
      </c>
    </row>
    <row r="2465" spans="1:16" x14ac:dyDescent="0.35">
      <c r="A2465" s="54">
        <f xml:space="preserve"> ROW( data_scaledImpacts[[#This Row],[row_id]] ) - ROW( data_scaledImpacts[[#Headers],[row_id]] )</f>
        <v>2464</v>
      </c>
      <c r="B2465" s="61" t="str">
        <f xml:space="preserve"> _xlfn.TEXTJOIN( "", , data_scaledImpacts[[#This Row],[sector]:[impactType]] )</f>
        <v>CoastalProperties2p0252010NoAdapt</v>
      </c>
      <c r="C2465" s="49" t="s">
        <v>86</v>
      </c>
      <c r="D2465" s="49" t="s">
        <v>1010</v>
      </c>
      <c r="E2465" s="50">
        <v>25</v>
      </c>
      <c r="F2465" s="50">
        <v>2010</v>
      </c>
      <c r="G2465" s="50" t="s">
        <v>87</v>
      </c>
      <c r="H2465" s="51"/>
      <c r="I2465" s="64"/>
      <c r="J2465" s="147" t="s">
        <v>26</v>
      </c>
      <c r="K2465" s="52">
        <v>1042245238.3396477</v>
      </c>
      <c r="L2465" s="53" t="s">
        <v>26</v>
      </c>
      <c r="M2465" s="52">
        <v>126429681.97902896</v>
      </c>
      <c r="N2465" s="52">
        <v>6674534146.8217249</v>
      </c>
      <c r="O2465" s="52">
        <v>714751161.34346175</v>
      </c>
      <c r="P2465" s="20">
        <v>311228175.70176351</v>
      </c>
    </row>
    <row r="2466" spans="1:16" x14ac:dyDescent="0.35">
      <c r="A2466" s="54">
        <f xml:space="preserve"> ROW( data_scaledImpacts[[#This Row],[row_id]] ) - ROW( data_scaledImpacts[[#Headers],[row_id]] )</f>
        <v>2465</v>
      </c>
      <c r="B2466" s="61" t="str">
        <f xml:space="preserve"> _xlfn.TEXTJOIN( "", , data_scaledImpacts[[#This Row],[sector]:[impactType]] )</f>
        <v>CoastalProperties2p0502010NoAdapt</v>
      </c>
      <c r="C2466" s="49" t="s">
        <v>86</v>
      </c>
      <c r="D2466" s="49" t="s">
        <v>1010</v>
      </c>
      <c r="E2466" s="50">
        <v>50</v>
      </c>
      <c r="F2466" s="50">
        <v>2010</v>
      </c>
      <c r="G2466" s="50" t="s">
        <v>87</v>
      </c>
      <c r="H2466" s="51"/>
      <c r="I2466" s="64"/>
      <c r="J2466" s="147" t="s">
        <v>26</v>
      </c>
      <c r="K2466" s="52">
        <v>1360543265.8678074</v>
      </c>
      <c r="L2466" s="53" t="s">
        <v>26</v>
      </c>
      <c r="M2466" s="52">
        <v>162441895.44698426</v>
      </c>
      <c r="N2466" s="52">
        <v>21853565369.20665</v>
      </c>
      <c r="O2466" s="52">
        <v>1499410942.677196</v>
      </c>
      <c r="P2466" s="20">
        <v>818154159.26030135</v>
      </c>
    </row>
    <row r="2467" spans="1:16" x14ac:dyDescent="0.35">
      <c r="A2467" s="54">
        <f xml:space="preserve"> ROW( data_scaledImpacts[[#This Row],[row_id]] ) - ROW( data_scaledImpacts[[#Headers],[row_id]] )</f>
        <v>2466</v>
      </c>
      <c r="B2467" s="61" t="str">
        <f xml:space="preserve"> _xlfn.TEXTJOIN( "", , data_scaledImpacts[[#This Row],[sector]:[impactType]] )</f>
        <v>CoastalProperties2p0752010NoAdapt</v>
      </c>
      <c r="C2467" s="49" t="s">
        <v>86</v>
      </c>
      <c r="D2467" s="49" t="s">
        <v>1010</v>
      </c>
      <c r="E2467" s="50">
        <v>75</v>
      </c>
      <c r="F2467" s="50">
        <v>2010</v>
      </c>
      <c r="G2467" s="50" t="s">
        <v>87</v>
      </c>
      <c r="H2467" s="51"/>
      <c r="I2467" s="64"/>
      <c r="J2467" s="147" t="s">
        <v>26</v>
      </c>
      <c r="K2467" s="52">
        <v>2898715413.1283879</v>
      </c>
      <c r="L2467" s="53" t="s">
        <v>26</v>
      </c>
      <c r="M2467" s="52">
        <v>308667173.67251867</v>
      </c>
      <c r="N2467" s="52">
        <v>48936915538.955513</v>
      </c>
      <c r="O2467" s="52">
        <v>1524789253.3258462</v>
      </c>
      <c r="P2467" s="20">
        <v>2845507426.0480542</v>
      </c>
    </row>
    <row r="2468" spans="1:16" x14ac:dyDescent="0.35">
      <c r="A2468" s="54">
        <f xml:space="preserve"> ROW( data_scaledImpacts[[#This Row],[row_id]] ) - ROW( data_scaledImpacts[[#Headers],[row_id]] )</f>
        <v>2467</v>
      </c>
      <c r="B2468" s="61" t="str">
        <f xml:space="preserve"> _xlfn.TEXTJOIN( "", , data_scaledImpacts[[#This Row],[sector]:[impactType]] )</f>
        <v>CoastalProperties2p01002010NoAdapt</v>
      </c>
      <c r="C2468" s="49" t="s">
        <v>86</v>
      </c>
      <c r="D2468" s="49" t="s">
        <v>1010</v>
      </c>
      <c r="E2468" s="50">
        <v>100</v>
      </c>
      <c r="F2468" s="50">
        <v>2010</v>
      </c>
      <c r="G2468" s="50" t="s">
        <v>87</v>
      </c>
      <c r="H2468" s="51"/>
      <c r="I2468" s="64"/>
      <c r="J2468" s="147" t="s">
        <v>26</v>
      </c>
      <c r="K2468" s="52">
        <v>5378310764.9242859</v>
      </c>
      <c r="L2468" s="53" t="s">
        <v>26</v>
      </c>
      <c r="M2468" s="52">
        <v>693695702.67622507</v>
      </c>
      <c r="N2468" s="52">
        <v>67566560568.038818</v>
      </c>
      <c r="O2468" s="52">
        <v>1085787048.3221407</v>
      </c>
      <c r="P2468" s="20">
        <v>5335853367.459857</v>
      </c>
    </row>
    <row r="2469" spans="1:16" x14ac:dyDescent="0.35">
      <c r="A2469" s="54">
        <f xml:space="preserve"> ROW( data_scaledImpacts[[#This Row],[row_id]] ) - ROW( data_scaledImpacts[[#Headers],[row_id]] )</f>
        <v>2468</v>
      </c>
      <c r="B2469" s="61" t="str">
        <f xml:space="preserve"> _xlfn.TEXTJOIN( "", , data_scaledImpacts[[#This Row],[sector]:[impactType]] )</f>
        <v>CoastalProperties2p01252010NoAdapt</v>
      </c>
      <c r="C2469" s="49" t="s">
        <v>86</v>
      </c>
      <c r="D2469" s="49" t="s">
        <v>1010</v>
      </c>
      <c r="E2469" s="50">
        <v>125</v>
      </c>
      <c r="F2469" s="50">
        <v>2010</v>
      </c>
      <c r="G2469" s="50" t="s">
        <v>87</v>
      </c>
      <c r="H2469" s="51"/>
      <c r="I2469" s="64"/>
      <c r="J2469" s="147" t="s">
        <v>26</v>
      </c>
      <c r="K2469" s="52">
        <v>9397206338.1670742</v>
      </c>
      <c r="L2469" s="53" t="s">
        <v>26</v>
      </c>
      <c r="M2469" s="52">
        <v>921300135.67941868</v>
      </c>
      <c r="N2469" s="52">
        <v>83064182948.165726</v>
      </c>
      <c r="O2469" s="52">
        <v>968163706.3731612</v>
      </c>
      <c r="P2469" s="20">
        <v>7889080493.3699741</v>
      </c>
    </row>
    <row r="2470" spans="1:16" x14ac:dyDescent="0.35">
      <c r="A2470" s="54">
        <f xml:space="preserve"> ROW( data_scaledImpacts[[#This Row],[row_id]] ) - ROW( data_scaledImpacts[[#Headers],[row_id]] )</f>
        <v>2469</v>
      </c>
      <c r="B2470" s="61" t="str">
        <f xml:space="preserve"> _xlfn.TEXTJOIN( "", , data_scaledImpacts[[#This Row],[sector]:[impactType]] )</f>
        <v>CoastalProperties2p01502010NoAdapt</v>
      </c>
      <c r="C2470" s="49" t="s">
        <v>86</v>
      </c>
      <c r="D2470" s="49" t="s">
        <v>1010</v>
      </c>
      <c r="E2470" s="50">
        <v>150</v>
      </c>
      <c r="F2470" s="50">
        <v>2010</v>
      </c>
      <c r="G2470" s="50" t="s">
        <v>87</v>
      </c>
      <c r="H2470" s="51"/>
      <c r="I2470" s="64"/>
      <c r="J2470" s="147" t="s">
        <v>26</v>
      </c>
      <c r="K2470" s="52">
        <v>13461535398.250584</v>
      </c>
      <c r="L2470" s="53" t="s">
        <v>26</v>
      </c>
      <c r="M2470" s="52">
        <v>921825384.07562971</v>
      </c>
      <c r="N2470" s="52">
        <v>101510233144.85854</v>
      </c>
      <c r="O2470" s="52">
        <v>965035009.64236283</v>
      </c>
      <c r="P2470" s="20">
        <v>9732868621.8491898</v>
      </c>
    </row>
    <row r="2471" spans="1:16" x14ac:dyDescent="0.35">
      <c r="A2471" s="54">
        <f xml:space="preserve"> ROW( data_scaledImpacts[[#This Row],[row_id]] ) - ROW( data_scaledImpacts[[#Headers],[row_id]] )</f>
        <v>2470</v>
      </c>
      <c r="B2471" s="61" t="str">
        <f xml:space="preserve"> _xlfn.TEXTJOIN( "", , data_scaledImpacts[[#This Row],[sector]:[impactType]] )</f>
        <v>CoastalProperties2p01752010NoAdapt</v>
      </c>
      <c r="C2471" s="49" t="s">
        <v>86</v>
      </c>
      <c r="D2471" s="49" t="s">
        <v>1010</v>
      </c>
      <c r="E2471" s="50">
        <v>175</v>
      </c>
      <c r="F2471" s="50">
        <v>2010</v>
      </c>
      <c r="G2471" s="50" t="s">
        <v>87</v>
      </c>
      <c r="H2471" s="51"/>
      <c r="I2471" s="64"/>
      <c r="J2471" s="147" t="s">
        <v>26</v>
      </c>
      <c r="K2471" s="52">
        <v>17689891182.078693</v>
      </c>
      <c r="L2471" s="53" t="s">
        <v>26</v>
      </c>
      <c r="M2471" s="52">
        <v>952431629.56496251</v>
      </c>
      <c r="N2471" s="52">
        <v>113135406830.86766</v>
      </c>
      <c r="O2471" s="52">
        <v>1108611558.870734</v>
      </c>
      <c r="P2471" s="20">
        <v>10347603372.957365</v>
      </c>
    </row>
    <row r="2472" spans="1:16" x14ac:dyDescent="0.35">
      <c r="A2472" s="54">
        <f xml:space="preserve"> ROW( data_scaledImpacts[[#This Row],[row_id]] ) - ROW( data_scaledImpacts[[#Headers],[row_id]] )</f>
        <v>2471</v>
      </c>
      <c r="B2472" s="61" t="str">
        <f xml:space="preserve"> _xlfn.TEXTJOIN( "", , data_scaledImpacts[[#This Row],[sector]:[impactType]] )</f>
        <v>CoastalProperties2p02002010NoAdapt</v>
      </c>
      <c r="C2472" s="49" t="s">
        <v>86</v>
      </c>
      <c r="D2472" s="49" t="s">
        <v>1010</v>
      </c>
      <c r="E2472" s="50">
        <v>200</v>
      </c>
      <c r="F2472" s="50">
        <v>2010</v>
      </c>
      <c r="G2472" s="50" t="s">
        <v>87</v>
      </c>
      <c r="H2472" s="51"/>
      <c r="I2472" s="64"/>
      <c r="J2472" s="147" t="s">
        <v>26</v>
      </c>
      <c r="K2472" s="52">
        <v>19502043660.862171</v>
      </c>
      <c r="L2472" s="53" t="s">
        <v>26</v>
      </c>
      <c r="M2472" s="52">
        <v>965548591.91753399</v>
      </c>
      <c r="N2472" s="52">
        <v>118117624124.87158</v>
      </c>
      <c r="O2472" s="52">
        <v>1170144365.682893</v>
      </c>
      <c r="P2472" s="20">
        <v>10611061123.432293</v>
      </c>
    </row>
    <row r="2473" spans="1:16" x14ac:dyDescent="0.35">
      <c r="A2473" s="54">
        <f xml:space="preserve"> ROW( data_scaledImpacts[[#This Row],[row_id]] ) - ROW( data_scaledImpacts[[#Headers],[row_id]] )</f>
        <v>2472</v>
      </c>
      <c r="B2473" s="61" t="str">
        <f xml:space="preserve"> _xlfn.TEXTJOIN( "", , data_scaledImpacts[[#This Row],[sector]:[impactType]] )</f>
        <v>CoastalProperties2p02252010NoAdapt</v>
      </c>
      <c r="C2473" s="49" t="s">
        <v>86</v>
      </c>
      <c r="D2473" s="49" t="s">
        <v>1010</v>
      </c>
      <c r="E2473" s="50">
        <v>225</v>
      </c>
      <c r="F2473" s="50">
        <v>2010</v>
      </c>
      <c r="G2473" s="50" t="s">
        <v>87</v>
      </c>
      <c r="H2473" s="51"/>
      <c r="I2473" s="64"/>
      <c r="J2473" s="147" t="s">
        <v>26</v>
      </c>
      <c r="K2473" s="52" t="s">
        <v>26</v>
      </c>
      <c r="L2473" s="53" t="s">
        <v>26</v>
      </c>
      <c r="M2473" s="52" t="s">
        <v>26</v>
      </c>
      <c r="N2473" s="52" t="s">
        <v>26</v>
      </c>
      <c r="O2473" s="52" t="s">
        <v>26</v>
      </c>
      <c r="P2473" s="20" t="s">
        <v>26</v>
      </c>
    </row>
    <row r="2474" spans="1:16" x14ac:dyDescent="0.35">
      <c r="A2474" s="54">
        <f xml:space="preserve"> ROW( data_scaledImpacts[[#This Row],[row_id]] ) - ROW( data_scaledImpacts[[#Headers],[row_id]] )</f>
        <v>2473</v>
      </c>
      <c r="B2474" s="61" t="str">
        <f xml:space="preserve"> _xlfn.TEXTJOIN( "", , data_scaledImpacts[[#This Row],[sector]:[impactType]] )</f>
        <v>CoastalProperties2p5252010NoAdapt</v>
      </c>
      <c r="C2474" s="49" t="s">
        <v>86</v>
      </c>
      <c r="D2474" s="49" t="s">
        <v>1011</v>
      </c>
      <c r="E2474" s="50">
        <v>25</v>
      </c>
      <c r="F2474" s="50">
        <v>2010</v>
      </c>
      <c r="G2474" s="50" t="s">
        <v>87</v>
      </c>
      <c r="H2474" s="51"/>
      <c r="I2474" s="64"/>
      <c r="J2474" s="147" t="s">
        <v>26</v>
      </c>
      <c r="K2474" s="52">
        <v>1064301406.4649111</v>
      </c>
      <c r="L2474" s="53" t="s">
        <v>26</v>
      </c>
      <c r="M2474" s="52">
        <v>131097596.27498023</v>
      </c>
      <c r="N2474" s="52">
        <v>7002223346.6947298</v>
      </c>
      <c r="O2474" s="52">
        <v>737916078.59101307</v>
      </c>
      <c r="P2474" s="20">
        <v>331459820.60101807</v>
      </c>
    </row>
    <row r="2475" spans="1:16" x14ac:dyDescent="0.35">
      <c r="A2475" s="54">
        <f xml:space="preserve"> ROW( data_scaledImpacts[[#This Row],[row_id]] ) - ROW( data_scaledImpacts[[#Headers],[row_id]] )</f>
        <v>2474</v>
      </c>
      <c r="B2475" s="61" t="str">
        <f xml:space="preserve"> _xlfn.TEXTJOIN( "", , data_scaledImpacts[[#This Row],[sector]:[impactType]] )</f>
        <v>CoastalProperties2p5502010NoAdapt</v>
      </c>
      <c r="C2475" s="49" t="s">
        <v>86</v>
      </c>
      <c r="D2475" s="49" t="s">
        <v>1011</v>
      </c>
      <c r="E2475" s="50">
        <v>50</v>
      </c>
      <c r="F2475" s="50">
        <v>2010</v>
      </c>
      <c r="G2475" s="50" t="s">
        <v>87</v>
      </c>
      <c r="H2475" s="51"/>
      <c r="I2475" s="64"/>
      <c r="J2475" s="147" t="s">
        <v>26</v>
      </c>
      <c r="K2475" s="52">
        <v>1428035018.6738558</v>
      </c>
      <c r="L2475" s="53" t="s">
        <v>26</v>
      </c>
      <c r="M2475" s="52">
        <v>177137365.57126641</v>
      </c>
      <c r="N2475" s="52">
        <v>23730187880.611099</v>
      </c>
      <c r="O2475" s="52">
        <v>1502280623.5649254</v>
      </c>
      <c r="P2475" s="20">
        <v>904897429.3418951</v>
      </c>
    </row>
    <row r="2476" spans="1:16" x14ac:dyDescent="0.35">
      <c r="A2476" s="54">
        <f xml:space="preserve"> ROW( data_scaledImpacts[[#This Row],[row_id]] ) - ROW( data_scaledImpacts[[#Headers],[row_id]] )</f>
        <v>2475</v>
      </c>
      <c r="B2476" s="61" t="str">
        <f xml:space="preserve"> _xlfn.TEXTJOIN( "", , data_scaledImpacts[[#This Row],[sector]:[impactType]] )</f>
        <v>CoastalProperties2p5752010NoAdapt</v>
      </c>
      <c r="C2476" s="49" t="s">
        <v>86</v>
      </c>
      <c r="D2476" s="49" t="s">
        <v>1011</v>
      </c>
      <c r="E2476" s="50">
        <v>75</v>
      </c>
      <c r="F2476" s="50">
        <v>2010</v>
      </c>
      <c r="G2476" s="50" t="s">
        <v>87</v>
      </c>
      <c r="H2476" s="51"/>
      <c r="I2476" s="64"/>
      <c r="J2476" s="147" t="s">
        <v>26</v>
      </c>
      <c r="K2476" s="52">
        <v>2703938356.3048329</v>
      </c>
      <c r="L2476" s="53" t="s">
        <v>26</v>
      </c>
      <c r="M2476" s="52">
        <v>321420531.51765823</v>
      </c>
      <c r="N2476" s="52">
        <v>48979003527.870865</v>
      </c>
      <c r="O2476" s="52">
        <v>1584303741.7961144</v>
      </c>
      <c r="P2476" s="20">
        <v>4169186355.4039459</v>
      </c>
    </row>
    <row r="2477" spans="1:16" x14ac:dyDescent="0.35">
      <c r="A2477" s="54">
        <f xml:space="preserve"> ROW( data_scaledImpacts[[#This Row],[row_id]] ) - ROW( data_scaledImpacts[[#Headers],[row_id]] )</f>
        <v>2476</v>
      </c>
      <c r="B2477" s="61" t="str">
        <f xml:space="preserve"> _xlfn.TEXTJOIN( "", , data_scaledImpacts[[#This Row],[sector]:[impactType]] )</f>
        <v>CoastalProperties2p51002010NoAdapt</v>
      </c>
      <c r="C2477" s="49" t="s">
        <v>86</v>
      </c>
      <c r="D2477" s="49" t="s">
        <v>1011</v>
      </c>
      <c r="E2477" s="50">
        <v>100</v>
      </c>
      <c r="F2477" s="50">
        <v>2010</v>
      </c>
      <c r="G2477" s="50" t="s">
        <v>87</v>
      </c>
      <c r="H2477" s="51"/>
      <c r="I2477" s="64"/>
      <c r="J2477" s="147" t="s">
        <v>26</v>
      </c>
      <c r="K2477" s="52">
        <v>6254714039.6327391</v>
      </c>
      <c r="L2477" s="53" t="s">
        <v>26</v>
      </c>
      <c r="M2477" s="52">
        <v>823261475.83418</v>
      </c>
      <c r="N2477" s="52">
        <v>66526623567.455437</v>
      </c>
      <c r="O2477" s="52">
        <v>1250305021.8536844</v>
      </c>
      <c r="P2477" s="20">
        <v>6057857747.882967</v>
      </c>
    </row>
    <row r="2478" spans="1:16" x14ac:dyDescent="0.35">
      <c r="A2478" s="54">
        <f xml:space="preserve"> ROW( data_scaledImpacts[[#This Row],[row_id]] ) - ROW( data_scaledImpacts[[#Headers],[row_id]] )</f>
        <v>2477</v>
      </c>
      <c r="B2478" s="61" t="str">
        <f xml:space="preserve"> _xlfn.TEXTJOIN( "", , data_scaledImpacts[[#This Row],[sector]:[impactType]] )</f>
        <v>CoastalProperties2p51252010NoAdapt</v>
      </c>
      <c r="C2478" s="49" t="s">
        <v>86</v>
      </c>
      <c r="D2478" s="49" t="s">
        <v>1011</v>
      </c>
      <c r="E2478" s="50">
        <v>125</v>
      </c>
      <c r="F2478" s="50">
        <v>2010</v>
      </c>
      <c r="G2478" s="50" t="s">
        <v>87</v>
      </c>
      <c r="H2478" s="51"/>
      <c r="I2478" s="64"/>
      <c r="J2478" s="147" t="s">
        <v>26</v>
      </c>
      <c r="K2478" s="52">
        <v>11722440681.644318</v>
      </c>
      <c r="L2478" s="53" t="s">
        <v>26</v>
      </c>
      <c r="M2478" s="52">
        <v>915717303.95433879</v>
      </c>
      <c r="N2478" s="52">
        <v>91035015201.702957</v>
      </c>
      <c r="O2478" s="52">
        <v>1043875375.9329783</v>
      </c>
      <c r="P2478" s="20">
        <v>8660772525.4732361</v>
      </c>
    </row>
    <row r="2479" spans="1:16" x14ac:dyDescent="0.35">
      <c r="A2479" s="54">
        <f xml:space="preserve"> ROW( data_scaledImpacts[[#This Row],[row_id]] ) - ROW( data_scaledImpacts[[#Headers],[row_id]] )</f>
        <v>2478</v>
      </c>
      <c r="B2479" s="61" t="str">
        <f xml:space="preserve"> _xlfn.TEXTJOIN( "", , data_scaledImpacts[[#This Row],[sector]:[impactType]] )</f>
        <v>CoastalProperties2p51502010NoAdapt</v>
      </c>
      <c r="C2479" s="49" t="s">
        <v>86</v>
      </c>
      <c r="D2479" s="49" t="s">
        <v>1011</v>
      </c>
      <c r="E2479" s="50">
        <v>150</v>
      </c>
      <c r="F2479" s="50">
        <v>2010</v>
      </c>
      <c r="G2479" s="50" t="s">
        <v>87</v>
      </c>
      <c r="H2479" s="51"/>
      <c r="I2479" s="64"/>
      <c r="J2479" s="147" t="s">
        <v>26</v>
      </c>
      <c r="K2479" s="52">
        <v>16788895093.490524</v>
      </c>
      <c r="L2479" s="53" t="s">
        <v>26</v>
      </c>
      <c r="M2479" s="52">
        <v>946942761.59118116</v>
      </c>
      <c r="N2479" s="52">
        <v>110523730754.05977</v>
      </c>
      <c r="O2479" s="52">
        <v>1110219127.1709499</v>
      </c>
      <c r="P2479" s="20">
        <v>10192230216.405384</v>
      </c>
    </row>
    <row r="2480" spans="1:16" x14ac:dyDescent="0.35">
      <c r="A2480" s="54">
        <f xml:space="preserve"> ROW( data_scaledImpacts[[#This Row],[row_id]] ) - ROW( data_scaledImpacts[[#Headers],[row_id]] )</f>
        <v>2479</v>
      </c>
      <c r="B2480" s="61" t="str">
        <f xml:space="preserve"> _xlfn.TEXTJOIN( "", , data_scaledImpacts[[#This Row],[sector]:[impactType]] )</f>
        <v>CoastalProperties2p51752010NoAdapt</v>
      </c>
      <c r="C2480" s="49" t="s">
        <v>86</v>
      </c>
      <c r="D2480" s="49" t="s">
        <v>1011</v>
      </c>
      <c r="E2480" s="50">
        <v>175</v>
      </c>
      <c r="F2480" s="50">
        <v>2010</v>
      </c>
      <c r="G2480" s="50" t="s">
        <v>87</v>
      </c>
      <c r="H2480" s="51"/>
      <c r="I2480" s="64"/>
      <c r="J2480" s="147" t="s">
        <v>26</v>
      </c>
      <c r="K2480" s="52">
        <v>19952901001.38773</v>
      </c>
      <c r="L2480" s="53" t="s">
        <v>26</v>
      </c>
      <c r="M2480" s="52">
        <v>964407323.02948546</v>
      </c>
      <c r="N2480" s="52">
        <v>121552950278.55652</v>
      </c>
      <c r="O2480" s="52">
        <v>1240057382.2982512</v>
      </c>
      <c r="P2480" s="20">
        <v>10826289507.094484</v>
      </c>
    </row>
    <row r="2481" spans="1:16" x14ac:dyDescent="0.35">
      <c r="A2481" s="54">
        <f xml:space="preserve"> ROW( data_scaledImpacts[[#This Row],[row_id]] ) - ROW( data_scaledImpacts[[#Headers],[row_id]] )</f>
        <v>2480</v>
      </c>
      <c r="B2481" s="61" t="str">
        <f xml:space="preserve"> _xlfn.TEXTJOIN( "", , data_scaledImpacts[[#This Row],[sector]:[impactType]] )</f>
        <v>CoastalProperties2p52002010NoAdapt</v>
      </c>
      <c r="C2481" s="49" t="s">
        <v>86</v>
      </c>
      <c r="D2481" s="49" t="s">
        <v>1011</v>
      </c>
      <c r="E2481" s="50">
        <v>200</v>
      </c>
      <c r="F2481" s="50">
        <v>2010</v>
      </c>
      <c r="G2481" s="50" t="s">
        <v>87</v>
      </c>
      <c r="H2481" s="51"/>
      <c r="I2481" s="64"/>
      <c r="J2481" s="147" t="s">
        <v>26</v>
      </c>
      <c r="K2481" s="52">
        <v>25166700738.321468</v>
      </c>
      <c r="L2481" s="53" t="s">
        <v>26</v>
      </c>
      <c r="M2481" s="52">
        <v>2695819788.4325237</v>
      </c>
      <c r="N2481" s="52">
        <v>130315500395.74532</v>
      </c>
      <c r="O2481" s="52">
        <v>1390974363.2202411</v>
      </c>
      <c r="P2481" s="20">
        <v>11084826553.119682</v>
      </c>
    </row>
    <row r="2482" spans="1:16" x14ac:dyDescent="0.35">
      <c r="A2482" s="54">
        <f xml:space="preserve"> ROW( data_scaledImpacts[[#This Row],[row_id]] ) - ROW( data_scaledImpacts[[#Headers],[row_id]] )</f>
        <v>2481</v>
      </c>
      <c r="B2482" s="61" t="str">
        <f xml:space="preserve"> _xlfn.TEXTJOIN( "", , data_scaledImpacts[[#This Row],[sector]:[impactType]] )</f>
        <v>CoastalProperties2p52252010NoAdapt</v>
      </c>
      <c r="C2482" s="49" t="s">
        <v>86</v>
      </c>
      <c r="D2482" s="49" t="s">
        <v>1011</v>
      </c>
      <c r="E2482" s="50">
        <v>225</v>
      </c>
      <c r="F2482" s="50">
        <v>2010</v>
      </c>
      <c r="G2482" s="50" t="s">
        <v>87</v>
      </c>
      <c r="H2482" s="51"/>
      <c r="I2482" s="64"/>
      <c r="J2482" s="147" t="s">
        <v>26</v>
      </c>
      <c r="K2482" s="52">
        <v>28984199534.450035</v>
      </c>
      <c r="L2482" s="53" t="s">
        <v>26</v>
      </c>
      <c r="M2482" s="52">
        <v>4135752749.3620028</v>
      </c>
      <c r="N2482" s="52">
        <v>135779422239.31989</v>
      </c>
      <c r="O2482" s="52">
        <v>1495098804.8006825</v>
      </c>
      <c r="P2482" s="20">
        <v>11194597543.025835</v>
      </c>
    </row>
    <row r="2483" spans="1:16" x14ac:dyDescent="0.35">
      <c r="A2483" s="54">
        <f xml:space="preserve"> ROW( data_scaledImpacts[[#This Row],[row_id]] ) - ROW( data_scaledImpacts[[#Headers],[row_id]] )</f>
        <v>2482</v>
      </c>
      <c r="B2483" s="61" t="str">
        <f xml:space="preserve"> _xlfn.TEXTJOIN( "", , data_scaledImpacts[[#This Row],[sector]:[impactType]] )</f>
        <v>CoastalProperties0p3252010Reactive</v>
      </c>
      <c r="C2483" s="49" t="s">
        <v>86</v>
      </c>
      <c r="D2483" s="49" t="s">
        <v>1006</v>
      </c>
      <c r="E2483" s="50">
        <v>25</v>
      </c>
      <c r="F2483" s="50">
        <v>2010</v>
      </c>
      <c r="G2483" s="50" t="s">
        <v>88</v>
      </c>
      <c r="H2483" s="51"/>
      <c r="I2483" s="64"/>
      <c r="J2483" s="147" t="s">
        <v>26</v>
      </c>
      <c r="K2483" s="52">
        <v>805403688.83536732</v>
      </c>
      <c r="L2483" s="53" t="s">
        <v>26</v>
      </c>
      <c r="M2483" s="52">
        <v>105918187.53336163</v>
      </c>
      <c r="N2483" s="52">
        <v>3189776331.0812993</v>
      </c>
      <c r="O2483" s="52">
        <v>373543436.11282891</v>
      </c>
      <c r="P2483" s="20">
        <v>232223279.78731328</v>
      </c>
    </row>
    <row r="2484" spans="1:16" x14ac:dyDescent="0.35">
      <c r="A2484" s="54">
        <f xml:space="preserve"> ROW( data_scaledImpacts[[#This Row],[row_id]] ) - ROW( data_scaledImpacts[[#Headers],[row_id]] )</f>
        <v>2483</v>
      </c>
      <c r="B2484" s="61" t="str">
        <f xml:space="preserve"> _xlfn.TEXTJOIN( "", , data_scaledImpacts[[#This Row],[sector]:[impactType]] )</f>
        <v>CoastalProperties0p3502010Reactive</v>
      </c>
      <c r="C2484" s="49" t="s">
        <v>86</v>
      </c>
      <c r="D2484" s="49" t="s">
        <v>1006</v>
      </c>
      <c r="E2484" s="50">
        <v>50</v>
      </c>
      <c r="F2484" s="50">
        <v>2010</v>
      </c>
      <c r="G2484" s="50" t="s">
        <v>88</v>
      </c>
      <c r="H2484" s="51"/>
      <c r="I2484" s="64"/>
      <c r="J2484" s="147" t="s">
        <v>26</v>
      </c>
      <c r="K2484" s="52" t="s">
        <v>26</v>
      </c>
      <c r="L2484" s="53" t="s">
        <v>26</v>
      </c>
      <c r="M2484" s="52" t="s">
        <v>26</v>
      </c>
      <c r="N2484" s="52" t="s">
        <v>26</v>
      </c>
      <c r="O2484" s="52" t="s">
        <v>26</v>
      </c>
      <c r="P2484" s="20" t="s">
        <v>26</v>
      </c>
    </row>
    <row r="2485" spans="1:16" x14ac:dyDescent="0.35">
      <c r="A2485" s="54">
        <f xml:space="preserve"> ROW( data_scaledImpacts[[#This Row],[row_id]] ) - ROW( data_scaledImpacts[[#Headers],[row_id]] )</f>
        <v>2484</v>
      </c>
      <c r="B2485" s="61" t="str">
        <f xml:space="preserve"> _xlfn.TEXTJOIN( "", , data_scaledImpacts[[#This Row],[sector]:[impactType]] )</f>
        <v>CoastalProperties0p3752010Reactive</v>
      </c>
      <c r="C2485" s="49" t="s">
        <v>86</v>
      </c>
      <c r="D2485" s="49" t="s">
        <v>1006</v>
      </c>
      <c r="E2485" s="50">
        <v>75</v>
      </c>
      <c r="F2485" s="50">
        <v>2010</v>
      </c>
      <c r="G2485" s="50" t="s">
        <v>88</v>
      </c>
      <c r="H2485" s="51"/>
      <c r="I2485" s="64"/>
      <c r="J2485" s="147" t="s">
        <v>26</v>
      </c>
      <c r="K2485" s="52" t="s">
        <v>26</v>
      </c>
      <c r="L2485" s="53" t="s">
        <v>26</v>
      </c>
      <c r="M2485" s="52" t="s">
        <v>26</v>
      </c>
      <c r="N2485" s="52" t="s">
        <v>26</v>
      </c>
      <c r="O2485" s="52" t="s">
        <v>26</v>
      </c>
      <c r="P2485" s="20" t="s">
        <v>26</v>
      </c>
    </row>
    <row r="2486" spans="1:16" x14ac:dyDescent="0.35">
      <c r="A2486" s="54">
        <f xml:space="preserve"> ROW( data_scaledImpacts[[#This Row],[row_id]] ) - ROW( data_scaledImpacts[[#Headers],[row_id]] )</f>
        <v>2485</v>
      </c>
      <c r="B2486" s="61" t="str">
        <f xml:space="preserve"> _xlfn.TEXTJOIN( "", , data_scaledImpacts[[#This Row],[sector]:[impactType]] )</f>
        <v>CoastalProperties0p31002010Reactive</v>
      </c>
      <c r="C2486" s="49" t="s">
        <v>86</v>
      </c>
      <c r="D2486" s="49" t="s">
        <v>1006</v>
      </c>
      <c r="E2486" s="50">
        <v>100</v>
      </c>
      <c r="F2486" s="50">
        <v>2010</v>
      </c>
      <c r="G2486" s="50" t="s">
        <v>88</v>
      </c>
      <c r="H2486" s="51"/>
      <c r="I2486" s="64"/>
      <c r="J2486" s="147" t="s">
        <v>26</v>
      </c>
      <c r="K2486" s="52" t="s">
        <v>26</v>
      </c>
      <c r="L2486" s="53" t="s">
        <v>26</v>
      </c>
      <c r="M2486" s="52" t="s">
        <v>26</v>
      </c>
      <c r="N2486" s="52" t="s">
        <v>26</v>
      </c>
      <c r="O2486" s="52" t="s">
        <v>26</v>
      </c>
      <c r="P2486" s="20" t="s">
        <v>26</v>
      </c>
    </row>
    <row r="2487" spans="1:16" x14ac:dyDescent="0.35">
      <c r="A2487" s="54">
        <f xml:space="preserve"> ROW( data_scaledImpacts[[#This Row],[row_id]] ) - ROW( data_scaledImpacts[[#Headers],[row_id]] )</f>
        <v>2486</v>
      </c>
      <c r="B2487" s="61" t="str">
        <f xml:space="preserve"> _xlfn.TEXTJOIN( "", , data_scaledImpacts[[#This Row],[sector]:[impactType]] )</f>
        <v>CoastalProperties0p31252010Reactive</v>
      </c>
      <c r="C2487" s="49" t="s">
        <v>86</v>
      </c>
      <c r="D2487" s="49" t="s">
        <v>1006</v>
      </c>
      <c r="E2487" s="50">
        <v>125</v>
      </c>
      <c r="F2487" s="50">
        <v>2010</v>
      </c>
      <c r="G2487" s="50" t="s">
        <v>88</v>
      </c>
      <c r="H2487" s="51"/>
      <c r="I2487" s="64"/>
      <c r="J2487" s="147" t="s">
        <v>26</v>
      </c>
      <c r="K2487" s="52" t="s">
        <v>26</v>
      </c>
      <c r="L2487" s="53" t="s">
        <v>26</v>
      </c>
      <c r="M2487" s="52" t="s">
        <v>26</v>
      </c>
      <c r="N2487" s="52" t="s">
        <v>26</v>
      </c>
      <c r="O2487" s="52" t="s">
        <v>26</v>
      </c>
      <c r="P2487" s="20" t="s">
        <v>26</v>
      </c>
    </row>
    <row r="2488" spans="1:16" x14ac:dyDescent="0.35">
      <c r="A2488" s="54">
        <f xml:space="preserve"> ROW( data_scaledImpacts[[#This Row],[row_id]] ) - ROW( data_scaledImpacts[[#Headers],[row_id]] )</f>
        <v>2487</v>
      </c>
      <c r="B2488" s="61" t="str">
        <f xml:space="preserve"> _xlfn.TEXTJOIN( "", , data_scaledImpacts[[#This Row],[sector]:[impactType]] )</f>
        <v>CoastalProperties0p31502010Reactive</v>
      </c>
      <c r="C2488" s="49" t="s">
        <v>86</v>
      </c>
      <c r="D2488" s="49" t="s">
        <v>1006</v>
      </c>
      <c r="E2488" s="50">
        <v>150</v>
      </c>
      <c r="F2488" s="50">
        <v>2010</v>
      </c>
      <c r="G2488" s="50" t="s">
        <v>88</v>
      </c>
      <c r="H2488" s="51"/>
      <c r="I2488" s="64"/>
      <c r="J2488" s="147" t="s">
        <v>26</v>
      </c>
      <c r="K2488" s="52" t="s">
        <v>26</v>
      </c>
      <c r="L2488" s="53" t="s">
        <v>26</v>
      </c>
      <c r="M2488" s="52" t="s">
        <v>26</v>
      </c>
      <c r="N2488" s="52" t="s">
        <v>26</v>
      </c>
      <c r="O2488" s="52" t="s">
        <v>26</v>
      </c>
      <c r="P2488" s="20" t="s">
        <v>26</v>
      </c>
    </row>
    <row r="2489" spans="1:16" x14ac:dyDescent="0.35">
      <c r="A2489" s="54">
        <f xml:space="preserve"> ROW( data_scaledImpacts[[#This Row],[row_id]] ) - ROW( data_scaledImpacts[[#Headers],[row_id]] )</f>
        <v>2488</v>
      </c>
      <c r="B2489" s="61" t="str">
        <f xml:space="preserve"> _xlfn.TEXTJOIN( "", , data_scaledImpacts[[#This Row],[sector]:[impactType]] )</f>
        <v>CoastalProperties0p31752010Reactive</v>
      </c>
      <c r="C2489" s="49" t="s">
        <v>86</v>
      </c>
      <c r="D2489" s="49" t="s">
        <v>1006</v>
      </c>
      <c r="E2489" s="50">
        <v>175</v>
      </c>
      <c r="F2489" s="50">
        <v>2010</v>
      </c>
      <c r="G2489" s="50" t="s">
        <v>88</v>
      </c>
      <c r="H2489" s="51"/>
      <c r="I2489" s="64"/>
      <c r="J2489" s="147" t="s">
        <v>26</v>
      </c>
      <c r="K2489" s="52" t="s">
        <v>26</v>
      </c>
      <c r="L2489" s="53" t="s">
        <v>26</v>
      </c>
      <c r="M2489" s="52" t="s">
        <v>26</v>
      </c>
      <c r="N2489" s="52" t="s">
        <v>26</v>
      </c>
      <c r="O2489" s="52" t="s">
        <v>26</v>
      </c>
      <c r="P2489" s="20" t="s">
        <v>26</v>
      </c>
    </row>
    <row r="2490" spans="1:16" x14ac:dyDescent="0.35">
      <c r="A2490" s="54">
        <f xml:space="preserve"> ROW( data_scaledImpacts[[#This Row],[row_id]] ) - ROW( data_scaledImpacts[[#Headers],[row_id]] )</f>
        <v>2489</v>
      </c>
      <c r="B2490" s="61" t="str">
        <f xml:space="preserve"> _xlfn.TEXTJOIN( "", , data_scaledImpacts[[#This Row],[sector]:[impactType]] )</f>
        <v>CoastalProperties0p32002010Reactive</v>
      </c>
      <c r="C2490" s="49" t="s">
        <v>86</v>
      </c>
      <c r="D2490" s="49" t="s">
        <v>1006</v>
      </c>
      <c r="E2490" s="50">
        <v>200</v>
      </c>
      <c r="F2490" s="50">
        <v>2010</v>
      </c>
      <c r="G2490" s="50" t="s">
        <v>88</v>
      </c>
      <c r="H2490" s="51"/>
      <c r="I2490" s="64"/>
      <c r="J2490" s="147" t="s">
        <v>26</v>
      </c>
      <c r="K2490" s="52" t="s">
        <v>26</v>
      </c>
      <c r="L2490" s="53" t="s">
        <v>26</v>
      </c>
      <c r="M2490" s="52" t="s">
        <v>26</v>
      </c>
      <c r="N2490" s="52" t="s">
        <v>26</v>
      </c>
      <c r="O2490" s="52" t="s">
        <v>26</v>
      </c>
      <c r="P2490" s="20" t="s">
        <v>26</v>
      </c>
    </row>
    <row r="2491" spans="1:16" x14ac:dyDescent="0.35">
      <c r="A2491" s="54">
        <f xml:space="preserve"> ROW( data_scaledImpacts[[#This Row],[row_id]] ) - ROW( data_scaledImpacts[[#Headers],[row_id]] )</f>
        <v>2490</v>
      </c>
      <c r="B2491" s="61" t="str">
        <f xml:space="preserve"> _xlfn.TEXTJOIN( "", , data_scaledImpacts[[#This Row],[sector]:[impactType]] )</f>
        <v>CoastalProperties0p32252010Reactive</v>
      </c>
      <c r="C2491" s="49" t="s">
        <v>86</v>
      </c>
      <c r="D2491" s="49" t="s">
        <v>1006</v>
      </c>
      <c r="E2491" s="50">
        <v>225</v>
      </c>
      <c r="F2491" s="50">
        <v>2010</v>
      </c>
      <c r="G2491" s="50" t="s">
        <v>88</v>
      </c>
      <c r="H2491" s="51"/>
      <c r="I2491" s="64"/>
      <c r="J2491" s="147" t="s">
        <v>26</v>
      </c>
      <c r="K2491" s="52" t="s">
        <v>26</v>
      </c>
      <c r="L2491" s="53" t="s">
        <v>26</v>
      </c>
      <c r="M2491" s="52" t="s">
        <v>26</v>
      </c>
      <c r="N2491" s="52" t="s">
        <v>26</v>
      </c>
      <c r="O2491" s="52" t="s">
        <v>26</v>
      </c>
      <c r="P2491" s="20" t="s">
        <v>26</v>
      </c>
    </row>
    <row r="2492" spans="1:16" x14ac:dyDescent="0.35">
      <c r="A2492" s="54">
        <f xml:space="preserve"> ROW( data_scaledImpacts[[#This Row],[row_id]] ) - ROW( data_scaledImpacts[[#Headers],[row_id]] )</f>
        <v>2491</v>
      </c>
      <c r="B2492" s="61" t="str">
        <f xml:space="preserve"> _xlfn.TEXTJOIN( "", , data_scaledImpacts[[#This Row],[sector]:[impactType]] )</f>
        <v>CoastalProperties0p5252010Reactive</v>
      </c>
      <c r="C2492" s="49" t="s">
        <v>86</v>
      </c>
      <c r="D2492" s="49" t="s">
        <v>1007</v>
      </c>
      <c r="E2492" s="50">
        <v>25</v>
      </c>
      <c r="F2492" s="50">
        <v>2010</v>
      </c>
      <c r="G2492" s="50" t="s">
        <v>88</v>
      </c>
      <c r="H2492" s="51"/>
      <c r="I2492" s="64"/>
      <c r="J2492" s="147" t="s">
        <v>26</v>
      </c>
      <c r="K2492" s="52">
        <v>779452846.2243377</v>
      </c>
      <c r="L2492" s="53" t="s">
        <v>26</v>
      </c>
      <c r="M2492" s="52">
        <v>103846707.07427712</v>
      </c>
      <c r="N2492" s="52">
        <v>3064112948.2361712</v>
      </c>
      <c r="O2492" s="52">
        <v>341308004.76787847</v>
      </c>
      <c r="P2492" s="20">
        <v>213746288.52295086</v>
      </c>
    </row>
    <row r="2493" spans="1:16" x14ac:dyDescent="0.35">
      <c r="A2493" s="54">
        <f xml:space="preserve"> ROW( data_scaledImpacts[[#This Row],[row_id]] ) - ROW( data_scaledImpacts[[#Headers],[row_id]] )</f>
        <v>2492</v>
      </c>
      <c r="B2493" s="61" t="str">
        <f xml:space="preserve"> _xlfn.TEXTJOIN( "", , data_scaledImpacts[[#This Row],[sector]:[impactType]] )</f>
        <v>CoastalProperties0p5502010Reactive</v>
      </c>
      <c r="C2493" s="49" t="s">
        <v>86</v>
      </c>
      <c r="D2493" s="49" t="s">
        <v>1007</v>
      </c>
      <c r="E2493" s="50">
        <v>50</v>
      </c>
      <c r="F2493" s="50">
        <v>2010</v>
      </c>
      <c r="G2493" s="50" t="s">
        <v>88</v>
      </c>
      <c r="H2493" s="51"/>
      <c r="I2493" s="64"/>
      <c r="J2493" s="147" t="s">
        <v>26</v>
      </c>
      <c r="K2493" s="52">
        <v>918298991.48332441</v>
      </c>
      <c r="L2493" s="53" t="s">
        <v>26</v>
      </c>
      <c r="M2493" s="52">
        <v>121065299.69031265</v>
      </c>
      <c r="N2493" s="52">
        <v>3437585931.4503484</v>
      </c>
      <c r="O2493" s="52">
        <v>362120183.07142842</v>
      </c>
      <c r="P2493" s="20">
        <v>305619404.3731916</v>
      </c>
    </row>
    <row r="2494" spans="1:16" x14ac:dyDescent="0.35">
      <c r="A2494" s="54">
        <f xml:space="preserve"> ROW( data_scaledImpacts[[#This Row],[row_id]] ) - ROW( data_scaledImpacts[[#Headers],[row_id]] )</f>
        <v>2493</v>
      </c>
      <c r="B2494" s="61" t="str">
        <f xml:space="preserve"> _xlfn.TEXTJOIN( "", , data_scaledImpacts[[#This Row],[sector]:[impactType]] )</f>
        <v>CoastalProperties0p5752010Reactive</v>
      </c>
      <c r="C2494" s="49" t="s">
        <v>86</v>
      </c>
      <c r="D2494" s="49" t="s">
        <v>1007</v>
      </c>
      <c r="E2494" s="50">
        <v>75</v>
      </c>
      <c r="F2494" s="50">
        <v>2010</v>
      </c>
      <c r="G2494" s="50" t="s">
        <v>88</v>
      </c>
      <c r="H2494" s="51"/>
      <c r="I2494" s="64"/>
      <c r="J2494" s="147" t="s">
        <v>26</v>
      </c>
      <c r="K2494" s="52" t="s">
        <v>26</v>
      </c>
      <c r="L2494" s="53" t="s">
        <v>26</v>
      </c>
      <c r="M2494" s="52" t="s">
        <v>26</v>
      </c>
      <c r="N2494" s="52" t="s">
        <v>26</v>
      </c>
      <c r="O2494" s="52" t="s">
        <v>26</v>
      </c>
      <c r="P2494" s="20" t="s">
        <v>26</v>
      </c>
    </row>
    <row r="2495" spans="1:16" x14ac:dyDescent="0.35">
      <c r="A2495" s="54">
        <f xml:space="preserve"> ROW( data_scaledImpacts[[#This Row],[row_id]] ) - ROW( data_scaledImpacts[[#Headers],[row_id]] )</f>
        <v>2494</v>
      </c>
      <c r="B2495" s="61" t="str">
        <f xml:space="preserve"> _xlfn.TEXTJOIN( "", , data_scaledImpacts[[#This Row],[sector]:[impactType]] )</f>
        <v>CoastalProperties0p51002010Reactive</v>
      </c>
      <c r="C2495" s="49" t="s">
        <v>86</v>
      </c>
      <c r="D2495" s="49" t="s">
        <v>1007</v>
      </c>
      <c r="E2495" s="50">
        <v>100</v>
      </c>
      <c r="F2495" s="50">
        <v>2010</v>
      </c>
      <c r="G2495" s="50" t="s">
        <v>88</v>
      </c>
      <c r="H2495" s="51"/>
      <c r="I2495" s="64"/>
      <c r="J2495" s="147" t="s">
        <v>26</v>
      </c>
      <c r="K2495" s="52" t="s">
        <v>26</v>
      </c>
      <c r="L2495" s="53" t="s">
        <v>26</v>
      </c>
      <c r="M2495" s="52" t="s">
        <v>26</v>
      </c>
      <c r="N2495" s="52" t="s">
        <v>26</v>
      </c>
      <c r="O2495" s="52" t="s">
        <v>26</v>
      </c>
      <c r="P2495" s="20" t="s">
        <v>26</v>
      </c>
    </row>
    <row r="2496" spans="1:16" x14ac:dyDescent="0.35">
      <c r="A2496" s="54">
        <f xml:space="preserve"> ROW( data_scaledImpacts[[#This Row],[row_id]] ) - ROW( data_scaledImpacts[[#Headers],[row_id]] )</f>
        <v>2495</v>
      </c>
      <c r="B2496" s="61" t="str">
        <f xml:space="preserve"> _xlfn.TEXTJOIN( "", , data_scaledImpacts[[#This Row],[sector]:[impactType]] )</f>
        <v>CoastalProperties0p51252010Reactive</v>
      </c>
      <c r="C2496" s="49" t="s">
        <v>86</v>
      </c>
      <c r="D2496" s="49" t="s">
        <v>1007</v>
      </c>
      <c r="E2496" s="50">
        <v>125</v>
      </c>
      <c r="F2496" s="50">
        <v>2010</v>
      </c>
      <c r="G2496" s="50" t="s">
        <v>88</v>
      </c>
      <c r="H2496" s="51"/>
      <c r="I2496" s="64"/>
      <c r="J2496" s="147" t="s">
        <v>26</v>
      </c>
      <c r="K2496" s="52" t="s">
        <v>26</v>
      </c>
      <c r="L2496" s="53" t="s">
        <v>26</v>
      </c>
      <c r="M2496" s="52" t="s">
        <v>26</v>
      </c>
      <c r="N2496" s="52" t="s">
        <v>26</v>
      </c>
      <c r="O2496" s="52" t="s">
        <v>26</v>
      </c>
      <c r="P2496" s="20" t="s">
        <v>26</v>
      </c>
    </row>
    <row r="2497" spans="1:16" x14ac:dyDescent="0.35">
      <c r="A2497" s="54">
        <f xml:space="preserve"> ROW( data_scaledImpacts[[#This Row],[row_id]] ) - ROW( data_scaledImpacts[[#Headers],[row_id]] )</f>
        <v>2496</v>
      </c>
      <c r="B2497" s="61" t="str">
        <f xml:space="preserve"> _xlfn.TEXTJOIN( "", , data_scaledImpacts[[#This Row],[sector]:[impactType]] )</f>
        <v>CoastalProperties0p51502010Reactive</v>
      </c>
      <c r="C2497" s="49" t="s">
        <v>86</v>
      </c>
      <c r="D2497" s="49" t="s">
        <v>1007</v>
      </c>
      <c r="E2497" s="50">
        <v>150</v>
      </c>
      <c r="F2497" s="50">
        <v>2010</v>
      </c>
      <c r="G2497" s="50" t="s">
        <v>88</v>
      </c>
      <c r="H2497" s="51"/>
      <c r="I2497" s="64"/>
      <c r="J2497" s="147" t="s">
        <v>26</v>
      </c>
      <c r="K2497" s="52" t="s">
        <v>26</v>
      </c>
      <c r="L2497" s="53" t="s">
        <v>26</v>
      </c>
      <c r="M2497" s="52" t="s">
        <v>26</v>
      </c>
      <c r="N2497" s="52" t="s">
        <v>26</v>
      </c>
      <c r="O2497" s="52" t="s">
        <v>26</v>
      </c>
      <c r="P2497" s="20" t="s">
        <v>26</v>
      </c>
    </row>
    <row r="2498" spans="1:16" x14ac:dyDescent="0.35">
      <c r="A2498" s="54">
        <f xml:space="preserve"> ROW( data_scaledImpacts[[#This Row],[row_id]] ) - ROW( data_scaledImpacts[[#Headers],[row_id]] )</f>
        <v>2497</v>
      </c>
      <c r="B2498" s="61" t="str">
        <f xml:space="preserve"> _xlfn.TEXTJOIN( "", , data_scaledImpacts[[#This Row],[sector]:[impactType]] )</f>
        <v>CoastalProperties0p51752010Reactive</v>
      </c>
      <c r="C2498" s="49" t="s">
        <v>86</v>
      </c>
      <c r="D2498" s="49" t="s">
        <v>1007</v>
      </c>
      <c r="E2498" s="50">
        <v>175</v>
      </c>
      <c r="F2498" s="50">
        <v>2010</v>
      </c>
      <c r="G2498" s="50" t="s">
        <v>88</v>
      </c>
      <c r="H2498" s="51"/>
      <c r="I2498" s="64"/>
      <c r="J2498" s="147" t="s">
        <v>26</v>
      </c>
      <c r="K2498" s="52" t="s">
        <v>26</v>
      </c>
      <c r="L2498" s="53" t="s">
        <v>26</v>
      </c>
      <c r="M2498" s="52" t="s">
        <v>26</v>
      </c>
      <c r="N2498" s="52" t="s">
        <v>26</v>
      </c>
      <c r="O2498" s="52" t="s">
        <v>26</v>
      </c>
      <c r="P2498" s="20" t="s">
        <v>26</v>
      </c>
    </row>
    <row r="2499" spans="1:16" x14ac:dyDescent="0.35">
      <c r="A2499" s="54">
        <f xml:space="preserve"> ROW( data_scaledImpacts[[#This Row],[row_id]] ) - ROW( data_scaledImpacts[[#Headers],[row_id]] )</f>
        <v>2498</v>
      </c>
      <c r="B2499" s="61" t="str">
        <f xml:space="preserve"> _xlfn.TEXTJOIN( "", , data_scaledImpacts[[#This Row],[sector]:[impactType]] )</f>
        <v>CoastalProperties0p52002010Reactive</v>
      </c>
      <c r="C2499" s="49" t="s">
        <v>86</v>
      </c>
      <c r="D2499" s="49" t="s">
        <v>1007</v>
      </c>
      <c r="E2499" s="50">
        <v>200</v>
      </c>
      <c r="F2499" s="50">
        <v>2010</v>
      </c>
      <c r="G2499" s="50" t="s">
        <v>88</v>
      </c>
      <c r="H2499" s="51"/>
      <c r="I2499" s="64"/>
      <c r="J2499" s="147" t="s">
        <v>26</v>
      </c>
      <c r="K2499" s="52" t="s">
        <v>26</v>
      </c>
      <c r="L2499" s="53" t="s">
        <v>26</v>
      </c>
      <c r="M2499" s="52" t="s">
        <v>26</v>
      </c>
      <c r="N2499" s="52" t="s">
        <v>26</v>
      </c>
      <c r="O2499" s="52" t="s">
        <v>26</v>
      </c>
      <c r="P2499" s="20" t="s">
        <v>26</v>
      </c>
    </row>
    <row r="2500" spans="1:16" x14ac:dyDescent="0.35">
      <c r="A2500" s="54">
        <f xml:space="preserve"> ROW( data_scaledImpacts[[#This Row],[row_id]] ) - ROW( data_scaledImpacts[[#Headers],[row_id]] )</f>
        <v>2499</v>
      </c>
      <c r="B2500" s="61" t="str">
        <f xml:space="preserve"> _xlfn.TEXTJOIN( "", , data_scaledImpacts[[#This Row],[sector]:[impactType]] )</f>
        <v>CoastalProperties0p52252010Reactive</v>
      </c>
      <c r="C2500" s="49" t="s">
        <v>86</v>
      </c>
      <c r="D2500" s="49" t="s">
        <v>1007</v>
      </c>
      <c r="E2500" s="50">
        <v>225</v>
      </c>
      <c r="F2500" s="50">
        <v>2010</v>
      </c>
      <c r="G2500" s="50" t="s">
        <v>88</v>
      </c>
      <c r="H2500" s="51"/>
      <c r="I2500" s="64"/>
      <c r="J2500" s="147" t="s">
        <v>26</v>
      </c>
      <c r="K2500" s="52" t="s">
        <v>26</v>
      </c>
      <c r="L2500" s="53" t="s">
        <v>26</v>
      </c>
      <c r="M2500" s="52" t="s">
        <v>26</v>
      </c>
      <c r="N2500" s="52" t="s">
        <v>26</v>
      </c>
      <c r="O2500" s="52" t="s">
        <v>26</v>
      </c>
      <c r="P2500" s="20" t="s">
        <v>26</v>
      </c>
    </row>
    <row r="2501" spans="1:16" x14ac:dyDescent="0.35">
      <c r="A2501" s="54">
        <f xml:space="preserve"> ROW( data_scaledImpacts[[#This Row],[row_id]] ) - ROW( data_scaledImpacts[[#Headers],[row_id]] )</f>
        <v>2500</v>
      </c>
      <c r="B2501" s="61" t="str">
        <f xml:space="preserve"> _xlfn.TEXTJOIN( "", , data_scaledImpacts[[#This Row],[sector]:[impactType]] )</f>
        <v>CoastalProperties1p0252010Reactive</v>
      </c>
      <c r="C2501" s="49" t="s">
        <v>86</v>
      </c>
      <c r="D2501" s="49" t="s">
        <v>1008</v>
      </c>
      <c r="E2501" s="50">
        <v>25</v>
      </c>
      <c r="F2501" s="50">
        <v>2010</v>
      </c>
      <c r="G2501" s="50" t="s">
        <v>88</v>
      </c>
      <c r="H2501" s="51"/>
      <c r="I2501" s="64"/>
      <c r="J2501" s="147" t="s">
        <v>26</v>
      </c>
      <c r="K2501" s="52">
        <v>831225207.41388035</v>
      </c>
      <c r="L2501" s="53" t="s">
        <v>26</v>
      </c>
      <c r="M2501" s="52">
        <v>109722712.16130488</v>
      </c>
      <c r="N2501" s="52">
        <v>3265995598.9409695</v>
      </c>
      <c r="O2501" s="52">
        <v>346972597.94295609</v>
      </c>
      <c r="P2501" s="20">
        <v>237030190.47742581</v>
      </c>
    </row>
    <row r="2502" spans="1:16" x14ac:dyDescent="0.35">
      <c r="A2502" s="54">
        <f xml:space="preserve"> ROW( data_scaledImpacts[[#This Row],[row_id]] ) - ROW( data_scaledImpacts[[#Headers],[row_id]] )</f>
        <v>2501</v>
      </c>
      <c r="B2502" s="61" t="str">
        <f xml:space="preserve"> _xlfn.TEXTJOIN( "", , data_scaledImpacts[[#This Row],[sector]:[impactType]] )</f>
        <v>CoastalProperties1p0502010Reactive</v>
      </c>
      <c r="C2502" s="49" t="s">
        <v>86</v>
      </c>
      <c r="D2502" s="49" t="s">
        <v>1008</v>
      </c>
      <c r="E2502" s="50">
        <v>50</v>
      </c>
      <c r="F2502" s="50">
        <v>2010</v>
      </c>
      <c r="G2502" s="50" t="s">
        <v>88</v>
      </c>
      <c r="H2502" s="51"/>
      <c r="I2502" s="64"/>
      <c r="J2502" s="147" t="s">
        <v>26</v>
      </c>
      <c r="K2502" s="52">
        <v>1071887316.9465024</v>
      </c>
      <c r="L2502" s="53" t="s">
        <v>26</v>
      </c>
      <c r="M2502" s="52">
        <v>133324782.49569391</v>
      </c>
      <c r="N2502" s="52">
        <v>4643869228.4652195</v>
      </c>
      <c r="O2502" s="52">
        <v>422608984.5210278</v>
      </c>
      <c r="P2502" s="20">
        <v>365877311.06770831</v>
      </c>
    </row>
    <row r="2503" spans="1:16" x14ac:dyDescent="0.35">
      <c r="A2503" s="54">
        <f xml:space="preserve"> ROW( data_scaledImpacts[[#This Row],[row_id]] ) - ROW( data_scaledImpacts[[#Headers],[row_id]] )</f>
        <v>2502</v>
      </c>
      <c r="B2503" s="61" t="str">
        <f xml:space="preserve"> _xlfn.TEXTJOIN( "", , data_scaledImpacts[[#This Row],[sector]:[impactType]] )</f>
        <v>CoastalProperties1p0752010Reactive</v>
      </c>
      <c r="C2503" s="49" t="s">
        <v>86</v>
      </c>
      <c r="D2503" s="49" t="s">
        <v>1008</v>
      </c>
      <c r="E2503" s="50">
        <v>75</v>
      </c>
      <c r="F2503" s="50">
        <v>2010</v>
      </c>
      <c r="G2503" s="50" t="s">
        <v>88</v>
      </c>
      <c r="H2503" s="51"/>
      <c r="I2503" s="64"/>
      <c r="J2503" s="147" t="s">
        <v>26</v>
      </c>
      <c r="K2503" s="52">
        <v>1269243216.7507472</v>
      </c>
      <c r="L2503" s="53" t="s">
        <v>26</v>
      </c>
      <c r="M2503" s="52">
        <v>149822869.5406729</v>
      </c>
      <c r="N2503" s="52">
        <v>6387987806.036725</v>
      </c>
      <c r="O2503" s="52">
        <v>397815205.03895324</v>
      </c>
      <c r="P2503" s="20">
        <v>670325526.52569854</v>
      </c>
    </row>
    <row r="2504" spans="1:16" x14ac:dyDescent="0.35">
      <c r="A2504" s="54">
        <f xml:space="preserve"> ROW( data_scaledImpacts[[#This Row],[row_id]] ) - ROW( data_scaledImpacts[[#Headers],[row_id]] )</f>
        <v>2503</v>
      </c>
      <c r="B2504" s="61" t="str">
        <f xml:space="preserve"> _xlfn.TEXTJOIN( "", , data_scaledImpacts[[#This Row],[sector]:[impactType]] )</f>
        <v>CoastalProperties1p01002010Reactive</v>
      </c>
      <c r="C2504" s="49" t="s">
        <v>86</v>
      </c>
      <c r="D2504" s="49" t="s">
        <v>1008</v>
      </c>
      <c r="E2504" s="50">
        <v>100</v>
      </c>
      <c r="F2504" s="50">
        <v>2010</v>
      </c>
      <c r="G2504" s="50" t="s">
        <v>88</v>
      </c>
      <c r="H2504" s="51"/>
      <c r="I2504" s="64"/>
      <c r="J2504" s="147" t="s">
        <v>26</v>
      </c>
      <c r="K2504" s="52">
        <v>1752895582.8444927</v>
      </c>
      <c r="L2504" s="53" t="s">
        <v>26</v>
      </c>
      <c r="M2504" s="52">
        <v>160434080.43241337</v>
      </c>
      <c r="N2504" s="52">
        <v>20952194460.386951</v>
      </c>
      <c r="O2504" s="52">
        <v>512351364.31379628</v>
      </c>
      <c r="P2504" s="20">
        <v>810426734.5190587</v>
      </c>
    </row>
    <row r="2505" spans="1:16" x14ac:dyDescent="0.35">
      <c r="A2505" s="54">
        <f xml:space="preserve"> ROW( data_scaledImpacts[[#This Row],[row_id]] ) - ROW( data_scaledImpacts[[#Headers],[row_id]] )</f>
        <v>2504</v>
      </c>
      <c r="B2505" s="61" t="str">
        <f xml:space="preserve"> _xlfn.TEXTJOIN( "", , data_scaledImpacts[[#This Row],[sector]:[impactType]] )</f>
        <v>CoastalProperties1p01252010Reactive</v>
      </c>
      <c r="C2505" s="49" t="s">
        <v>86</v>
      </c>
      <c r="D2505" s="49" t="s">
        <v>1008</v>
      </c>
      <c r="E2505" s="50">
        <v>125</v>
      </c>
      <c r="F2505" s="50">
        <v>2010</v>
      </c>
      <c r="G2505" s="50" t="s">
        <v>88</v>
      </c>
      <c r="H2505" s="51"/>
      <c r="I2505" s="64"/>
      <c r="J2505" s="147" t="s">
        <v>26</v>
      </c>
      <c r="K2505" s="52" t="s">
        <v>26</v>
      </c>
      <c r="L2505" s="53" t="s">
        <v>26</v>
      </c>
      <c r="M2505" s="52" t="s">
        <v>26</v>
      </c>
      <c r="N2505" s="52" t="s">
        <v>26</v>
      </c>
      <c r="O2505" s="52" t="s">
        <v>26</v>
      </c>
      <c r="P2505" s="20" t="s">
        <v>26</v>
      </c>
    </row>
    <row r="2506" spans="1:16" x14ac:dyDescent="0.35">
      <c r="A2506" s="54">
        <f xml:space="preserve"> ROW( data_scaledImpacts[[#This Row],[row_id]] ) - ROW( data_scaledImpacts[[#Headers],[row_id]] )</f>
        <v>2505</v>
      </c>
      <c r="B2506" s="61" t="str">
        <f xml:space="preserve"> _xlfn.TEXTJOIN( "", , data_scaledImpacts[[#This Row],[sector]:[impactType]] )</f>
        <v>CoastalProperties1p01502010Reactive</v>
      </c>
      <c r="C2506" s="49" t="s">
        <v>86</v>
      </c>
      <c r="D2506" s="49" t="s">
        <v>1008</v>
      </c>
      <c r="E2506" s="50">
        <v>150</v>
      </c>
      <c r="F2506" s="50">
        <v>2010</v>
      </c>
      <c r="G2506" s="50" t="s">
        <v>88</v>
      </c>
      <c r="H2506" s="51"/>
      <c r="I2506" s="64"/>
      <c r="J2506" s="147" t="s">
        <v>26</v>
      </c>
      <c r="K2506" s="52" t="s">
        <v>26</v>
      </c>
      <c r="L2506" s="53" t="s">
        <v>26</v>
      </c>
      <c r="M2506" s="52" t="s">
        <v>26</v>
      </c>
      <c r="N2506" s="52" t="s">
        <v>26</v>
      </c>
      <c r="O2506" s="52" t="s">
        <v>26</v>
      </c>
      <c r="P2506" s="20" t="s">
        <v>26</v>
      </c>
    </row>
    <row r="2507" spans="1:16" x14ac:dyDescent="0.35">
      <c r="A2507" s="54">
        <f xml:space="preserve"> ROW( data_scaledImpacts[[#This Row],[row_id]] ) - ROW( data_scaledImpacts[[#Headers],[row_id]] )</f>
        <v>2506</v>
      </c>
      <c r="B2507" s="61" t="str">
        <f xml:space="preserve"> _xlfn.TEXTJOIN( "", , data_scaledImpacts[[#This Row],[sector]:[impactType]] )</f>
        <v>CoastalProperties1p01752010Reactive</v>
      </c>
      <c r="C2507" s="49" t="s">
        <v>86</v>
      </c>
      <c r="D2507" s="49" t="s">
        <v>1008</v>
      </c>
      <c r="E2507" s="50">
        <v>175</v>
      </c>
      <c r="F2507" s="50">
        <v>2010</v>
      </c>
      <c r="G2507" s="50" t="s">
        <v>88</v>
      </c>
      <c r="H2507" s="51"/>
      <c r="I2507" s="64"/>
      <c r="J2507" s="147" t="s">
        <v>26</v>
      </c>
      <c r="K2507" s="52" t="s">
        <v>26</v>
      </c>
      <c r="L2507" s="53" t="s">
        <v>26</v>
      </c>
      <c r="M2507" s="52" t="s">
        <v>26</v>
      </c>
      <c r="N2507" s="52" t="s">
        <v>26</v>
      </c>
      <c r="O2507" s="52" t="s">
        <v>26</v>
      </c>
      <c r="P2507" s="20" t="s">
        <v>26</v>
      </c>
    </row>
    <row r="2508" spans="1:16" x14ac:dyDescent="0.35">
      <c r="A2508" s="54">
        <f xml:space="preserve"> ROW( data_scaledImpacts[[#This Row],[row_id]] ) - ROW( data_scaledImpacts[[#Headers],[row_id]] )</f>
        <v>2507</v>
      </c>
      <c r="B2508" s="61" t="str">
        <f xml:space="preserve"> _xlfn.TEXTJOIN( "", , data_scaledImpacts[[#This Row],[sector]:[impactType]] )</f>
        <v>CoastalProperties1p02002010Reactive</v>
      </c>
      <c r="C2508" s="49" t="s">
        <v>86</v>
      </c>
      <c r="D2508" s="49" t="s">
        <v>1008</v>
      </c>
      <c r="E2508" s="50">
        <v>200</v>
      </c>
      <c r="F2508" s="50">
        <v>2010</v>
      </c>
      <c r="G2508" s="50" t="s">
        <v>88</v>
      </c>
      <c r="H2508" s="51"/>
      <c r="I2508" s="64"/>
      <c r="J2508" s="147" t="s">
        <v>26</v>
      </c>
      <c r="K2508" s="52" t="s">
        <v>26</v>
      </c>
      <c r="L2508" s="53" t="s">
        <v>26</v>
      </c>
      <c r="M2508" s="52" t="s">
        <v>26</v>
      </c>
      <c r="N2508" s="52" t="s">
        <v>26</v>
      </c>
      <c r="O2508" s="52" t="s">
        <v>26</v>
      </c>
      <c r="P2508" s="20" t="s">
        <v>26</v>
      </c>
    </row>
    <row r="2509" spans="1:16" x14ac:dyDescent="0.35">
      <c r="A2509" s="54">
        <f xml:space="preserve"> ROW( data_scaledImpacts[[#This Row],[row_id]] ) - ROW( data_scaledImpacts[[#Headers],[row_id]] )</f>
        <v>2508</v>
      </c>
      <c r="B2509" s="61" t="str">
        <f xml:space="preserve"> _xlfn.TEXTJOIN( "", , data_scaledImpacts[[#This Row],[sector]:[impactType]] )</f>
        <v>CoastalProperties1p02252010Reactive</v>
      </c>
      <c r="C2509" s="49" t="s">
        <v>86</v>
      </c>
      <c r="D2509" s="49" t="s">
        <v>1008</v>
      </c>
      <c r="E2509" s="50">
        <v>225</v>
      </c>
      <c r="F2509" s="50">
        <v>2010</v>
      </c>
      <c r="G2509" s="50" t="s">
        <v>88</v>
      </c>
      <c r="H2509" s="51"/>
      <c r="I2509" s="64"/>
      <c r="J2509" s="147" t="s">
        <v>26</v>
      </c>
      <c r="K2509" s="52" t="s">
        <v>26</v>
      </c>
      <c r="L2509" s="53" t="s">
        <v>26</v>
      </c>
      <c r="M2509" s="52" t="s">
        <v>26</v>
      </c>
      <c r="N2509" s="52" t="s">
        <v>26</v>
      </c>
      <c r="O2509" s="52" t="s">
        <v>26</v>
      </c>
      <c r="P2509" s="20" t="s">
        <v>26</v>
      </c>
    </row>
    <row r="2510" spans="1:16" x14ac:dyDescent="0.35">
      <c r="A2510" s="54">
        <f xml:space="preserve"> ROW( data_scaledImpacts[[#This Row],[row_id]] ) - ROW( data_scaledImpacts[[#Headers],[row_id]] )</f>
        <v>2509</v>
      </c>
      <c r="B2510" s="61" t="str">
        <f xml:space="preserve"> _xlfn.TEXTJOIN( "", , data_scaledImpacts[[#This Row],[sector]:[impactType]] )</f>
        <v>CoastalProperties1p5252010Reactive</v>
      </c>
      <c r="C2510" s="49" t="s">
        <v>86</v>
      </c>
      <c r="D2510" s="49" t="s">
        <v>1009</v>
      </c>
      <c r="E2510" s="50">
        <v>25</v>
      </c>
      <c r="F2510" s="50">
        <v>2010</v>
      </c>
      <c r="G2510" s="50" t="s">
        <v>88</v>
      </c>
      <c r="H2510" s="51"/>
      <c r="I2510" s="64"/>
      <c r="J2510" s="147" t="s">
        <v>26</v>
      </c>
      <c r="K2510" s="52">
        <v>752005920.47339106</v>
      </c>
      <c r="L2510" s="53" t="s">
        <v>26</v>
      </c>
      <c r="M2510" s="52">
        <v>47935765.206701659</v>
      </c>
      <c r="N2510" s="52">
        <v>2070868479.1065412</v>
      </c>
      <c r="O2510" s="52">
        <v>185301543.41921166</v>
      </c>
      <c r="P2510" s="20">
        <v>219919038.14601973</v>
      </c>
    </row>
    <row r="2511" spans="1:16" x14ac:dyDescent="0.35">
      <c r="A2511" s="54">
        <f xml:space="preserve"> ROW( data_scaledImpacts[[#This Row],[row_id]] ) - ROW( data_scaledImpacts[[#Headers],[row_id]] )</f>
        <v>2510</v>
      </c>
      <c r="B2511" s="61" t="str">
        <f xml:space="preserve"> _xlfn.TEXTJOIN( "", , data_scaledImpacts[[#This Row],[sector]:[impactType]] )</f>
        <v>CoastalProperties1p5502010Reactive</v>
      </c>
      <c r="C2511" s="49" t="s">
        <v>86</v>
      </c>
      <c r="D2511" s="49" t="s">
        <v>1009</v>
      </c>
      <c r="E2511" s="50">
        <v>50</v>
      </c>
      <c r="F2511" s="50">
        <v>2010</v>
      </c>
      <c r="G2511" s="50" t="s">
        <v>88</v>
      </c>
      <c r="H2511" s="51"/>
      <c r="I2511" s="64"/>
      <c r="J2511" s="147" t="s">
        <v>26</v>
      </c>
      <c r="K2511" s="52">
        <v>992193494.66964591</v>
      </c>
      <c r="L2511" s="53" t="s">
        <v>26</v>
      </c>
      <c r="M2511" s="52">
        <v>60943083.520226188</v>
      </c>
      <c r="N2511" s="52">
        <v>4784891104.3317337</v>
      </c>
      <c r="O2511" s="52">
        <v>279951466.28804559</v>
      </c>
      <c r="P2511" s="20">
        <v>348521632.49968725</v>
      </c>
    </row>
    <row r="2512" spans="1:16" x14ac:dyDescent="0.35">
      <c r="A2512" s="54">
        <f xml:space="preserve"> ROW( data_scaledImpacts[[#This Row],[row_id]] ) - ROW( data_scaledImpacts[[#Headers],[row_id]] )</f>
        <v>2511</v>
      </c>
      <c r="B2512" s="61" t="str">
        <f xml:space="preserve"> _xlfn.TEXTJOIN( "", , data_scaledImpacts[[#This Row],[sector]:[impactType]] )</f>
        <v>CoastalProperties1p5752010Reactive</v>
      </c>
      <c r="C2512" s="49" t="s">
        <v>86</v>
      </c>
      <c r="D2512" s="49" t="s">
        <v>1009</v>
      </c>
      <c r="E2512" s="50">
        <v>75</v>
      </c>
      <c r="F2512" s="50">
        <v>2010</v>
      </c>
      <c r="G2512" s="50" t="s">
        <v>88</v>
      </c>
      <c r="H2512" s="51"/>
      <c r="I2512" s="64"/>
      <c r="J2512" s="147" t="s">
        <v>26</v>
      </c>
      <c r="K2512" s="52">
        <v>1489423542.7977812</v>
      </c>
      <c r="L2512" s="53" t="s">
        <v>26</v>
      </c>
      <c r="M2512" s="52">
        <v>84245797.784484103</v>
      </c>
      <c r="N2512" s="52">
        <v>16065305990.557159</v>
      </c>
      <c r="O2512" s="52">
        <v>382944772.44180483</v>
      </c>
      <c r="P2512" s="20">
        <v>751925325.30870569</v>
      </c>
    </row>
    <row r="2513" spans="1:16" x14ac:dyDescent="0.35">
      <c r="A2513" s="54">
        <f xml:space="preserve"> ROW( data_scaledImpacts[[#This Row],[row_id]] ) - ROW( data_scaledImpacts[[#Headers],[row_id]] )</f>
        <v>2512</v>
      </c>
      <c r="B2513" s="61" t="str">
        <f xml:space="preserve"> _xlfn.TEXTJOIN( "", , data_scaledImpacts[[#This Row],[sector]:[impactType]] )</f>
        <v>CoastalProperties1p51002010Reactive</v>
      </c>
      <c r="C2513" s="49" t="s">
        <v>86</v>
      </c>
      <c r="D2513" s="49" t="s">
        <v>1009</v>
      </c>
      <c r="E2513" s="50">
        <v>100</v>
      </c>
      <c r="F2513" s="50">
        <v>2010</v>
      </c>
      <c r="G2513" s="50" t="s">
        <v>88</v>
      </c>
      <c r="H2513" s="51"/>
      <c r="I2513" s="64"/>
      <c r="J2513" s="147" t="s">
        <v>26</v>
      </c>
      <c r="K2513" s="52">
        <v>3029977633.4870267</v>
      </c>
      <c r="L2513" s="53" t="s">
        <v>26</v>
      </c>
      <c r="M2513" s="52">
        <v>203466585.83109224</v>
      </c>
      <c r="N2513" s="52">
        <v>28722559301.064957</v>
      </c>
      <c r="O2513" s="52">
        <v>617543428.48363841</v>
      </c>
      <c r="P2513" s="20">
        <v>1460180303.5789814</v>
      </c>
    </row>
    <row r="2514" spans="1:16" x14ac:dyDescent="0.35">
      <c r="A2514" s="54">
        <f xml:space="preserve"> ROW( data_scaledImpacts[[#This Row],[row_id]] ) - ROW( data_scaledImpacts[[#Headers],[row_id]] )</f>
        <v>2513</v>
      </c>
      <c r="B2514" s="61" t="str">
        <f xml:space="preserve"> _xlfn.TEXTJOIN( "", , data_scaledImpacts[[#This Row],[sector]:[impactType]] )</f>
        <v>CoastalProperties1p51252010Reactive</v>
      </c>
      <c r="C2514" s="49" t="s">
        <v>86</v>
      </c>
      <c r="D2514" s="49" t="s">
        <v>1009</v>
      </c>
      <c r="E2514" s="50">
        <v>125</v>
      </c>
      <c r="F2514" s="50">
        <v>2010</v>
      </c>
      <c r="G2514" s="50" t="s">
        <v>88</v>
      </c>
      <c r="H2514" s="51"/>
      <c r="I2514" s="64"/>
      <c r="J2514" s="147" t="s">
        <v>26</v>
      </c>
      <c r="K2514" s="52">
        <v>5234264083.4451027</v>
      </c>
      <c r="L2514" s="53" t="s">
        <v>26</v>
      </c>
      <c r="M2514" s="52">
        <v>307952828.41924101</v>
      </c>
      <c r="N2514" s="52">
        <v>23207394456.840134</v>
      </c>
      <c r="O2514" s="52">
        <v>634440045.18947923</v>
      </c>
      <c r="P2514" s="20">
        <v>2585594601.4980569</v>
      </c>
    </row>
    <row r="2515" spans="1:16" x14ac:dyDescent="0.35">
      <c r="A2515" s="54">
        <f xml:space="preserve"> ROW( data_scaledImpacts[[#This Row],[row_id]] ) - ROW( data_scaledImpacts[[#Headers],[row_id]] )</f>
        <v>2514</v>
      </c>
      <c r="B2515" s="61" t="str">
        <f xml:space="preserve"> _xlfn.TEXTJOIN( "", , data_scaledImpacts[[#This Row],[sector]:[impactType]] )</f>
        <v>CoastalProperties1p51502010Reactive</v>
      </c>
      <c r="C2515" s="49" t="s">
        <v>86</v>
      </c>
      <c r="D2515" s="49" t="s">
        <v>1009</v>
      </c>
      <c r="E2515" s="50">
        <v>150</v>
      </c>
      <c r="F2515" s="50">
        <v>2010</v>
      </c>
      <c r="G2515" s="50" t="s">
        <v>88</v>
      </c>
      <c r="H2515" s="51"/>
      <c r="I2515" s="64"/>
      <c r="J2515" s="147" t="s">
        <v>26</v>
      </c>
      <c r="K2515" s="52">
        <v>5740323473.1006756</v>
      </c>
      <c r="L2515" s="53" t="s">
        <v>26</v>
      </c>
      <c r="M2515" s="52">
        <v>315200711.78846812</v>
      </c>
      <c r="N2515" s="52">
        <v>22790400269.181892</v>
      </c>
      <c r="O2515" s="52">
        <v>624556236.1486721</v>
      </c>
      <c r="P2515" s="20">
        <v>2890485331.761292</v>
      </c>
    </row>
    <row r="2516" spans="1:16" x14ac:dyDescent="0.35">
      <c r="A2516" s="54">
        <f xml:space="preserve"> ROW( data_scaledImpacts[[#This Row],[row_id]] ) - ROW( data_scaledImpacts[[#Headers],[row_id]] )</f>
        <v>2515</v>
      </c>
      <c r="B2516" s="61" t="str">
        <f xml:space="preserve"> _xlfn.TEXTJOIN( "", , data_scaledImpacts[[#This Row],[sector]:[impactType]] )</f>
        <v>CoastalProperties1p51752010Reactive</v>
      </c>
      <c r="C2516" s="49" t="s">
        <v>86</v>
      </c>
      <c r="D2516" s="49" t="s">
        <v>1009</v>
      </c>
      <c r="E2516" s="50">
        <v>175</v>
      </c>
      <c r="F2516" s="50">
        <v>2010</v>
      </c>
      <c r="G2516" s="50" t="s">
        <v>88</v>
      </c>
      <c r="H2516" s="51"/>
      <c r="I2516" s="64"/>
      <c r="J2516" s="147" t="s">
        <v>26</v>
      </c>
      <c r="K2516" s="52" t="s">
        <v>26</v>
      </c>
      <c r="L2516" s="53" t="s">
        <v>26</v>
      </c>
      <c r="M2516" s="52" t="s">
        <v>26</v>
      </c>
      <c r="N2516" s="52" t="s">
        <v>26</v>
      </c>
      <c r="O2516" s="52" t="s">
        <v>26</v>
      </c>
      <c r="P2516" s="20" t="s">
        <v>26</v>
      </c>
    </row>
    <row r="2517" spans="1:16" x14ac:dyDescent="0.35">
      <c r="A2517" s="54">
        <f xml:space="preserve"> ROW( data_scaledImpacts[[#This Row],[row_id]] ) - ROW( data_scaledImpacts[[#Headers],[row_id]] )</f>
        <v>2516</v>
      </c>
      <c r="B2517" s="61" t="str">
        <f xml:space="preserve"> _xlfn.TEXTJOIN( "", , data_scaledImpacts[[#This Row],[sector]:[impactType]] )</f>
        <v>CoastalProperties1p52002010Reactive</v>
      </c>
      <c r="C2517" s="49" t="s">
        <v>86</v>
      </c>
      <c r="D2517" s="49" t="s">
        <v>1009</v>
      </c>
      <c r="E2517" s="50">
        <v>200</v>
      </c>
      <c r="F2517" s="50">
        <v>2010</v>
      </c>
      <c r="G2517" s="50" t="s">
        <v>88</v>
      </c>
      <c r="H2517" s="51"/>
      <c r="I2517" s="64"/>
      <c r="J2517" s="147" t="s">
        <v>26</v>
      </c>
      <c r="K2517" s="52" t="s">
        <v>26</v>
      </c>
      <c r="L2517" s="53" t="s">
        <v>26</v>
      </c>
      <c r="M2517" s="52" t="s">
        <v>26</v>
      </c>
      <c r="N2517" s="52" t="s">
        <v>26</v>
      </c>
      <c r="O2517" s="52" t="s">
        <v>26</v>
      </c>
      <c r="P2517" s="20" t="s">
        <v>26</v>
      </c>
    </row>
    <row r="2518" spans="1:16" x14ac:dyDescent="0.35">
      <c r="A2518" s="54">
        <f xml:space="preserve"> ROW( data_scaledImpacts[[#This Row],[row_id]] ) - ROW( data_scaledImpacts[[#Headers],[row_id]] )</f>
        <v>2517</v>
      </c>
      <c r="B2518" s="61" t="str">
        <f xml:space="preserve"> _xlfn.TEXTJOIN( "", , data_scaledImpacts[[#This Row],[sector]:[impactType]] )</f>
        <v>CoastalProperties1p52252010Reactive</v>
      </c>
      <c r="C2518" s="49" t="s">
        <v>86</v>
      </c>
      <c r="D2518" s="49" t="s">
        <v>1009</v>
      </c>
      <c r="E2518" s="50">
        <v>225</v>
      </c>
      <c r="F2518" s="50">
        <v>2010</v>
      </c>
      <c r="G2518" s="50" t="s">
        <v>88</v>
      </c>
      <c r="H2518" s="51"/>
      <c r="I2518" s="64"/>
      <c r="J2518" s="147" t="s">
        <v>26</v>
      </c>
      <c r="K2518" s="52" t="s">
        <v>26</v>
      </c>
      <c r="L2518" s="53" t="s">
        <v>26</v>
      </c>
      <c r="M2518" s="52" t="s">
        <v>26</v>
      </c>
      <c r="N2518" s="52" t="s">
        <v>26</v>
      </c>
      <c r="O2518" s="52" t="s">
        <v>26</v>
      </c>
      <c r="P2518" s="20" t="s">
        <v>26</v>
      </c>
    </row>
    <row r="2519" spans="1:16" x14ac:dyDescent="0.35">
      <c r="A2519" s="54">
        <f xml:space="preserve"> ROW( data_scaledImpacts[[#This Row],[row_id]] ) - ROW( data_scaledImpacts[[#Headers],[row_id]] )</f>
        <v>2518</v>
      </c>
      <c r="B2519" s="61" t="str">
        <f xml:space="preserve"> _xlfn.TEXTJOIN( "", , data_scaledImpacts[[#This Row],[sector]:[impactType]] )</f>
        <v>CoastalProperties2p0252010Reactive</v>
      </c>
      <c r="C2519" s="49" t="s">
        <v>86</v>
      </c>
      <c r="D2519" s="49" t="s">
        <v>1010</v>
      </c>
      <c r="E2519" s="50">
        <v>25</v>
      </c>
      <c r="F2519" s="50">
        <v>2010</v>
      </c>
      <c r="G2519" s="50" t="s">
        <v>88</v>
      </c>
      <c r="H2519" s="51"/>
      <c r="I2519" s="64"/>
      <c r="J2519" s="147" t="s">
        <v>26</v>
      </c>
      <c r="K2519" s="52">
        <v>794509767.49857044</v>
      </c>
      <c r="L2519" s="53" t="s">
        <v>26</v>
      </c>
      <c r="M2519" s="52">
        <v>50409687.344399191</v>
      </c>
      <c r="N2519" s="52">
        <v>2198006577.2576241</v>
      </c>
      <c r="O2519" s="52">
        <v>198667808.41410321</v>
      </c>
      <c r="P2519" s="20">
        <v>239701065.85062268</v>
      </c>
    </row>
    <row r="2520" spans="1:16" x14ac:dyDescent="0.35">
      <c r="A2520" s="54">
        <f xml:space="preserve"> ROW( data_scaledImpacts[[#This Row],[row_id]] ) - ROW( data_scaledImpacts[[#Headers],[row_id]] )</f>
        <v>2519</v>
      </c>
      <c r="B2520" s="61" t="str">
        <f xml:space="preserve"> _xlfn.TEXTJOIN( "", , data_scaledImpacts[[#This Row],[sector]:[impactType]] )</f>
        <v>CoastalProperties2p0502010Reactive</v>
      </c>
      <c r="C2520" s="49" t="s">
        <v>86</v>
      </c>
      <c r="D2520" s="49" t="s">
        <v>1010</v>
      </c>
      <c r="E2520" s="50">
        <v>50</v>
      </c>
      <c r="F2520" s="50">
        <v>2010</v>
      </c>
      <c r="G2520" s="50" t="s">
        <v>88</v>
      </c>
      <c r="H2520" s="51"/>
      <c r="I2520" s="64"/>
      <c r="J2520" s="147" t="s">
        <v>26</v>
      </c>
      <c r="K2520" s="52">
        <v>1144707415.0198262</v>
      </c>
      <c r="L2520" s="53" t="s">
        <v>26</v>
      </c>
      <c r="M2520" s="52">
        <v>68660187.770051867</v>
      </c>
      <c r="N2520" s="52">
        <v>5251381770.9858427</v>
      </c>
      <c r="O2520" s="52">
        <v>290639819.81114691</v>
      </c>
      <c r="P2520" s="20">
        <v>480867431.57468307</v>
      </c>
    </row>
    <row r="2521" spans="1:16" x14ac:dyDescent="0.35">
      <c r="A2521" s="54">
        <f xml:space="preserve"> ROW( data_scaledImpacts[[#This Row],[row_id]] ) - ROW( data_scaledImpacts[[#Headers],[row_id]] )</f>
        <v>2520</v>
      </c>
      <c r="B2521" s="61" t="str">
        <f xml:space="preserve"> _xlfn.TEXTJOIN( "", , data_scaledImpacts[[#This Row],[sector]:[impactType]] )</f>
        <v>CoastalProperties2p0752010Reactive</v>
      </c>
      <c r="C2521" s="49" t="s">
        <v>86</v>
      </c>
      <c r="D2521" s="49" t="s">
        <v>1010</v>
      </c>
      <c r="E2521" s="50">
        <v>75</v>
      </c>
      <c r="F2521" s="50">
        <v>2010</v>
      </c>
      <c r="G2521" s="50" t="s">
        <v>88</v>
      </c>
      <c r="H2521" s="51"/>
      <c r="I2521" s="64"/>
      <c r="J2521" s="147" t="s">
        <v>26</v>
      </c>
      <c r="K2521" s="52">
        <v>2434826481.8248162</v>
      </c>
      <c r="L2521" s="53" t="s">
        <v>26</v>
      </c>
      <c r="M2521" s="52">
        <v>153245395.87385535</v>
      </c>
      <c r="N2521" s="52">
        <v>25214645337.095604</v>
      </c>
      <c r="O2521" s="52">
        <v>502267467.48504841</v>
      </c>
      <c r="P2521" s="20">
        <v>1155768838.0970938</v>
      </c>
    </row>
    <row r="2522" spans="1:16" x14ac:dyDescent="0.35">
      <c r="A2522" s="54">
        <f xml:space="preserve"> ROW( data_scaledImpacts[[#This Row],[row_id]] ) - ROW( data_scaledImpacts[[#Headers],[row_id]] )</f>
        <v>2521</v>
      </c>
      <c r="B2522" s="61" t="str">
        <f xml:space="preserve"> _xlfn.TEXTJOIN( "", , data_scaledImpacts[[#This Row],[sector]:[impactType]] )</f>
        <v>CoastalProperties2p01002010Reactive</v>
      </c>
      <c r="C2522" s="49" t="s">
        <v>86</v>
      </c>
      <c r="D2522" s="49" t="s">
        <v>1010</v>
      </c>
      <c r="E2522" s="50">
        <v>100</v>
      </c>
      <c r="F2522" s="50">
        <v>2010</v>
      </c>
      <c r="G2522" s="50" t="s">
        <v>88</v>
      </c>
      <c r="H2522" s="51"/>
      <c r="I2522" s="64"/>
      <c r="J2522" s="147" t="s">
        <v>26</v>
      </c>
      <c r="K2522" s="52">
        <v>4379073834.5735369</v>
      </c>
      <c r="L2522" s="53" t="s">
        <v>26</v>
      </c>
      <c r="M2522" s="52">
        <v>369519615.29200059</v>
      </c>
      <c r="N2522" s="52">
        <v>33782018495.641151</v>
      </c>
      <c r="O2522" s="52">
        <v>691027284.473737</v>
      </c>
      <c r="P2522" s="20">
        <v>2229397009.1656041</v>
      </c>
    </row>
    <row r="2523" spans="1:16" x14ac:dyDescent="0.35">
      <c r="A2523" s="54">
        <f xml:space="preserve"> ROW( data_scaledImpacts[[#This Row],[row_id]] ) - ROW( data_scaledImpacts[[#Headers],[row_id]] )</f>
        <v>2522</v>
      </c>
      <c r="B2523" s="61" t="str">
        <f xml:space="preserve"> _xlfn.TEXTJOIN( "", , data_scaledImpacts[[#This Row],[sector]:[impactType]] )</f>
        <v>CoastalProperties2p01252010Reactive</v>
      </c>
      <c r="C2523" s="49" t="s">
        <v>86</v>
      </c>
      <c r="D2523" s="49" t="s">
        <v>1010</v>
      </c>
      <c r="E2523" s="50">
        <v>125</v>
      </c>
      <c r="F2523" s="50">
        <v>2010</v>
      </c>
      <c r="G2523" s="50" t="s">
        <v>88</v>
      </c>
      <c r="H2523" s="51"/>
      <c r="I2523" s="64"/>
      <c r="J2523" s="147" t="s">
        <v>26</v>
      </c>
      <c r="K2523" s="52">
        <v>6658891382.0984945</v>
      </c>
      <c r="L2523" s="53" t="s">
        <v>26</v>
      </c>
      <c r="M2523" s="52">
        <v>439801702.50861841</v>
      </c>
      <c r="N2523" s="52">
        <v>27826259878.142132</v>
      </c>
      <c r="O2523" s="52">
        <v>741288273.23927188</v>
      </c>
      <c r="P2523" s="20">
        <v>3809602498.4500232</v>
      </c>
    </row>
    <row r="2524" spans="1:16" x14ac:dyDescent="0.35">
      <c r="A2524" s="54">
        <f xml:space="preserve"> ROW( data_scaledImpacts[[#This Row],[row_id]] ) - ROW( data_scaledImpacts[[#Headers],[row_id]] )</f>
        <v>2523</v>
      </c>
      <c r="B2524" s="61" t="str">
        <f xml:space="preserve"> _xlfn.TEXTJOIN( "", , data_scaledImpacts[[#This Row],[sector]:[impactType]] )</f>
        <v>CoastalProperties2p01502010Reactive</v>
      </c>
      <c r="C2524" s="49" t="s">
        <v>86</v>
      </c>
      <c r="D2524" s="49" t="s">
        <v>1010</v>
      </c>
      <c r="E2524" s="50">
        <v>150</v>
      </c>
      <c r="F2524" s="50">
        <v>2010</v>
      </c>
      <c r="G2524" s="50" t="s">
        <v>88</v>
      </c>
      <c r="H2524" s="51"/>
      <c r="I2524" s="64"/>
      <c r="J2524" s="147" t="s">
        <v>26</v>
      </c>
      <c r="K2524" s="52">
        <v>8563979450.7558346</v>
      </c>
      <c r="L2524" s="53" t="s">
        <v>26</v>
      </c>
      <c r="M2524" s="52">
        <v>365376939.87203592</v>
      </c>
      <c r="N2524" s="52">
        <v>27917189593.491394</v>
      </c>
      <c r="O2524" s="52">
        <v>794408783.18066406</v>
      </c>
      <c r="P2524" s="20">
        <v>4962548694.6777859</v>
      </c>
    </row>
    <row r="2525" spans="1:16" x14ac:dyDescent="0.35">
      <c r="A2525" s="54">
        <f xml:space="preserve"> ROW( data_scaledImpacts[[#This Row],[row_id]] ) - ROW( data_scaledImpacts[[#Headers],[row_id]] )</f>
        <v>2524</v>
      </c>
      <c r="B2525" s="61" t="str">
        <f xml:space="preserve"> _xlfn.TEXTJOIN( "", , data_scaledImpacts[[#This Row],[sector]:[impactType]] )</f>
        <v>CoastalProperties2p01752010Reactive</v>
      </c>
      <c r="C2525" s="49" t="s">
        <v>86</v>
      </c>
      <c r="D2525" s="49" t="s">
        <v>1010</v>
      </c>
      <c r="E2525" s="50">
        <v>175</v>
      </c>
      <c r="F2525" s="50">
        <v>2010</v>
      </c>
      <c r="G2525" s="50" t="s">
        <v>88</v>
      </c>
      <c r="H2525" s="51"/>
      <c r="I2525" s="64"/>
      <c r="J2525" s="147" t="s">
        <v>26</v>
      </c>
      <c r="K2525" s="52">
        <v>10067372916.818188</v>
      </c>
      <c r="L2525" s="53" t="s">
        <v>26</v>
      </c>
      <c r="M2525" s="52">
        <v>346055424.44927716</v>
      </c>
      <c r="N2525" s="52">
        <v>29206742844.713669</v>
      </c>
      <c r="O2525" s="52">
        <v>885134759.91359353</v>
      </c>
      <c r="P2525" s="20">
        <v>4681844419.8558426</v>
      </c>
    </row>
    <row r="2526" spans="1:16" x14ac:dyDescent="0.35">
      <c r="A2526" s="54">
        <f xml:space="preserve"> ROW( data_scaledImpacts[[#This Row],[row_id]] ) - ROW( data_scaledImpacts[[#Headers],[row_id]] )</f>
        <v>2525</v>
      </c>
      <c r="B2526" s="61" t="str">
        <f xml:space="preserve"> _xlfn.TEXTJOIN( "", , data_scaledImpacts[[#This Row],[sector]:[impactType]] )</f>
        <v>CoastalProperties2p02002010Reactive</v>
      </c>
      <c r="C2526" s="49" t="s">
        <v>86</v>
      </c>
      <c r="D2526" s="49" t="s">
        <v>1010</v>
      </c>
      <c r="E2526" s="50">
        <v>200</v>
      </c>
      <c r="F2526" s="50">
        <v>2010</v>
      </c>
      <c r="G2526" s="50" t="s">
        <v>88</v>
      </c>
      <c r="H2526" s="51"/>
      <c r="I2526" s="64"/>
      <c r="J2526" s="147" t="s">
        <v>26</v>
      </c>
      <c r="K2526" s="52">
        <v>10717820826.048134</v>
      </c>
      <c r="L2526" s="53" t="s">
        <v>26</v>
      </c>
      <c r="M2526" s="52">
        <v>337887899.1811676</v>
      </c>
      <c r="N2526" s="52">
        <v>29772431987.480671</v>
      </c>
      <c r="O2526" s="52">
        <v>920213641.04553485</v>
      </c>
      <c r="P2526" s="20">
        <v>4562726363.2369986</v>
      </c>
    </row>
    <row r="2527" spans="1:16" x14ac:dyDescent="0.35">
      <c r="A2527" s="54">
        <f xml:space="preserve"> ROW( data_scaledImpacts[[#This Row],[row_id]] ) - ROW( data_scaledImpacts[[#Headers],[row_id]] )</f>
        <v>2526</v>
      </c>
      <c r="B2527" s="61" t="str">
        <f xml:space="preserve"> _xlfn.TEXTJOIN( "", , data_scaledImpacts[[#This Row],[sector]:[impactType]] )</f>
        <v>CoastalProperties2p02252010Reactive</v>
      </c>
      <c r="C2527" s="49" t="s">
        <v>86</v>
      </c>
      <c r="D2527" s="49" t="s">
        <v>1010</v>
      </c>
      <c r="E2527" s="50">
        <v>225</v>
      </c>
      <c r="F2527" s="50">
        <v>2010</v>
      </c>
      <c r="G2527" s="50" t="s">
        <v>88</v>
      </c>
      <c r="H2527" s="51"/>
      <c r="I2527" s="64"/>
      <c r="J2527" s="147" t="s">
        <v>26</v>
      </c>
      <c r="K2527" s="52" t="s">
        <v>26</v>
      </c>
      <c r="L2527" s="53" t="s">
        <v>26</v>
      </c>
      <c r="M2527" s="52" t="s">
        <v>26</v>
      </c>
      <c r="N2527" s="52" t="s">
        <v>26</v>
      </c>
      <c r="O2527" s="52" t="s">
        <v>26</v>
      </c>
      <c r="P2527" s="20" t="s">
        <v>26</v>
      </c>
    </row>
    <row r="2528" spans="1:16" x14ac:dyDescent="0.35">
      <c r="A2528" s="54">
        <f xml:space="preserve"> ROW( data_scaledImpacts[[#This Row],[row_id]] ) - ROW( data_scaledImpacts[[#Headers],[row_id]] )</f>
        <v>2527</v>
      </c>
      <c r="B2528" s="61" t="str">
        <f xml:space="preserve"> _xlfn.TEXTJOIN( "", , data_scaledImpacts[[#This Row],[sector]:[impactType]] )</f>
        <v>CoastalProperties2p5252010Reactive</v>
      </c>
      <c r="C2528" s="49" t="s">
        <v>86</v>
      </c>
      <c r="D2528" s="49" t="s">
        <v>1011</v>
      </c>
      <c r="E2528" s="50">
        <v>25</v>
      </c>
      <c r="F2528" s="50">
        <v>2010</v>
      </c>
      <c r="G2528" s="50" t="s">
        <v>88</v>
      </c>
      <c r="H2528" s="51"/>
      <c r="I2528" s="64"/>
      <c r="J2528" s="147" t="s">
        <v>26</v>
      </c>
      <c r="K2528" s="52">
        <v>963620883.58243561</v>
      </c>
      <c r="L2528" s="53" t="s">
        <v>26</v>
      </c>
      <c r="M2528" s="52">
        <v>128035100.25918075</v>
      </c>
      <c r="N2528" s="52">
        <v>3765332000.5057888</v>
      </c>
      <c r="O2528" s="52">
        <v>386548098.7276206</v>
      </c>
      <c r="P2528" s="20">
        <v>308940503.35369354</v>
      </c>
    </row>
    <row r="2529" spans="1:16" x14ac:dyDescent="0.35">
      <c r="A2529" s="54">
        <f xml:space="preserve"> ROW( data_scaledImpacts[[#This Row],[row_id]] ) - ROW( data_scaledImpacts[[#Headers],[row_id]] )</f>
        <v>2528</v>
      </c>
      <c r="B2529" s="61" t="str">
        <f xml:space="preserve"> _xlfn.TEXTJOIN( "", , data_scaledImpacts[[#This Row],[sector]:[impactType]] )</f>
        <v>CoastalProperties2p5502010Reactive</v>
      </c>
      <c r="C2529" s="49" t="s">
        <v>86</v>
      </c>
      <c r="D2529" s="49" t="s">
        <v>1011</v>
      </c>
      <c r="E2529" s="50">
        <v>50</v>
      </c>
      <c r="F2529" s="50">
        <v>2010</v>
      </c>
      <c r="G2529" s="50" t="s">
        <v>88</v>
      </c>
      <c r="H2529" s="51"/>
      <c r="I2529" s="64"/>
      <c r="J2529" s="147" t="s">
        <v>26</v>
      </c>
      <c r="K2529" s="52">
        <v>1325342075.5485168</v>
      </c>
      <c r="L2529" s="53" t="s">
        <v>26</v>
      </c>
      <c r="M2529" s="52">
        <v>166420417.73126924</v>
      </c>
      <c r="N2529" s="52">
        <v>8942437861.2926388</v>
      </c>
      <c r="O2529" s="52">
        <v>468383969.08829618</v>
      </c>
      <c r="P2529" s="20">
        <v>613176208.70836198</v>
      </c>
    </row>
    <row r="2530" spans="1:16" x14ac:dyDescent="0.35">
      <c r="A2530" s="54">
        <f xml:space="preserve"> ROW( data_scaledImpacts[[#This Row],[row_id]] ) - ROW( data_scaledImpacts[[#Headers],[row_id]] )</f>
        <v>2529</v>
      </c>
      <c r="B2530" s="61" t="str">
        <f xml:space="preserve"> _xlfn.TEXTJOIN( "", , data_scaledImpacts[[#This Row],[sector]:[impactType]] )</f>
        <v>CoastalProperties2p5752010Reactive</v>
      </c>
      <c r="C2530" s="49" t="s">
        <v>86</v>
      </c>
      <c r="D2530" s="49" t="s">
        <v>1011</v>
      </c>
      <c r="E2530" s="50">
        <v>75</v>
      </c>
      <c r="F2530" s="50">
        <v>2010</v>
      </c>
      <c r="G2530" s="50" t="s">
        <v>88</v>
      </c>
      <c r="H2530" s="51"/>
      <c r="I2530" s="64"/>
      <c r="J2530" s="147" t="s">
        <v>26</v>
      </c>
      <c r="K2530" s="52">
        <v>2493495955.6840825</v>
      </c>
      <c r="L2530" s="53" t="s">
        <v>26</v>
      </c>
      <c r="M2530" s="52">
        <v>276141030.50750029</v>
      </c>
      <c r="N2530" s="52">
        <v>26801085975.748936</v>
      </c>
      <c r="O2530" s="52">
        <v>519769304.33077049</v>
      </c>
      <c r="P2530" s="20">
        <v>1797253610.0792582</v>
      </c>
    </row>
    <row r="2531" spans="1:16" x14ac:dyDescent="0.35">
      <c r="A2531" s="54">
        <f xml:space="preserve"> ROW( data_scaledImpacts[[#This Row],[row_id]] ) - ROW( data_scaledImpacts[[#Headers],[row_id]] )</f>
        <v>2530</v>
      </c>
      <c r="B2531" s="61" t="str">
        <f xml:space="preserve"> _xlfn.TEXTJOIN( "", , data_scaledImpacts[[#This Row],[sector]:[impactType]] )</f>
        <v>CoastalProperties2p51002010Reactive</v>
      </c>
      <c r="C2531" s="49" t="s">
        <v>86</v>
      </c>
      <c r="D2531" s="49" t="s">
        <v>1011</v>
      </c>
      <c r="E2531" s="50">
        <v>100</v>
      </c>
      <c r="F2531" s="50">
        <v>2010</v>
      </c>
      <c r="G2531" s="50" t="s">
        <v>88</v>
      </c>
      <c r="H2531" s="51"/>
      <c r="I2531" s="64"/>
      <c r="J2531" s="147" t="s">
        <v>26</v>
      </c>
      <c r="K2531" s="52">
        <v>5357658914.329958</v>
      </c>
      <c r="L2531" s="53" t="s">
        <v>26</v>
      </c>
      <c r="M2531" s="52">
        <v>578508557.47922957</v>
      </c>
      <c r="N2531" s="52">
        <v>32045073159.137321</v>
      </c>
      <c r="O2531" s="52">
        <v>929775444.52538073</v>
      </c>
      <c r="P2531" s="20">
        <v>2377785345.0857944</v>
      </c>
    </row>
    <row r="2532" spans="1:16" x14ac:dyDescent="0.35">
      <c r="A2532" s="54">
        <f xml:space="preserve"> ROW( data_scaledImpacts[[#This Row],[row_id]] ) - ROW( data_scaledImpacts[[#Headers],[row_id]] )</f>
        <v>2531</v>
      </c>
      <c r="B2532" s="61" t="str">
        <f xml:space="preserve"> _xlfn.TEXTJOIN( "", , data_scaledImpacts[[#This Row],[sector]:[impactType]] )</f>
        <v>CoastalProperties2p51252010Reactive</v>
      </c>
      <c r="C2532" s="49" t="s">
        <v>86</v>
      </c>
      <c r="D2532" s="49" t="s">
        <v>1011</v>
      </c>
      <c r="E2532" s="50">
        <v>125</v>
      </c>
      <c r="F2532" s="50">
        <v>2010</v>
      </c>
      <c r="G2532" s="50" t="s">
        <v>88</v>
      </c>
      <c r="H2532" s="51"/>
      <c r="I2532" s="64"/>
      <c r="J2532" s="147" t="s">
        <v>26</v>
      </c>
      <c r="K2532" s="52">
        <v>8313315042.5026617</v>
      </c>
      <c r="L2532" s="53" t="s">
        <v>26</v>
      </c>
      <c r="M2532" s="52">
        <v>505760066.55844343</v>
      </c>
      <c r="N2532" s="52">
        <v>32070043673.937389</v>
      </c>
      <c r="O2532" s="52">
        <v>934828756.42706954</v>
      </c>
      <c r="P2532" s="20">
        <v>4404126873.3166008</v>
      </c>
    </row>
    <row r="2533" spans="1:16" x14ac:dyDescent="0.35">
      <c r="A2533" s="54">
        <f xml:space="preserve"> ROW( data_scaledImpacts[[#This Row],[row_id]] ) - ROW( data_scaledImpacts[[#Headers],[row_id]] )</f>
        <v>2532</v>
      </c>
      <c r="B2533" s="61" t="str">
        <f xml:space="preserve"> _xlfn.TEXTJOIN( "", , data_scaledImpacts[[#This Row],[sector]:[impactType]] )</f>
        <v>CoastalProperties2p51502010Reactive</v>
      </c>
      <c r="C2533" s="49" t="s">
        <v>86</v>
      </c>
      <c r="D2533" s="49" t="s">
        <v>1011</v>
      </c>
      <c r="E2533" s="50">
        <v>150</v>
      </c>
      <c r="F2533" s="50">
        <v>2010</v>
      </c>
      <c r="G2533" s="50" t="s">
        <v>88</v>
      </c>
      <c r="H2533" s="51"/>
      <c r="I2533" s="64"/>
      <c r="J2533" s="147" t="s">
        <v>26</v>
      </c>
      <c r="K2533" s="52">
        <v>10399242272.974937</v>
      </c>
      <c r="L2533" s="53" t="s">
        <v>26</v>
      </c>
      <c r="M2533" s="52">
        <v>456807889.53314984</v>
      </c>
      <c r="N2533" s="52">
        <v>33406608416.999374</v>
      </c>
      <c r="O2533" s="52">
        <v>1018498507.3404609</v>
      </c>
      <c r="P2533" s="20">
        <v>4787987390.4686165</v>
      </c>
    </row>
    <row r="2534" spans="1:16" x14ac:dyDescent="0.35">
      <c r="A2534" s="54">
        <f xml:space="preserve"> ROW( data_scaledImpacts[[#This Row],[row_id]] ) - ROW( data_scaledImpacts[[#Headers],[row_id]] )</f>
        <v>2533</v>
      </c>
      <c r="B2534" s="61" t="str">
        <f xml:space="preserve"> _xlfn.TEXTJOIN( "", , data_scaledImpacts[[#This Row],[sector]:[impactType]] )</f>
        <v>CoastalProperties2p51752010Reactive</v>
      </c>
      <c r="C2534" s="49" t="s">
        <v>86</v>
      </c>
      <c r="D2534" s="49" t="s">
        <v>1011</v>
      </c>
      <c r="E2534" s="50">
        <v>175</v>
      </c>
      <c r="F2534" s="50">
        <v>2010</v>
      </c>
      <c r="G2534" s="50" t="s">
        <v>88</v>
      </c>
      <c r="H2534" s="51"/>
      <c r="I2534" s="64"/>
      <c r="J2534" s="147" t="s">
        <v>26</v>
      </c>
      <c r="K2534" s="52">
        <v>11495337497.112062</v>
      </c>
      <c r="L2534" s="53" t="s">
        <v>26</v>
      </c>
      <c r="M2534" s="52">
        <v>444447149.95788139</v>
      </c>
      <c r="N2534" s="52">
        <v>34873190082.990669</v>
      </c>
      <c r="O2534" s="52">
        <v>1110560164.524884</v>
      </c>
      <c r="P2534" s="20">
        <v>4438063787.0441694</v>
      </c>
    </row>
    <row r="2535" spans="1:16" x14ac:dyDescent="0.35">
      <c r="A2535" s="54">
        <f xml:space="preserve"> ROW( data_scaledImpacts[[#This Row],[row_id]] ) - ROW( data_scaledImpacts[[#Headers],[row_id]] )</f>
        <v>2534</v>
      </c>
      <c r="B2535" s="61" t="str">
        <f xml:space="preserve"> _xlfn.TEXTJOIN( "", , data_scaledImpacts[[#This Row],[sector]:[impactType]] )</f>
        <v>CoastalProperties2p52002010Reactive</v>
      </c>
      <c r="C2535" s="49" t="s">
        <v>86</v>
      </c>
      <c r="D2535" s="49" t="s">
        <v>1011</v>
      </c>
      <c r="E2535" s="50">
        <v>200</v>
      </c>
      <c r="F2535" s="50">
        <v>2010</v>
      </c>
      <c r="G2535" s="50" t="s">
        <v>88</v>
      </c>
      <c r="H2535" s="51"/>
      <c r="I2535" s="64"/>
      <c r="J2535" s="147" t="s">
        <v>26</v>
      </c>
      <c r="K2535" s="52">
        <v>13015981338.420593</v>
      </c>
      <c r="L2535" s="53" t="s">
        <v>26</v>
      </c>
      <c r="M2535" s="52">
        <v>2129555661.814738</v>
      </c>
      <c r="N2535" s="52">
        <v>35895227184.990952</v>
      </c>
      <c r="O2535" s="52">
        <v>1179790445.2035842</v>
      </c>
      <c r="P2535" s="20">
        <v>4282018633.4889803</v>
      </c>
    </row>
    <row r="2536" spans="1:16" x14ac:dyDescent="0.35">
      <c r="A2536" s="54">
        <f xml:space="preserve"> ROW( data_scaledImpacts[[#This Row],[row_id]] ) - ROW( data_scaledImpacts[[#Headers],[row_id]] )</f>
        <v>2535</v>
      </c>
      <c r="B2536" s="61" t="str">
        <f xml:space="preserve"> _xlfn.TEXTJOIN( "", , data_scaledImpacts[[#This Row],[sector]:[impactType]] )</f>
        <v>CoastalProperties2p52252010Reactive</v>
      </c>
      <c r="C2536" s="49" t="s">
        <v>86</v>
      </c>
      <c r="D2536" s="49" t="s">
        <v>1011</v>
      </c>
      <c r="E2536" s="50">
        <v>225</v>
      </c>
      <c r="F2536" s="50">
        <v>2010</v>
      </c>
      <c r="G2536" s="50" t="s">
        <v>88</v>
      </c>
      <c r="H2536" s="51"/>
      <c r="I2536" s="64"/>
      <c r="J2536" s="147" t="s">
        <v>26</v>
      </c>
      <c r="K2536" s="52">
        <v>14097647361.879295</v>
      </c>
      <c r="L2536" s="53" t="s">
        <v>26</v>
      </c>
      <c r="M2536" s="52">
        <v>3536283101.2287164</v>
      </c>
      <c r="N2536" s="52">
        <v>36520407435.256416</v>
      </c>
      <c r="O2536" s="52">
        <v>1220482804.2345335</v>
      </c>
      <c r="P2536" s="20">
        <v>4209495824.4702816</v>
      </c>
    </row>
    <row r="2537" spans="1:16" x14ac:dyDescent="0.35">
      <c r="A2537" s="54">
        <f xml:space="preserve"> ROW( data_scaledImpacts[[#This Row],[row_id]] ) - ROW( data_scaledImpacts[[#Headers],[row_id]] )</f>
        <v>2536</v>
      </c>
      <c r="B2537" s="61" t="str">
        <f xml:space="preserve"> _xlfn.TEXTJOIN( "", , data_scaledImpacts[[#This Row],[sector]:[impactType]] )</f>
        <v>CoastalProperties0p3252010Proactive</v>
      </c>
      <c r="C2537" s="49" t="s">
        <v>86</v>
      </c>
      <c r="D2537" s="49" t="s">
        <v>1006</v>
      </c>
      <c r="E2537" s="50">
        <v>25</v>
      </c>
      <c r="F2537" s="50">
        <v>2010</v>
      </c>
      <c r="G2537" s="50" t="s">
        <v>208</v>
      </c>
      <c r="H2537" s="51"/>
      <c r="I2537" s="64"/>
      <c r="J2537" s="147" t="s">
        <v>26</v>
      </c>
      <c r="K2537" s="52">
        <v>1075113185.1292009</v>
      </c>
      <c r="L2537" s="53" t="s">
        <v>26</v>
      </c>
      <c r="M2537" s="52">
        <v>108923751.91876115</v>
      </c>
      <c r="N2537" s="52">
        <v>3884331781.2850728</v>
      </c>
      <c r="O2537" s="52">
        <v>463937653.72692734</v>
      </c>
      <c r="P2537" s="20">
        <v>232176071.06876975</v>
      </c>
    </row>
    <row r="2538" spans="1:16" x14ac:dyDescent="0.35">
      <c r="A2538" s="54">
        <f xml:space="preserve"> ROW( data_scaledImpacts[[#This Row],[row_id]] ) - ROW( data_scaledImpacts[[#Headers],[row_id]] )</f>
        <v>2537</v>
      </c>
      <c r="B2538" s="61" t="str">
        <f xml:space="preserve"> _xlfn.TEXTJOIN( "", , data_scaledImpacts[[#This Row],[sector]:[impactType]] )</f>
        <v>CoastalProperties0p3502010Proactive</v>
      </c>
      <c r="C2538" s="49" t="s">
        <v>86</v>
      </c>
      <c r="D2538" s="49" t="s">
        <v>1006</v>
      </c>
      <c r="E2538" s="50">
        <v>50</v>
      </c>
      <c r="F2538" s="50">
        <v>2010</v>
      </c>
      <c r="G2538" s="50" t="s">
        <v>208</v>
      </c>
      <c r="H2538" s="51"/>
      <c r="I2538" s="64"/>
      <c r="J2538" s="147" t="s">
        <v>26</v>
      </c>
      <c r="K2538" s="52" t="s">
        <v>26</v>
      </c>
      <c r="L2538" s="53" t="s">
        <v>26</v>
      </c>
      <c r="M2538" s="52" t="s">
        <v>26</v>
      </c>
      <c r="N2538" s="52" t="s">
        <v>26</v>
      </c>
      <c r="O2538" s="52" t="s">
        <v>26</v>
      </c>
      <c r="P2538" s="20" t="s">
        <v>26</v>
      </c>
    </row>
    <row r="2539" spans="1:16" x14ac:dyDescent="0.35">
      <c r="A2539" s="54">
        <f xml:space="preserve"> ROW( data_scaledImpacts[[#This Row],[row_id]] ) - ROW( data_scaledImpacts[[#Headers],[row_id]] )</f>
        <v>2538</v>
      </c>
      <c r="B2539" s="61" t="str">
        <f xml:space="preserve"> _xlfn.TEXTJOIN( "", , data_scaledImpacts[[#This Row],[sector]:[impactType]] )</f>
        <v>CoastalProperties0p3752010Proactive</v>
      </c>
      <c r="C2539" s="49" t="s">
        <v>86</v>
      </c>
      <c r="D2539" s="49" t="s">
        <v>1006</v>
      </c>
      <c r="E2539" s="50">
        <v>75</v>
      </c>
      <c r="F2539" s="50">
        <v>2010</v>
      </c>
      <c r="G2539" s="50" t="s">
        <v>208</v>
      </c>
      <c r="H2539" s="51"/>
      <c r="I2539" s="64"/>
      <c r="J2539" s="147" t="s">
        <v>26</v>
      </c>
      <c r="K2539" s="52" t="s">
        <v>26</v>
      </c>
      <c r="L2539" s="53" t="s">
        <v>26</v>
      </c>
      <c r="M2539" s="52" t="s">
        <v>26</v>
      </c>
      <c r="N2539" s="52" t="s">
        <v>26</v>
      </c>
      <c r="O2539" s="52" t="s">
        <v>26</v>
      </c>
      <c r="P2539" s="20" t="s">
        <v>26</v>
      </c>
    </row>
    <row r="2540" spans="1:16" x14ac:dyDescent="0.35">
      <c r="A2540" s="54">
        <f xml:space="preserve"> ROW( data_scaledImpacts[[#This Row],[row_id]] ) - ROW( data_scaledImpacts[[#Headers],[row_id]] )</f>
        <v>2539</v>
      </c>
      <c r="B2540" s="61" t="str">
        <f xml:space="preserve"> _xlfn.TEXTJOIN( "", , data_scaledImpacts[[#This Row],[sector]:[impactType]] )</f>
        <v>CoastalProperties0p31002010Proactive</v>
      </c>
      <c r="C2540" s="49" t="s">
        <v>86</v>
      </c>
      <c r="D2540" s="49" t="s">
        <v>1006</v>
      </c>
      <c r="E2540" s="50">
        <v>100</v>
      </c>
      <c r="F2540" s="50">
        <v>2010</v>
      </c>
      <c r="G2540" s="50" t="s">
        <v>208</v>
      </c>
      <c r="H2540" s="51"/>
      <c r="I2540" s="64"/>
      <c r="J2540" s="147" t="s">
        <v>26</v>
      </c>
      <c r="K2540" s="52" t="s">
        <v>26</v>
      </c>
      <c r="L2540" s="53" t="s">
        <v>26</v>
      </c>
      <c r="M2540" s="52" t="s">
        <v>26</v>
      </c>
      <c r="N2540" s="52" t="s">
        <v>26</v>
      </c>
      <c r="O2540" s="52" t="s">
        <v>26</v>
      </c>
      <c r="P2540" s="20" t="s">
        <v>26</v>
      </c>
    </row>
    <row r="2541" spans="1:16" x14ac:dyDescent="0.35">
      <c r="A2541" s="54">
        <f xml:space="preserve"> ROW( data_scaledImpacts[[#This Row],[row_id]] ) - ROW( data_scaledImpacts[[#Headers],[row_id]] )</f>
        <v>2540</v>
      </c>
      <c r="B2541" s="61" t="str">
        <f xml:space="preserve"> _xlfn.TEXTJOIN( "", , data_scaledImpacts[[#This Row],[sector]:[impactType]] )</f>
        <v>CoastalProperties0p31252010Proactive</v>
      </c>
      <c r="C2541" s="49" t="s">
        <v>86</v>
      </c>
      <c r="D2541" s="49" t="s">
        <v>1006</v>
      </c>
      <c r="E2541" s="50">
        <v>125</v>
      </c>
      <c r="F2541" s="50">
        <v>2010</v>
      </c>
      <c r="G2541" s="50" t="s">
        <v>208</v>
      </c>
      <c r="H2541" s="51"/>
      <c r="I2541" s="64"/>
      <c r="J2541" s="147" t="s">
        <v>26</v>
      </c>
      <c r="K2541" s="52" t="s">
        <v>26</v>
      </c>
      <c r="L2541" s="53" t="s">
        <v>26</v>
      </c>
      <c r="M2541" s="52" t="s">
        <v>26</v>
      </c>
      <c r="N2541" s="52" t="s">
        <v>26</v>
      </c>
      <c r="O2541" s="52" t="s">
        <v>26</v>
      </c>
      <c r="P2541" s="20" t="s">
        <v>26</v>
      </c>
    </row>
    <row r="2542" spans="1:16" x14ac:dyDescent="0.35">
      <c r="A2542" s="54">
        <f xml:space="preserve"> ROW( data_scaledImpacts[[#This Row],[row_id]] ) - ROW( data_scaledImpacts[[#Headers],[row_id]] )</f>
        <v>2541</v>
      </c>
      <c r="B2542" s="61" t="str">
        <f xml:space="preserve"> _xlfn.TEXTJOIN( "", , data_scaledImpacts[[#This Row],[sector]:[impactType]] )</f>
        <v>CoastalProperties0p31502010Proactive</v>
      </c>
      <c r="C2542" s="49" t="s">
        <v>86</v>
      </c>
      <c r="D2542" s="49" t="s">
        <v>1006</v>
      </c>
      <c r="E2542" s="50">
        <v>150</v>
      </c>
      <c r="F2542" s="50">
        <v>2010</v>
      </c>
      <c r="G2542" s="50" t="s">
        <v>208</v>
      </c>
      <c r="H2542" s="51"/>
      <c r="I2542" s="64"/>
      <c r="J2542" s="147" t="s">
        <v>26</v>
      </c>
      <c r="K2542" s="52" t="s">
        <v>26</v>
      </c>
      <c r="L2542" s="53" t="s">
        <v>26</v>
      </c>
      <c r="M2542" s="52" t="s">
        <v>26</v>
      </c>
      <c r="N2542" s="52" t="s">
        <v>26</v>
      </c>
      <c r="O2542" s="52" t="s">
        <v>26</v>
      </c>
      <c r="P2542" s="20" t="s">
        <v>26</v>
      </c>
    </row>
    <row r="2543" spans="1:16" x14ac:dyDescent="0.35">
      <c r="A2543" s="54">
        <f xml:space="preserve"> ROW( data_scaledImpacts[[#This Row],[row_id]] ) - ROW( data_scaledImpacts[[#Headers],[row_id]] )</f>
        <v>2542</v>
      </c>
      <c r="B2543" s="61" t="str">
        <f xml:space="preserve"> _xlfn.TEXTJOIN( "", , data_scaledImpacts[[#This Row],[sector]:[impactType]] )</f>
        <v>CoastalProperties0p31752010Proactive</v>
      </c>
      <c r="C2543" s="49" t="s">
        <v>86</v>
      </c>
      <c r="D2543" s="49" t="s">
        <v>1006</v>
      </c>
      <c r="E2543" s="50">
        <v>175</v>
      </c>
      <c r="F2543" s="50">
        <v>2010</v>
      </c>
      <c r="G2543" s="50" t="s">
        <v>208</v>
      </c>
      <c r="H2543" s="51"/>
      <c r="I2543" s="64"/>
      <c r="J2543" s="147" t="s">
        <v>26</v>
      </c>
      <c r="K2543" s="52" t="s">
        <v>26</v>
      </c>
      <c r="L2543" s="53" t="s">
        <v>26</v>
      </c>
      <c r="M2543" s="52" t="s">
        <v>26</v>
      </c>
      <c r="N2543" s="52" t="s">
        <v>26</v>
      </c>
      <c r="O2543" s="52" t="s">
        <v>26</v>
      </c>
      <c r="P2543" s="20" t="s">
        <v>26</v>
      </c>
    </row>
    <row r="2544" spans="1:16" x14ac:dyDescent="0.35">
      <c r="A2544" s="54">
        <f xml:space="preserve"> ROW( data_scaledImpacts[[#This Row],[row_id]] ) - ROW( data_scaledImpacts[[#Headers],[row_id]] )</f>
        <v>2543</v>
      </c>
      <c r="B2544" s="61" t="str">
        <f xml:space="preserve"> _xlfn.TEXTJOIN( "", , data_scaledImpacts[[#This Row],[sector]:[impactType]] )</f>
        <v>CoastalProperties0p32002010Proactive</v>
      </c>
      <c r="C2544" s="49" t="s">
        <v>86</v>
      </c>
      <c r="D2544" s="49" t="s">
        <v>1006</v>
      </c>
      <c r="E2544" s="50">
        <v>200</v>
      </c>
      <c r="F2544" s="50">
        <v>2010</v>
      </c>
      <c r="G2544" s="50" t="s">
        <v>208</v>
      </c>
      <c r="H2544" s="51"/>
      <c r="I2544" s="64"/>
      <c r="J2544" s="147" t="s">
        <v>26</v>
      </c>
      <c r="K2544" s="52" t="s">
        <v>26</v>
      </c>
      <c r="L2544" s="53" t="s">
        <v>26</v>
      </c>
      <c r="M2544" s="52" t="s">
        <v>26</v>
      </c>
      <c r="N2544" s="52" t="s">
        <v>26</v>
      </c>
      <c r="O2544" s="52" t="s">
        <v>26</v>
      </c>
      <c r="P2544" s="20" t="s">
        <v>26</v>
      </c>
    </row>
    <row r="2545" spans="1:16" x14ac:dyDescent="0.35">
      <c r="A2545" s="54">
        <f xml:space="preserve"> ROW( data_scaledImpacts[[#This Row],[row_id]] ) - ROW( data_scaledImpacts[[#Headers],[row_id]] )</f>
        <v>2544</v>
      </c>
      <c r="B2545" s="61" t="str">
        <f xml:space="preserve"> _xlfn.TEXTJOIN( "", , data_scaledImpacts[[#This Row],[sector]:[impactType]] )</f>
        <v>CoastalProperties0p32252010Proactive</v>
      </c>
      <c r="C2545" s="49" t="s">
        <v>86</v>
      </c>
      <c r="D2545" s="49" t="s">
        <v>1006</v>
      </c>
      <c r="E2545" s="50">
        <v>225</v>
      </c>
      <c r="F2545" s="50">
        <v>2010</v>
      </c>
      <c r="G2545" s="50" t="s">
        <v>208</v>
      </c>
      <c r="H2545" s="51"/>
      <c r="I2545" s="64"/>
      <c r="J2545" s="147" t="s">
        <v>26</v>
      </c>
      <c r="K2545" s="52" t="s">
        <v>26</v>
      </c>
      <c r="L2545" s="53" t="s">
        <v>26</v>
      </c>
      <c r="M2545" s="52" t="s">
        <v>26</v>
      </c>
      <c r="N2545" s="52" t="s">
        <v>26</v>
      </c>
      <c r="O2545" s="52" t="s">
        <v>26</v>
      </c>
      <c r="P2545" s="20" t="s">
        <v>26</v>
      </c>
    </row>
    <row r="2546" spans="1:16" x14ac:dyDescent="0.35">
      <c r="A2546" s="54">
        <f xml:space="preserve"> ROW( data_scaledImpacts[[#This Row],[row_id]] ) - ROW( data_scaledImpacts[[#Headers],[row_id]] )</f>
        <v>2545</v>
      </c>
      <c r="B2546" s="61" t="str">
        <f xml:space="preserve"> _xlfn.TEXTJOIN( "", , data_scaledImpacts[[#This Row],[sector]:[impactType]] )</f>
        <v>CoastalProperties0p5252010Proactive</v>
      </c>
      <c r="C2546" s="49" t="s">
        <v>86</v>
      </c>
      <c r="D2546" s="49" t="s">
        <v>1007</v>
      </c>
      <c r="E2546" s="50">
        <v>25</v>
      </c>
      <c r="F2546" s="50">
        <v>2010</v>
      </c>
      <c r="G2546" s="50" t="s">
        <v>208</v>
      </c>
      <c r="H2546" s="51"/>
      <c r="I2546" s="64"/>
      <c r="J2546" s="147" t="s">
        <v>26</v>
      </c>
      <c r="K2546" s="52">
        <v>994067208.8248831</v>
      </c>
      <c r="L2546" s="53" t="s">
        <v>26</v>
      </c>
      <c r="M2546" s="52">
        <v>107560100.91235465</v>
      </c>
      <c r="N2546" s="52">
        <v>3316719816.4282079</v>
      </c>
      <c r="O2546" s="52">
        <v>418551277.98390388</v>
      </c>
      <c r="P2546" s="20">
        <v>215363710.97493318</v>
      </c>
    </row>
    <row r="2547" spans="1:16" x14ac:dyDescent="0.35">
      <c r="A2547" s="54">
        <f xml:space="preserve"> ROW( data_scaledImpacts[[#This Row],[row_id]] ) - ROW( data_scaledImpacts[[#Headers],[row_id]] )</f>
        <v>2546</v>
      </c>
      <c r="B2547" s="61" t="str">
        <f xml:space="preserve"> _xlfn.TEXTJOIN( "", , data_scaledImpacts[[#This Row],[sector]:[impactType]] )</f>
        <v>CoastalProperties0p5502010Proactive</v>
      </c>
      <c r="C2547" s="49" t="s">
        <v>86</v>
      </c>
      <c r="D2547" s="49" t="s">
        <v>1007</v>
      </c>
      <c r="E2547" s="50">
        <v>50</v>
      </c>
      <c r="F2547" s="50">
        <v>2010</v>
      </c>
      <c r="G2547" s="50" t="s">
        <v>208</v>
      </c>
      <c r="H2547" s="51"/>
      <c r="I2547" s="64"/>
      <c r="J2547" s="147" t="s">
        <v>26</v>
      </c>
      <c r="K2547" s="52">
        <v>1107089603.6368856</v>
      </c>
      <c r="L2547" s="53" t="s">
        <v>26</v>
      </c>
      <c r="M2547" s="52">
        <v>139298958.36965591</v>
      </c>
      <c r="N2547" s="52">
        <v>4332519639.5966053</v>
      </c>
      <c r="O2547" s="52">
        <v>482475604.29923403</v>
      </c>
      <c r="P2547" s="20">
        <v>462828116.22644597</v>
      </c>
    </row>
    <row r="2548" spans="1:16" x14ac:dyDescent="0.35">
      <c r="A2548" s="54">
        <f xml:space="preserve"> ROW( data_scaledImpacts[[#This Row],[row_id]] ) - ROW( data_scaledImpacts[[#Headers],[row_id]] )</f>
        <v>2547</v>
      </c>
      <c r="B2548" s="61" t="str">
        <f xml:space="preserve"> _xlfn.TEXTJOIN( "", , data_scaledImpacts[[#This Row],[sector]:[impactType]] )</f>
        <v>CoastalProperties0p5752010Proactive</v>
      </c>
      <c r="C2548" s="49" t="s">
        <v>86</v>
      </c>
      <c r="D2548" s="49" t="s">
        <v>1007</v>
      </c>
      <c r="E2548" s="50">
        <v>75</v>
      </c>
      <c r="F2548" s="50">
        <v>2010</v>
      </c>
      <c r="G2548" s="50" t="s">
        <v>208</v>
      </c>
      <c r="H2548" s="51"/>
      <c r="I2548" s="64"/>
      <c r="J2548" s="147" t="s">
        <v>26</v>
      </c>
      <c r="K2548" s="52" t="s">
        <v>26</v>
      </c>
      <c r="L2548" s="53" t="s">
        <v>26</v>
      </c>
      <c r="M2548" s="52" t="s">
        <v>26</v>
      </c>
      <c r="N2548" s="52" t="s">
        <v>26</v>
      </c>
      <c r="O2548" s="52" t="s">
        <v>26</v>
      </c>
      <c r="P2548" s="20" t="s">
        <v>26</v>
      </c>
    </row>
    <row r="2549" spans="1:16" x14ac:dyDescent="0.35">
      <c r="A2549" s="54">
        <f xml:space="preserve"> ROW( data_scaledImpacts[[#This Row],[row_id]] ) - ROW( data_scaledImpacts[[#Headers],[row_id]] )</f>
        <v>2548</v>
      </c>
      <c r="B2549" s="61" t="str">
        <f xml:space="preserve"> _xlfn.TEXTJOIN( "", , data_scaledImpacts[[#This Row],[sector]:[impactType]] )</f>
        <v>CoastalProperties0p51002010Proactive</v>
      </c>
      <c r="C2549" s="49" t="s">
        <v>86</v>
      </c>
      <c r="D2549" s="49" t="s">
        <v>1007</v>
      </c>
      <c r="E2549" s="50">
        <v>100</v>
      </c>
      <c r="F2549" s="50">
        <v>2010</v>
      </c>
      <c r="G2549" s="50" t="s">
        <v>208</v>
      </c>
      <c r="H2549" s="51"/>
      <c r="I2549" s="64"/>
      <c r="J2549" s="147" t="s">
        <v>26</v>
      </c>
      <c r="K2549" s="52" t="s">
        <v>26</v>
      </c>
      <c r="L2549" s="53" t="s">
        <v>26</v>
      </c>
      <c r="M2549" s="52" t="s">
        <v>26</v>
      </c>
      <c r="N2549" s="52" t="s">
        <v>26</v>
      </c>
      <c r="O2549" s="52" t="s">
        <v>26</v>
      </c>
      <c r="P2549" s="20" t="s">
        <v>26</v>
      </c>
    </row>
    <row r="2550" spans="1:16" x14ac:dyDescent="0.35">
      <c r="A2550" s="54">
        <f xml:space="preserve"> ROW( data_scaledImpacts[[#This Row],[row_id]] ) - ROW( data_scaledImpacts[[#Headers],[row_id]] )</f>
        <v>2549</v>
      </c>
      <c r="B2550" s="61" t="str">
        <f xml:space="preserve"> _xlfn.TEXTJOIN( "", , data_scaledImpacts[[#This Row],[sector]:[impactType]] )</f>
        <v>CoastalProperties0p51252010Proactive</v>
      </c>
      <c r="C2550" s="49" t="s">
        <v>86</v>
      </c>
      <c r="D2550" s="49" t="s">
        <v>1007</v>
      </c>
      <c r="E2550" s="50">
        <v>125</v>
      </c>
      <c r="F2550" s="50">
        <v>2010</v>
      </c>
      <c r="G2550" s="50" t="s">
        <v>208</v>
      </c>
      <c r="H2550" s="51"/>
      <c r="I2550" s="64"/>
      <c r="J2550" s="147" t="s">
        <v>26</v>
      </c>
      <c r="K2550" s="52" t="s">
        <v>26</v>
      </c>
      <c r="L2550" s="53" t="s">
        <v>26</v>
      </c>
      <c r="M2550" s="52" t="s">
        <v>26</v>
      </c>
      <c r="N2550" s="52" t="s">
        <v>26</v>
      </c>
      <c r="O2550" s="52" t="s">
        <v>26</v>
      </c>
      <c r="P2550" s="20" t="s">
        <v>26</v>
      </c>
    </row>
    <row r="2551" spans="1:16" x14ac:dyDescent="0.35">
      <c r="A2551" s="54">
        <f xml:space="preserve"> ROW( data_scaledImpacts[[#This Row],[row_id]] ) - ROW( data_scaledImpacts[[#Headers],[row_id]] )</f>
        <v>2550</v>
      </c>
      <c r="B2551" s="61" t="str">
        <f xml:space="preserve"> _xlfn.TEXTJOIN( "", , data_scaledImpacts[[#This Row],[sector]:[impactType]] )</f>
        <v>CoastalProperties0p51502010Proactive</v>
      </c>
      <c r="C2551" s="49" t="s">
        <v>86</v>
      </c>
      <c r="D2551" s="49" t="s">
        <v>1007</v>
      </c>
      <c r="E2551" s="50">
        <v>150</v>
      </c>
      <c r="F2551" s="50">
        <v>2010</v>
      </c>
      <c r="G2551" s="50" t="s">
        <v>208</v>
      </c>
      <c r="H2551" s="51"/>
      <c r="I2551" s="64"/>
      <c r="J2551" s="147" t="s">
        <v>26</v>
      </c>
      <c r="K2551" s="52" t="s">
        <v>26</v>
      </c>
      <c r="L2551" s="53" t="s">
        <v>26</v>
      </c>
      <c r="M2551" s="52" t="s">
        <v>26</v>
      </c>
      <c r="N2551" s="52" t="s">
        <v>26</v>
      </c>
      <c r="O2551" s="52" t="s">
        <v>26</v>
      </c>
      <c r="P2551" s="20" t="s">
        <v>26</v>
      </c>
    </row>
    <row r="2552" spans="1:16" x14ac:dyDescent="0.35">
      <c r="A2552" s="54">
        <f xml:space="preserve"> ROW( data_scaledImpacts[[#This Row],[row_id]] ) - ROW( data_scaledImpacts[[#Headers],[row_id]] )</f>
        <v>2551</v>
      </c>
      <c r="B2552" s="61" t="str">
        <f xml:space="preserve"> _xlfn.TEXTJOIN( "", , data_scaledImpacts[[#This Row],[sector]:[impactType]] )</f>
        <v>CoastalProperties0p51752010Proactive</v>
      </c>
      <c r="C2552" s="49" t="s">
        <v>86</v>
      </c>
      <c r="D2552" s="49" t="s">
        <v>1007</v>
      </c>
      <c r="E2552" s="50">
        <v>175</v>
      </c>
      <c r="F2552" s="50">
        <v>2010</v>
      </c>
      <c r="G2552" s="50" t="s">
        <v>208</v>
      </c>
      <c r="H2552" s="51"/>
      <c r="I2552" s="64"/>
      <c r="J2552" s="147" t="s">
        <v>26</v>
      </c>
      <c r="K2552" s="52" t="s">
        <v>26</v>
      </c>
      <c r="L2552" s="53" t="s">
        <v>26</v>
      </c>
      <c r="M2552" s="52" t="s">
        <v>26</v>
      </c>
      <c r="N2552" s="52" t="s">
        <v>26</v>
      </c>
      <c r="O2552" s="52" t="s">
        <v>26</v>
      </c>
      <c r="P2552" s="20" t="s">
        <v>26</v>
      </c>
    </row>
    <row r="2553" spans="1:16" x14ac:dyDescent="0.35">
      <c r="A2553" s="54">
        <f xml:space="preserve"> ROW( data_scaledImpacts[[#This Row],[row_id]] ) - ROW( data_scaledImpacts[[#Headers],[row_id]] )</f>
        <v>2552</v>
      </c>
      <c r="B2553" s="61" t="str">
        <f xml:space="preserve"> _xlfn.TEXTJOIN( "", , data_scaledImpacts[[#This Row],[sector]:[impactType]] )</f>
        <v>CoastalProperties0p52002010Proactive</v>
      </c>
      <c r="C2553" s="49" t="s">
        <v>86</v>
      </c>
      <c r="D2553" s="49" t="s">
        <v>1007</v>
      </c>
      <c r="E2553" s="50">
        <v>200</v>
      </c>
      <c r="F2553" s="50">
        <v>2010</v>
      </c>
      <c r="G2553" s="50" t="s">
        <v>208</v>
      </c>
      <c r="H2553" s="51"/>
      <c r="I2553" s="64"/>
      <c r="J2553" s="147" t="s">
        <v>26</v>
      </c>
      <c r="K2553" s="52" t="s">
        <v>26</v>
      </c>
      <c r="L2553" s="53" t="s">
        <v>26</v>
      </c>
      <c r="M2553" s="52" t="s">
        <v>26</v>
      </c>
      <c r="N2553" s="52" t="s">
        <v>26</v>
      </c>
      <c r="O2553" s="52" t="s">
        <v>26</v>
      </c>
      <c r="P2553" s="20" t="s">
        <v>26</v>
      </c>
    </row>
    <row r="2554" spans="1:16" x14ac:dyDescent="0.35">
      <c r="A2554" s="54">
        <f xml:space="preserve"> ROW( data_scaledImpacts[[#This Row],[row_id]] ) - ROW( data_scaledImpacts[[#Headers],[row_id]] )</f>
        <v>2553</v>
      </c>
      <c r="B2554" s="61" t="str">
        <f xml:space="preserve"> _xlfn.TEXTJOIN( "", , data_scaledImpacts[[#This Row],[sector]:[impactType]] )</f>
        <v>CoastalProperties0p52252010Proactive</v>
      </c>
      <c r="C2554" s="49" t="s">
        <v>86</v>
      </c>
      <c r="D2554" s="49" t="s">
        <v>1007</v>
      </c>
      <c r="E2554" s="50">
        <v>225</v>
      </c>
      <c r="F2554" s="50">
        <v>2010</v>
      </c>
      <c r="G2554" s="50" t="s">
        <v>208</v>
      </c>
      <c r="H2554" s="51"/>
      <c r="I2554" s="64"/>
      <c r="J2554" s="147" t="s">
        <v>26</v>
      </c>
      <c r="K2554" s="52" t="s">
        <v>26</v>
      </c>
      <c r="L2554" s="53" t="s">
        <v>26</v>
      </c>
      <c r="M2554" s="52" t="s">
        <v>26</v>
      </c>
      <c r="N2554" s="52" t="s">
        <v>26</v>
      </c>
      <c r="O2554" s="52" t="s">
        <v>26</v>
      </c>
      <c r="P2554" s="20" t="s">
        <v>26</v>
      </c>
    </row>
    <row r="2555" spans="1:16" x14ac:dyDescent="0.35">
      <c r="A2555" s="54">
        <f xml:space="preserve"> ROW( data_scaledImpacts[[#This Row],[row_id]] ) - ROW( data_scaledImpacts[[#Headers],[row_id]] )</f>
        <v>2554</v>
      </c>
      <c r="B2555" s="61" t="str">
        <f xml:space="preserve"> _xlfn.TEXTJOIN( "", , data_scaledImpacts[[#This Row],[sector]:[impactType]] )</f>
        <v>CoastalProperties1p0252010Proactive</v>
      </c>
      <c r="C2555" s="49" t="s">
        <v>86</v>
      </c>
      <c r="D2555" s="49" t="s">
        <v>1008</v>
      </c>
      <c r="E2555" s="50">
        <v>25</v>
      </c>
      <c r="F2555" s="50">
        <v>2010</v>
      </c>
      <c r="G2555" s="50" t="s">
        <v>208</v>
      </c>
      <c r="H2555" s="51"/>
      <c r="I2555" s="64"/>
      <c r="J2555" s="147" t="s">
        <v>26</v>
      </c>
      <c r="K2555" s="52">
        <v>1068165173.9387554</v>
      </c>
      <c r="L2555" s="53" t="s">
        <v>26</v>
      </c>
      <c r="M2555" s="52">
        <v>112589211.18265046</v>
      </c>
      <c r="N2555" s="52">
        <v>3783352211.1120439</v>
      </c>
      <c r="O2555" s="52">
        <v>427512388.84956795</v>
      </c>
      <c r="P2555" s="20">
        <v>236497940.93480018</v>
      </c>
    </row>
    <row r="2556" spans="1:16" x14ac:dyDescent="0.35">
      <c r="A2556" s="54">
        <f xml:space="preserve"> ROW( data_scaledImpacts[[#This Row],[row_id]] ) - ROW( data_scaledImpacts[[#Headers],[row_id]] )</f>
        <v>2555</v>
      </c>
      <c r="B2556" s="61" t="str">
        <f xml:space="preserve"> _xlfn.TEXTJOIN( "", , data_scaledImpacts[[#This Row],[sector]:[impactType]] )</f>
        <v>CoastalProperties1p0502010Proactive</v>
      </c>
      <c r="C2556" s="49" t="s">
        <v>86</v>
      </c>
      <c r="D2556" s="49" t="s">
        <v>1008</v>
      </c>
      <c r="E2556" s="50">
        <v>50</v>
      </c>
      <c r="F2556" s="50">
        <v>2010</v>
      </c>
      <c r="G2556" s="50" t="s">
        <v>208</v>
      </c>
      <c r="H2556" s="51"/>
      <c r="I2556" s="64"/>
      <c r="J2556" s="147" t="s">
        <v>26</v>
      </c>
      <c r="K2556" s="52">
        <v>1306588592.8925662</v>
      </c>
      <c r="L2556" s="53" t="s">
        <v>26</v>
      </c>
      <c r="M2556" s="52">
        <v>152241032.69584659</v>
      </c>
      <c r="N2556" s="52">
        <v>5005374594.5660152</v>
      </c>
      <c r="O2556" s="52">
        <v>546950826.043226</v>
      </c>
      <c r="P2556" s="20">
        <v>524293583.66180617</v>
      </c>
    </row>
    <row r="2557" spans="1:16" x14ac:dyDescent="0.35">
      <c r="A2557" s="54">
        <f xml:space="preserve"> ROW( data_scaledImpacts[[#This Row],[row_id]] ) - ROW( data_scaledImpacts[[#Headers],[row_id]] )</f>
        <v>2556</v>
      </c>
      <c r="B2557" s="61" t="str">
        <f xml:space="preserve"> _xlfn.TEXTJOIN( "", , data_scaledImpacts[[#This Row],[sector]:[impactType]] )</f>
        <v>CoastalProperties1p0752010Proactive</v>
      </c>
      <c r="C2557" s="49" t="s">
        <v>86</v>
      </c>
      <c r="D2557" s="49" t="s">
        <v>1008</v>
      </c>
      <c r="E2557" s="50">
        <v>75</v>
      </c>
      <c r="F2557" s="50">
        <v>2010</v>
      </c>
      <c r="G2557" s="50" t="s">
        <v>208</v>
      </c>
      <c r="H2557" s="51"/>
      <c r="I2557" s="64"/>
      <c r="J2557" s="147" t="s">
        <v>26</v>
      </c>
      <c r="K2557" s="52">
        <v>1450053807.7594736</v>
      </c>
      <c r="L2557" s="53" t="s">
        <v>26</v>
      </c>
      <c r="M2557" s="52">
        <v>167472691.87387905</v>
      </c>
      <c r="N2557" s="52">
        <v>5532576062.2172709</v>
      </c>
      <c r="O2557" s="52">
        <v>563959838.128016</v>
      </c>
      <c r="P2557" s="20">
        <v>626640492.33775914</v>
      </c>
    </row>
    <row r="2558" spans="1:16" x14ac:dyDescent="0.35">
      <c r="A2558" s="54">
        <f xml:space="preserve"> ROW( data_scaledImpacts[[#This Row],[row_id]] ) - ROW( data_scaledImpacts[[#Headers],[row_id]] )</f>
        <v>2557</v>
      </c>
      <c r="B2558" s="61" t="str">
        <f xml:space="preserve"> _xlfn.TEXTJOIN( "", , data_scaledImpacts[[#This Row],[sector]:[impactType]] )</f>
        <v>CoastalProperties1p01002010Proactive</v>
      </c>
      <c r="C2558" s="49" t="s">
        <v>86</v>
      </c>
      <c r="D2558" s="49" t="s">
        <v>1008</v>
      </c>
      <c r="E2558" s="50">
        <v>100</v>
      </c>
      <c r="F2558" s="50">
        <v>2010</v>
      </c>
      <c r="G2558" s="50" t="s">
        <v>208</v>
      </c>
      <c r="H2558" s="51"/>
      <c r="I2558" s="64"/>
      <c r="J2558" s="147" t="s">
        <v>26</v>
      </c>
      <c r="K2558" s="52">
        <v>1601685946.1833653</v>
      </c>
      <c r="L2558" s="53" t="s">
        <v>26</v>
      </c>
      <c r="M2558" s="52">
        <v>178883831.20838687</v>
      </c>
      <c r="N2558" s="52">
        <v>5810893738.1142015</v>
      </c>
      <c r="O2558" s="52">
        <v>561070485.26641095</v>
      </c>
      <c r="P2558" s="20">
        <v>672286240.09647942</v>
      </c>
    </row>
    <row r="2559" spans="1:16" x14ac:dyDescent="0.35">
      <c r="A2559" s="54">
        <f xml:space="preserve"> ROW( data_scaledImpacts[[#This Row],[row_id]] ) - ROW( data_scaledImpacts[[#Headers],[row_id]] )</f>
        <v>2558</v>
      </c>
      <c r="B2559" s="61" t="str">
        <f xml:space="preserve"> _xlfn.TEXTJOIN( "", , data_scaledImpacts[[#This Row],[sector]:[impactType]] )</f>
        <v>CoastalProperties1p01252010Proactive</v>
      </c>
      <c r="C2559" s="49" t="s">
        <v>86</v>
      </c>
      <c r="D2559" s="49" t="s">
        <v>1008</v>
      </c>
      <c r="E2559" s="50">
        <v>125</v>
      </c>
      <c r="F2559" s="50">
        <v>2010</v>
      </c>
      <c r="G2559" s="50" t="s">
        <v>208</v>
      </c>
      <c r="H2559" s="51"/>
      <c r="I2559" s="64"/>
      <c r="J2559" s="147" t="s">
        <v>26</v>
      </c>
      <c r="K2559" s="52" t="s">
        <v>26</v>
      </c>
      <c r="L2559" s="53" t="s">
        <v>26</v>
      </c>
      <c r="M2559" s="52" t="s">
        <v>26</v>
      </c>
      <c r="N2559" s="52" t="s">
        <v>26</v>
      </c>
      <c r="O2559" s="52" t="s">
        <v>26</v>
      </c>
      <c r="P2559" s="20" t="s">
        <v>26</v>
      </c>
    </row>
    <row r="2560" spans="1:16" x14ac:dyDescent="0.35">
      <c r="A2560" s="54">
        <f xml:space="preserve"> ROW( data_scaledImpacts[[#This Row],[row_id]] ) - ROW( data_scaledImpacts[[#Headers],[row_id]] )</f>
        <v>2559</v>
      </c>
      <c r="B2560" s="61" t="str">
        <f xml:space="preserve"> _xlfn.TEXTJOIN( "", , data_scaledImpacts[[#This Row],[sector]:[impactType]] )</f>
        <v>CoastalProperties1p01502010Proactive</v>
      </c>
      <c r="C2560" s="49" t="s">
        <v>86</v>
      </c>
      <c r="D2560" s="49" t="s">
        <v>1008</v>
      </c>
      <c r="E2560" s="50">
        <v>150</v>
      </c>
      <c r="F2560" s="50">
        <v>2010</v>
      </c>
      <c r="G2560" s="50" t="s">
        <v>208</v>
      </c>
      <c r="H2560" s="51"/>
      <c r="I2560" s="64"/>
      <c r="J2560" s="147" t="s">
        <v>26</v>
      </c>
      <c r="K2560" s="52" t="s">
        <v>26</v>
      </c>
      <c r="L2560" s="53" t="s">
        <v>26</v>
      </c>
      <c r="M2560" s="52" t="s">
        <v>26</v>
      </c>
      <c r="N2560" s="52" t="s">
        <v>26</v>
      </c>
      <c r="O2560" s="52" t="s">
        <v>26</v>
      </c>
      <c r="P2560" s="20" t="s">
        <v>26</v>
      </c>
    </row>
    <row r="2561" spans="1:16" x14ac:dyDescent="0.35">
      <c r="A2561" s="54">
        <f xml:space="preserve"> ROW( data_scaledImpacts[[#This Row],[row_id]] ) - ROW( data_scaledImpacts[[#Headers],[row_id]] )</f>
        <v>2560</v>
      </c>
      <c r="B2561" s="61" t="str">
        <f xml:space="preserve"> _xlfn.TEXTJOIN( "", , data_scaledImpacts[[#This Row],[sector]:[impactType]] )</f>
        <v>CoastalProperties1p01752010Proactive</v>
      </c>
      <c r="C2561" s="49" t="s">
        <v>86</v>
      </c>
      <c r="D2561" s="49" t="s">
        <v>1008</v>
      </c>
      <c r="E2561" s="50">
        <v>175</v>
      </c>
      <c r="F2561" s="50">
        <v>2010</v>
      </c>
      <c r="G2561" s="50" t="s">
        <v>208</v>
      </c>
      <c r="H2561" s="51"/>
      <c r="I2561" s="64"/>
      <c r="J2561" s="147" t="s">
        <v>26</v>
      </c>
      <c r="K2561" s="52" t="s">
        <v>26</v>
      </c>
      <c r="L2561" s="53" t="s">
        <v>26</v>
      </c>
      <c r="M2561" s="52" t="s">
        <v>26</v>
      </c>
      <c r="N2561" s="52" t="s">
        <v>26</v>
      </c>
      <c r="O2561" s="52" t="s">
        <v>26</v>
      </c>
      <c r="P2561" s="20" t="s">
        <v>26</v>
      </c>
    </row>
    <row r="2562" spans="1:16" x14ac:dyDescent="0.35">
      <c r="A2562" s="54">
        <f xml:space="preserve"> ROW( data_scaledImpacts[[#This Row],[row_id]] ) - ROW( data_scaledImpacts[[#Headers],[row_id]] )</f>
        <v>2561</v>
      </c>
      <c r="B2562" s="61" t="str">
        <f xml:space="preserve"> _xlfn.TEXTJOIN( "", , data_scaledImpacts[[#This Row],[sector]:[impactType]] )</f>
        <v>CoastalProperties1p02002010Proactive</v>
      </c>
      <c r="C2562" s="49" t="s">
        <v>86</v>
      </c>
      <c r="D2562" s="49" t="s">
        <v>1008</v>
      </c>
      <c r="E2562" s="50">
        <v>200</v>
      </c>
      <c r="F2562" s="50">
        <v>2010</v>
      </c>
      <c r="G2562" s="50" t="s">
        <v>208</v>
      </c>
      <c r="H2562" s="51"/>
      <c r="I2562" s="64"/>
      <c r="J2562" s="147" t="s">
        <v>26</v>
      </c>
      <c r="K2562" s="52" t="s">
        <v>26</v>
      </c>
      <c r="L2562" s="53" t="s">
        <v>26</v>
      </c>
      <c r="M2562" s="52" t="s">
        <v>26</v>
      </c>
      <c r="N2562" s="52" t="s">
        <v>26</v>
      </c>
      <c r="O2562" s="52" t="s">
        <v>26</v>
      </c>
      <c r="P2562" s="20" t="s">
        <v>26</v>
      </c>
    </row>
    <row r="2563" spans="1:16" x14ac:dyDescent="0.35">
      <c r="A2563" s="54">
        <f xml:space="preserve"> ROW( data_scaledImpacts[[#This Row],[row_id]] ) - ROW( data_scaledImpacts[[#Headers],[row_id]] )</f>
        <v>2562</v>
      </c>
      <c r="B2563" s="61" t="str">
        <f xml:space="preserve"> _xlfn.TEXTJOIN( "", , data_scaledImpacts[[#This Row],[sector]:[impactType]] )</f>
        <v>CoastalProperties1p02252010Proactive</v>
      </c>
      <c r="C2563" s="49" t="s">
        <v>86</v>
      </c>
      <c r="D2563" s="49" t="s">
        <v>1008</v>
      </c>
      <c r="E2563" s="50">
        <v>225</v>
      </c>
      <c r="F2563" s="50">
        <v>2010</v>
      </c>
      <c r="G2563" s="50" t="s">
        <v>208</v>
      </c>
      <c r="H2563" s="51"/>
      <c r="I2563" s="64"/>
      <c r="J2563" s="147" t="s">
        <v>26</v>
      </c>
      <c r="K2563" s="52" t="s">
        <v>26</v>
      </c>
      <c r="L2563" s="53" t="s">
        <v>26</v>
      </c>
      <c r="M2563" s="52" t="s">
        <v>26</v>
      </c>
      <c r="N2563" s="52" t="s">
        <v>26</v>
      </c>
      <c r="O2563" s="52" t="s">
        <v>26</v>
      </c>
      <c r="P2563" s="20" t="s">
        <v>26</v>
      </c>
    </row>
    <row r="2564" spans="1:16" x14ac:dyDescent="0.35">
      <c r="A2564" s="54">
        <f xml:space="preserve"> ROW( data_scaledImpacts[[#This Row],[row_id]] ) - ROW( data_scaledImpacts[[#Headers],[row_id]] )</f>
        <v>2563</v>
      </c>
      <c r="B2564" s="61" t="str">
        <f xml:space="preserve"> _xlfn.TEXTJOIN( "", , data_scaledImpacts[[#This Row],[sector]:[impactType]] )</f>
        <v>CoastalProperties1p5252010Proactive</v>
      </c>
      <c r="C2564" s="49" t="s">
        <v>86</v>
      </c>
      <c r="D2564" s="49" t="s">
        <v>1009</v>
      </c>
      <c r="E2564" s="50">
        <v>25</v>
      </c>
      <c r="F2564" s="50">
        <v>2010</v>
      </c>
      <c r="G2564" s="50" t="s">
        <v>208</v>
      </c>
      <c r="H2564" s="51"/>
      <c r="I2564" s="64"/>
      <c r="J2564" s="147" t="s">
        <v>26</v>
      </c>
      <c r="K2564" s="52">
        <v>941542042.31758034</v>
      </c>
      <c r="L2564" s="53" t="s">
        <v>26</v>
      </c>
      <c r="M2564" s="52">
        <v>48061072.98068288</v>
      </c>
      <c r="N2564" s="52">
        <v>2694587340.4289994</v>
      </c>
      <c r="O2564" s="52">
        <v>226709555.69048977</v>
      </c>
      <c r="P2564" s="20">
        <v>270822217.82789248</v>
      </c>
    </row>
    <row r="2565" spans="1:16" x14ac:dyDescent="0.35">
      <c r="A2565" s="54">
        <f xml:space="preserve"> ROW( data_scaledImpacts[[#This Row],[row_id]] ) - ROW( data_scaledImpacts[[#Headers],[row_id]] )</f>
        <v>2564</v>
      </c>
      <c r="B2565" s="61" t="str">
        <f xml:space="preserve"> _xlfn.TEXTJOIN( "", , data_scaledImpacts[[#This Row],[sector]:[impactType]] )</f>
        <v>CoastalProperties1p5502010Proactive</v>
      </c>
      <c r="C2565" s="49" t="s">
        <v>86</v>
      </c>
      <c r="D2565" s="49" t="s">
        <v>1009</v>
      </c>
      <c r="E2565" s="50">
        <v>50</v>
      </c>
      <c r="F2565" s="50">
        <v>2010</v>
      </c>
      <c r="G2565" s="50" t="s">
        <v>208</v>
      </c>
      <c r="H2565" s="51"/>
      <c r="I2565" s="64"/>
      <c r="J2565" s="147" t="s">
        <v>26</v>
      </c>
      <c r="K2565" s="52">
        <v>1173477231.9362493</v>
      </c>
      <c r="L2565" s="53" t="s">
        <v>26</v>
      </c>
      <c r="M2565" s="52">
        <v>65974419.034019575</v>
      </c>
      <c r="N2565" s="52">
        <v>3581145257.9960938</v>
      </c>
      <c r="O2565" s="52">
        <v>325653703.80427182</v>
      </c>
      <c r="P2565" s="20">
        <v>500360229.67083704</v>
      </c>
    </row>
    <row r="2566" spans="1:16" x14ac:dyDescent="0.35">
      <c r="A2566" s="54">
        <f xml:space="preserve"> ROW( data_scaledImpacts[[#This Row],[row_id]] ) - ROW( data_scaledImpacts[[#Headers],[row_id]] )</f>
        <v>2565</v>
      </c>
      <c r="B2566" s="61" t="str">
        <f xml:space="preserve"> _xlfn.TEXTJOIN( "", , data_scaledImpacts[[#This Row],[sector]:[impactType]] )</f>
        <v>CoastalProperties1p5752010Proactive</v>
      </c>
      <c r="C2566" s="49" t="s">
        <v>86</v>
      </c>
      <c r="D2566" s="49" t="s">
        <v>1009</v>
      </c>
      <c r="E2566" s="50">
        <v>75</v>
      </c>
      <c r="F2566" s="50">
        <v>2010</v>
      </c>
      <c r="G2566" s="50" t="s">
        <v>208</v>
      </c>
      <c r="H2566" s="51"/>
      <c r="I2566" s="64"/>
      <c r="J2566" s="147" t="s">
        <v>26</v>
      </c>
      <c r="K2566" s="52">
        <v>1421310726.9378982</v>
      </c>
      <c r="L2566" s="53" t="s">
        <v>26</v>
      </c>
      <c r="M2566" s="52">
        <v>81916396.280176967</v>
      </c>
      <c r="N2566" s="52">
        <v>4509975508.5025539</v>
      </c>
      <c r="O2566" s="52">
        <v>379621438.95773697</v>
      </c>
      <c r="P2566" s="20">
        <v>637744084.2269361</v>
      </c>
    </row>
    <row r="2567" spans="1:16" x14ac:dyDescent="0.35">
      <c r="A2567" s="54">
        <f xml:space="preserve"> ROW( data_scaledImpacts[[#This Row],[row_id]] ) - ROW( data_scaledImpacts[[#Headers],[row_id]] )</f>
        <v>2566</v>
      </c>
      <c r="B2567" s="61" t="str">
        <f xml:space="preserve"> _xlfn.TEXTJOIN( "", , data_scaledImpacts[[#This Row],[sector]:[impactType]] )</f>
        <v>CoastalProperties1p51002010Proactive</v>
      </c>
      <c r="C2567" s="49" t="s">
        <v>86</v>
      </c>
      <c r="D2567" s="49" t="s">
        <v>1009</v>
      </c>
      <c r="E2567" s="50">
        <v>100</v>
      </c>
      <c r="F2567" s="50">
        <v>2010</v>
      </c>
      <c r="G2567" s="50" t="s">
        <v>208</v>
      </c>
      <c r="H2567" s="51"/>
      <c r="I2567" s="64"/>
      <c r="J2567" s="147" t="s">
        <v>26</v>
      </c>
      <c r="K2567" s="52">
        <v>1672361159.9079404</v>
      </c>
      <c r="L2567" s="53" t="s">
        <v>26</v>
      </c>
      <c r="M2567" s="52">
        <v>100504937.79934797</v>
      </c>
      <c r="N2567" s="52">
        <v>5349223463.4791126</v>
      </c>
      <c r="O2567" s="52">
        <v>431005165.53564137</v>
      </c>
      <c r="P2567" s="20">
        <v>772998680.62344778</v>
      </c>
    </row>
    <row r="2568" spans="1:16" x14ac:dyDescent="0.35">
      <c r="A2568" s="54">
        <f xml:space="preserve"> ROW( data_scaledImpacts[[#This Row],[row_id]] ) - ROW( data_scaledImpacts[[#Headers],[row_id]] )</f>
        <v>2567</v>
      </c>
      <c r="B2568" s="61" t="str">
        <f xml:space="preserve"> _xlfn.TEXTJOIN( "", , data_scaledImpacts[[#This Row],[sector]:[impactType]] )</f>
        <v>CoastalProperties1p51252010Proactive</v>
      </c>
      <c r="C2568" s="49" t="s">
        <v>86</v>
      </c>
      <c r="D2568" s="49" t="s">
        <v>1009</v>
      </c>
      <c r="E2568" s="50">
        <v>125</v>
      </c>
      <c r="F2568" s="50">
        <v>2010</v>
      </c>
      <c r="G2568" s="50" t="s">
        <v>208</v>
      </c>
      <c r="H2568" s="51"/>
      <c r="I2568" s="64"/>
      <c r="J2568" s="147" t="s">
        <v>26</v>
      </c>
      <c r="K2568" s="52">
        <v>2087063723.8348548</v>
      </c>
      <c r="L2568" s="53" t="s">
        <v>26</v>
      </c>
      <c r="M2568" s="52">
        <v>117312201.95956071</v>
      </c>
      <c r="N2568" s="52">
        <v>6403195998.4001102</v>
      </c>
      <c r="O2568" s="52">
        <v>495585765.45097786</v>
      </c>
      <c r="P2568" s="20">
        <v>907818975.43961501</v>
      </c>
    </row>
    <row r="2569" spans="1:16" x14ac:dyDescent="0.35">
      <c r="A2569" s="54">
        <f xml:space="preserve"> ROW( data_scaledImpacts[[#This Row],[row_id]] ) - ROW( data_scaledImpacts[[#Headers],[row_id]] )</f>
        <v>2568</v>
      </c>
      <c r="B2569" s="61" t="str">
        <f xml:space="preserve"> _xlfn.TEXTJOIN( "", , data_scaledImpacts[[#This Row],[sector]:[impactType]] )</f>
        <v>CoastalProperties1p51502010Proactive</v>
      </c>
      <c r="C2569" s="49" t="s">
        <v>86</v>
      </c>
      <c r="D2569" s="49" t="s">
        <v>1009</v>
      </c>
      <c r="E2569" s="50">
        <v>150</v>
      </c>
      <c r="F2569" s="50">
        <v>2010</v>
      </c>
      <c r="G2569" s="50" t="s">
        <v>208</v>
      </c>
      <c r="H2569" s="51"/>
      <c r="I2569" s="64"/>
      <c r="J2569" s="147" t="s">
        <v>26</v>
      </c>
      <c r="K2569" s="52">
        <v>2267232446.5320745</v>
      </c>
      <c r="L2569" s="53" t="s">
        <v>26</v>
      </c>
      <c r="M2569" s="52">
        <v>125784960.94819659</v>
      </c>
      <c r="N2569" s="52">
        <v>6813851161.5007896</v>
      </c>
      <c r="O2569" s="52">
        <v>505707803.06909949</v>
      </c>
      <c r="P2569" s="20">
        <v>958811626.6082474</v>
      </c>
    </row>
    <row r="2570" spans="1:16" x14ac:dyDescent="0.35">
      <c r="A2570" s="54">
        <f xml:space="preserve"> ROW( data_scaledImpacts[[#This Row],[row_id]] ) - ROW( data_scaledImpacts[[#Headers],[row_id]] )</f>
        <v>2569</v>
      </c>
      <c r="B2570" s="61" t="str">
        <f xml:space="preserve"> _xlfn.TEXTJOIN( "", , data_scaledImpacts[[#This Row],[sector]:[impactType]] )</f>
        <v>CoastalProperties1p51752010Proactive</v>
      </c>
      <c r="C2570" s="49" t="s">
        <v>86</v>
      </c>
      <c r="D2570" s="49" t="s">
        <v>1009</v>
      </c>
      <c r="E2570" s="50">
        <v>175</v>
      </c>
      <c r="F2570" s="50">
        <v>2010</v>
      </c>
      <c r="G2570" s="50" t="s">
        <v>208</v>
      </c>
      <c r="H2570" s="51"/>
      <c r="I2570" s="64"/>
      <c r="J2570" s="147" t="s">
        <v>26</v>
      </c>
      <c r="K2570" s="52" t="s">
        <v>26</v>
      </c>
      <c r="L2570" s="53" t="s">
        <v>26</v>
      </c>
      <c r="M2570" s="52" t="s">
        <v>26</v>
      </c>
      <c r="N2570" s="52" t="s">
        <v>26</v>
      </c>
      <c r="O2570" s="52" t="s">
        <v>26</v>
      </c>
      <c r="P2570" s="20" t="s">
        <v>26</v>
      </c>
    </row>
    <row r="2571" spans="1:16" x14ac:dyDescent="0.35">
      <c r="A2571" s="54">
        <f xml:space="preserve"> ROW( data_scaledImpacts[[#This Row],[row_id]] ) - ROW( data_scaledImpacts[[#Headers],[row_id]] )</f>
        <v>2570</v>
      </c>
      <c r="B2571" s="61" t="str">
        <f xml:space="preserve"> _xlfn.TEXTJOIN( "", , data_scaledImpacts[[#This Row],[sector]:[impactType]] )</f>
        <v>CoastalProperties1p52002010Proactive</v>
      </c>
      <c r="C2571" s="49" t="s">
        <v>86</v>
      </c>
      <c r="D2571" s="49" t="s">
        <v>1009</v>
      </c>
      <c r="E2571" s="50">
        <v>200</v>
      </c>
      <c r="F2571" s="50">
        <v>2010</v>
      </c>
      <c r="G2571" s="50" t="s">
        <v>208</v>
      </c>
      <c r="H2571" s="51"/>
      <c r="I2571" s="64"/>
      <c r="J2571" s="147" t="s">
        <v>26</v>
      </c>
      <c r="K2571" s="52" t="s">
        <v>26</v>
      </c>
      <c r="L2571" s="53" t="s">
        <v>26</v>
      </c>
      <c r="M2571" s="52" t="s">
        <v>26</v>
      </c>
      <c r="N2571" s="52" t="s">
        <v>26</v>
      </c>
      <c r="O2571" s="52" t="s">
        <v>26</v>
      </c>
      <c r="P2571" s="20" t="s">
        <v>26</v>
      </c>
    </row>
    <row r="2572" spans="1:16" x14ac:dyDescent="0.35">
      <c r="A2572" s="54">
        <f xml:space="preserve"> ROW( data_scaledImpacts[[#This Row],[row_id]] ) - ROW( data_scaledImpacts[[#Headers],[row_id]] )</f>
        <v>2571</v>
      </c>
      <c r="B2572" s="61" t="str">
        <f xml:space="preserve"> _xlfn.TEXTJOIN( "", , data_scaledImpacts[[#This Row],[sector]:[impactType]] )</f>
        <v>CoastalProperties1p52252010Proactive</v>
      </c>
      <c r="C2572" s="49" t="s">
        <v>86</v>
      </c>
      <c r="D2572" s="49" t="s">
        <v>1009</v>
      </c>
      <c r="E2572" s="50">
        <v>225</v>
      </c>
      <c r="F2572" s="50">
        <v>2010</v>
      </c>
      <c r="G2572" s="50" t="s">
        <v>208</v>
      </c>
      <c r="H2572" s="51"/>
      <c r="I2572" s="64"/>
      <c r="J2572" s="147" t="s">
        <v>26</v>
      </c>
      <c r="K2572" s="52" t="s">
        <v>26</v>
      </c>
      <c r="L2572" s="53" t="s">
        <v>26</v>
      </c>
      <c r="M2572" s="52" t="s">
        <v>26</v>
      </c>
      <c r="N2572" s="52" t="s">
        <v>26</v>
      </c>
      <c r="O2572" s="52" t="s">
        <v>26</v>
      </c>
      <c r="P2572" s="20" t="s">
        <v>26</v>
      </c>
    </row>
    <row r="2573" spans="1:16" x14ac:dyDescent="0.35">
      <c r="A2573" s="54">
        <f xml:space="preserve"> ROW( data_scaledImpacts[[#This Row],[row_id]] ) - ROW( data_scaledImpacts[[#Headers],[row_id]] )</f>
        <v>2572</v>
      </c>
      <c r="B2573" s="61" t="str">
        <f xml:space="preserve"> _xlfn.TEXTJOIN( "", , data_scaledImpacts[[#This Row],[sector]:[impactType]] )</f>
        <v>CoastalProperties2p0252010Proactive</v>
      </c>
      <c r="C2573" s="49" t="s">
        <v>86</v>
      </c>
      <c r="D2573" s="49" t="s">
        <v>1010</v>
      </c>
      <c r="E2573" s="50">
        <v>25</v>
      </c>
      <c r="F2573" s="50">
        <v>2010</v>
      </c>
      <c r="G2573" s="50" t="s">
        <v>208</v>
      </c>
      <c r="H2573" s="51"/>
      <c r="I2573" s="64"/>
      <c r="J2573" s="147" t="s">
        <v>26</v>
      </c>
      <c r="K2573" s="52">
        <v>985196828.02909327</v>
      </c>
      <c r="L2573" s="53" t="s">
        <v>26</v>
      </c>
      <c r="M2573" s="52">
        <v>52364571.668850735</v>
      </c>
      <c r="N2573" s="52">
        <v>2842636598.9337025</v>
      </c>
      <c r="O2573" s="52">
        <v>242127879.3652342</v>
      </c>
      <c r="P2573" s="20">
        <v>326010285.61379093</v>
      </c>
    </row>
    <row r="2574" spans="1:16" x14ac:dyDescent="0.35">
      <c r="A2574" s="54">
        <f xml:space="preserve"> ROW( data_scaledImpacts[[#This Row],[row_id]] ) - ROW( data_scaledImpacts[[#Headers],[row_id]] )</f>
        <v>2573</v>
      </c>
      <c r="B2574" s="61" t="str">
        <f xml:space="preserve"> _xlfn.TEXTJOIN( "", , data_scaledImpacts[[#This Row],[sector]:[impactType]] )</f>
        <v>CoastalProperties2p0502010Proactive</v>
      </c>
      <c r="C2574" s="49" t="s">
        <v>86</v>
      </c>
      <c r="D2574" s="49" t="s">
        <v>1010</v>
      </c>
      <c r="E2574" s="50">
        <v>50</v>
      </c>
      <c r="F2574" s="50">
        <v>2010</v>
      </c>
      <c r="G2574" s="50" t="s">
        <v>208</v>
      </c>
      <c r="H2574" s="51"/>
      <c r="I2574" s="64"/>
      <c r="J2574" s="147" t="s">
        <v>26</v>
      </c>
      <c r="K2574" s="52">
        <v>1269997699.5318666</v>
      </c>
      <c r="L2574" s="53" t="s">
        <v>26</v>
      </c>
      <c r="M2574" s="52">
        <v>72654254.093182862</v>
      </c>
      <c r="N2574" s="52">
        <v>3833049526.9556775</v>
      </c>
      <c r="O2574" s="52">
        <v>333562951.52814579</v>
      </c>
      <c r="P2574" s="20">
        <v>549881170.88778603</v>
      </c>
    </row>
    <row r="2575" spans="1:16" x14ac:dyDescent="0.35">
      <c r="A2575" s="54">
        <f xml:space="preserve"> ROW( data_scaledImpacts[[#This Row],[row_id]] ) - ROW( data_scaledImpacts[[#Headers],[row_id]] )</f>
        <v>2574</v>
      </c>
      <c r="B2575" s="61" t="str">
        <f xml:space="preserve"> _xlfn.TEXTJOIN( "", , data_scaledImpacts[[#This Row],[sector]:[impactType]] )</f>
        <v>CoastalProperties2p0752010Proactive</v>
      </c>
      <c r="C2575" s="49" t="s">
        <v>86</v>
      </c>
      <c r="D2575" s="49" t="s">
        <v>1010</v>
      </c>
      <c r="E2575" s="50">
        <v>75</v>
      </c>
      <c r="F2575" s="50">
        <v>2010</v>
      </c>
      <c r="G2575" s="50" t="s">
        <v>208</v>
      </c>
      <c r="H2575" s="51"/>
      <c r="I2575" s="64"/>
      <c r="J2575" s="147" t="s">
        <v>26</v>
      </c>
      <c r="K2575" s="52">
        <v>1571854618.1669836</v>
      </c>
      <c r="L2575" s="53" t="s">
        <v>26</v>
      </c>
      <c r="M2575" s="52">
        <v>90302578.191590831</v>
      </c>
      <c r="N2575" s="52">
        <v>4845669616.3377981</v>
      </c>
      <c r="O2575" s="52">
        <v>405702113.672405</v>
      </c>
      <c r="P2575" s="20">
        <v>697890260.55346525</v>
      </c>
    </row>
    <row r="2576" spans="1:16" x14ac:dyDescent="0.35">
      <c r="A2576" s="54">
        <f xml:space="preserve"> ROW( data_scaledImpacts[[#This Row],[row_id]] ) - ROW( data_scaledImpacts[[#Headers],[row_id]] )</f>
        <v>2575</v>
      </c>
      <c r="B2576" s="61" t="str">
        <f xml:space="preserve"> _xlfn.TEXTJOIN( "", , data_scaledImpacts[[#This Row],[sector]:[impactType]] )</f>
        <v>CoastalProperties2p01002010Proactive</v>
      </c>
      <c r="C2576" s="49" t="s">
        <v>86</v>
      </c>
      <c r="D2576" s="49" t="s">
        <v>1010</v>
      </c>
      <c r="E2576" s="50">
        <v>100</v>
      </c>
      <c r="F2576" s="50">
        <v>2010</v>
      </c>
      <c r="G2576" s="50" t="s">
        <v>208</v>
      </c>
      <c r="H2576" s="51"/>
      <c r="I2576" s="64"/>
      <c r="J2576" s="147" t="s">
        <v>26</v>
      </c>
      <c r="K2576" s="52">
        <v>1914190849.5132926</v>
      </c>
      <c r="L2576" s="53" t="s">
        <v>26</v>
      </c>
      <c r="M2576" s="52">
        <v>112114055.99133974</v>
      </c>
      <c r="N2576" s="52">
        <v>5905888425.534955</v>
      </c>
      <c r="O2576" s="52">
        <v>469022451.89421642</v>
      </c>
      <c r="P2576" s="20">
        <v>854563328.10053802</v>
      </c>
    </row>
    <row r="2577" spans="1:16" x14ac:dyDescent="0.35">
      <c r="A2577" s="54">
        <f xml:space="preserve"> ROW( data_scaledImpacts[[#This Row],[row_id]] ) - ROW( data_scaledImpacts[[#Headers],[row_id]] )</f>
        <v>2576</v>
      </c>
      <c r="B2577" s="61" t="str">
        <f xml:space="preserve"> _xlfn.TEXTJOIN( "", , data_scaledImpacts[[#This Row],[sector]:[impactType]] )</f>
        <v>CoastalProperties2p01252010Proactive</v>
      </c>
      <c r="C2577" s="49" t="s">
        <v>86</v>
      </c>
      <c r="D2577" s="49" t="s">
        <v>1010</v>
      </c>
      <c r="E2577" s="50">
        <v>125</v>
      </c>
      <c r="F2577" s="50">
        <v>2010</v>
      </c>
      <c r="G2577" s="50" t="s">
        <v>208</v>
      </c>
      <c r="H2577" s="51"/>
      <c r="I2577" s="64"/>
      <c r="J2577" s="147" t="s">
        <v>26</v>
      </c>
      <c r="K2577" s="52">
        <v>2308268584.6638112</v>
      </c>
      <c r="L2577" s="53" t="s">
        <v>26</v>
      </c>
      <c r="M2577" s="52">
        <v>133446885.70055504</v>
      </c>
      <c r="N2577" s="52">
        <v>6922390333.326273</v>
      </c>
      <c r="O2577" s="52">
        <v>540680663.99986255</v>
      </c>
      <c r="P2577" s="20">
        <v>1018148909.1013086</v>
      </c>
    </row>
    <row r="2578" spans="1:16" x14ac:dyDescent="0.35">
      <c r="A2578" s="54">
        <f xml:space="preserve"> ROW( data_scaledImpacts[[#This Row],[row_id]] ) - ROW( data_scaledImpacts[[#Headers],[row_id]] )</f>
        <v>2577</v>
      </c>
      <c r="B2578" s="61" t="str">
        <f xml:space="preserve"> _xlfn.TEXTJOIN( "", , data_scaledImpacts[[#This Row],[sector]:[impactType]] )</f>
        <v>CoastalProperties2p01502010Proactive</v>
      </c>
      <c r="C2578" s="49" t="s">
        <v>86</v>
      </c>
      <c r="D2578" s="49" t="s">
        <v>1010</v>
      </c>
      <c r="E2578" s="50">
        <v>150</v>
      </c>
      <c r="F2578" s="50">
        <v>2010</v>
      </c>
      <c r="G2578" s="50" t="s">
        <v>208</v>
      </c>
      <c r="H2578" s="51"/>
      <c r="I2578" s="64"/>
      <c r="J2578" s="147" t="s">
        <v>26</v>
      </c>
      <c r="K2578" s="52">
        <v>2644267687.1607084</v>
      </c>
      <c r="L2578" s="53" t="s">
        <v>26</v>
      </c>
      <c r="M2578" s="52">
        <v>144296075.57084292</v>
      </c>
      <c r="N2578" s="52">
        <v>7767688622.8655491</v>
      </c>
      <c r="O2578" s="52">
        <v>600911487.22888196</v>
      </c>
      <c r="P2578" s="20">
        <v>1131410689.3208475</v>
      </c>
    </row>
    <row r="2579" spans="1:16" x14ac:dyDescent="0.35">
      <c r="A2579" s="54">
        <f xml:space="preserve"> ROW( data_scaledImpacts[[#This Row],[row_id]] ) - ROW( data_scaledImpacts[[#Headers],[row_id]] )</f>
        <v>2578</v>
      </c>
      <c r="B2579" s="61" t="str">
        <f xml:space="preserve"> _xlfn.TEXTJOIN( "", , data_scaledImpacts[[#This Row],[sector]:[impactType]] )</f>
        <v>CoastalProperties2p01752010Proactive</v>
      </c>
      <c r="C2579" s="49" t="s">
        <v>86</v>
      </c>
      <c r="D2579" s="49" t="s">
        <v>1010</v>
      </c>
      <c r="E2579" s="50">
        <v>175</v>
      </c>
      <c r="F2579" s="50">
        <v>2010</v>
      </c>
      <c r="G2579" s="50" t="s">
        <v>208</v>
      </c>
      <c r="H2579" s="51"/>
      <c r="I2579" s="64"/>
      <c r="J2579" s="147" t="s">
        <v>26</v>
      </c>
      <c r="K2579" s="52">
        <v>2971002886.1588449</v>
      </c>
      <c r="L2579" s="53" t="s">
        <v>26</v>
      </c>
      <c r="M2579" s="52">
        <v>152916707.77322942</v>
      </c>
      <c r="N2579" s="52">
        <v>8602900696.8777294</v>
      </c>
      <c r="O2579" s="52">
        <v>683090286.43328476</v>
      </c>
      <c r="P2579" s="20">
        <v>1281938618.7917316</v>
      </c>
    </row>
    <row r="2580" spans="1:16" x14ac:dyDescent="0.35">
      <c r="A2580" s="54">
        <f xml:space="preserve"> ROW( data_scaledImpacts[[#This Row],[row_id]] ) - ROW( data_scaledImpacts[[#Headers],[row_id]] )</f>
        <v>2579</v>
      </c>
      <c r="B2580" s="61" t="str">
        <f xml:space="preserve"> _xlfn.TEXTJOIN( "", , data_scaledImpacts[[#This Row],[sector]:[impactType]] )</f>
        <v>CoastalProperties2p02002010Proactive</v>
      </c>
      <c r="C2580" s="49" t="s">
        <v>86</v>
      </c>
      <c r="D2580" s="49" t="s">
        <v>1010</v>
      </c>
      <c r="E2580" s="50">
        <v>200</v>
      </c>
      <c r="F2580" s="50">
        <v>2010</v>
      </c>
      <c r="G2580" s="50" t="s">
        <v>208</v>
      </c>
      <c r="H2580" s="51"/>
      <c r="I2580" s="64"/>
      <c r="J2580" s="147" t="s">
        <v>26</v>
      </c>
      <c r="K2580" s="52">
        <v>3175381144.3166542</v>
      </c>
      <c r="L2580" s="53" t="s">
        <v>26</v>
      </c>
      <c r="M2580" s="52">
        <v>161512824.23684165</v>
      </c>
      <c r="N2580" s="52">
        <v>9079572787.5883408</v>
      </c>
      <c r="O2580" s="52">
        <v>718507150.38808393</v>
      </c>
      <c r="P2580" s="20">
        <v>1362340344.4760771</v>
      </c>
    </row>
    <row r="2581" spans="1:16" x14ac:dyDescent="0.35">
      <c r="A2581" s="54">
        <f xml:space="preserve"> ROW( data_scaledImpacts[[#This Row],[row_id]] ) - ROW( data_scaledImpacts[[#Headers],[row_id]] )</f>
        <v>2580</v>
      </c>
      <c r="B2581" s="61" t="str">
        <f xml:space="preserve"> _xlfn.TEXTJOIN( "", , data_scaledImpacts[[#This Row],[sector]:[impactType]] )</f>
        <v>CoastalProperties2p02252010Proactive</v>
      </c>
      <c r="C2581" s="49" t="s">
        <v>86</v>
      </c>
      <c r="D2581" s="49" t="s">
        <v>1010</v>
      </c>
      <c r="E2581" s="50">
        <v>225</v>
      </c>
      <c r="F2581" s="50">
        <v>2010</v>
      </c>
      <c r="G2581" s="50" t="s">
        <v>208</v>
      </c>
      <c r="H2581" s="51"/>
      <c r="I2581" s="64"/>
      <c r="J2581" s="147" t="s">
        <v>26</v>
      </c>
      <c r="K2581" s="52" t="s">
        <v>26</v>
      </c>
      <c r="L2581" s="53" t="s">
        <v>26</v>
      </c>
      <c r="M2581" s="52" t="s">
        <v>26</v>
      </c>
      <c r="N2581" s="52" t="s">
        <v>26</v>
      </c>
      <c r="O2581" s="52" t="s">
        <v>26</v>
      </c>
      <c r="P2581" s="20" t="s">
        <v>26</v>
      </c>
    </row>
    <row r="2582" spans="1:16" x14ac:dyDescent="0.35">
      <c r="A2582" s="54">
        <f xml:space="preserve"> ROW( data_scaledImpacts[[#This Row],[row_id]] ) - ROW( data_scaledImpacts[[#Headers],[row_id]] )</f>
        <v>2581</v>
      </c>
      <c r="B2582" s="61" t="str">
        <f xml:space="preserve"> _xlfn.TEXTJOIN( "", , data_scaledImpacts[[#This Row],[sector]:[impactType]] )</f>
        <v>CoastalProperties2p5252010Proactive</v>
      </c>
      <c r="C2582" s="49" t="s">
        <v>86</v>
      </c>
      <c r="D2582" s="49" t="s">
        <v>1011</v>
      </c>
      <c r="E2582" s="50">
        <v>25</v>
      </c>
      <c r="F2582" s="50">
        <v>2010</v>
      </c>
      <c r="G2582" s="50" t="s">
        <v>208</v>
      </c>
      <c r="H2582" s="51"/>
      <c r="I2582" s="64"/>
      <c r="J2582" s="147" t="s">
        <v>26</v>
      </c>
      <c r="K2582" s="52">
        <v>998782708.02896488</v>
      </c>
      <c r="L2582" s="53" t="s">
        <v>26</v>
      </c>
      <c r="M2582" s="52">
        <v>54532277.794212058</v>
      </c>
      <c r="N2582" s="52">
        <v>2907947089.8887339</v>
      </c>
      <c r="O2582" s="52">
        <v>242170176.57691506</v>
      </c>
      <c r="P2582" s="20">
        <v>345046498.57022828</v>
      </c>
    </row>
    <row r="2583" spans="1:16" x14ac:dyDescent="0.35">
      <c r="A2583" s="54">
        <f xml:space="preserve"> ROW( data_scaledImpacts[[#This Row],[row_id]] ) - ROW( data_scaledImpacts[[#Headers],[row_id]] )</f>
        <v>2582</v>
      </c>
      <c r="B2583" s="61" t="str">
        <f xml:space="preserve"> _xlfn.TEXTJOIN( "", , data_scaledImpacts[[#This Row],[sector]:[impactType]] )</f>
        <v>CoastalProperties2p5502010Proactive</v>
      </c>
      <c r="C2583" s="49" t="s">
        <v>86</v>
      </c>
      <c r="D2583" s="49" t="s">
        <v>1011</v>
      </c>
      <c r="E2583" s="50">
        <v>50</v>
      </c>
      <c r="F2583" s="50">
        <v>2010</v>
      </c>
      <c r="G2583" s="50" t="s">
        <v>208</v>
      </c>
      <c r="H2583" s="51"/>
      <c r="I2583" s="64"/>
      <c r="J2583" s="147" t="s">
        <v>26</v>
      </c>
      <c r="K2583" s="52">
        <v>1301053979.8359711</v>
      </c>
      <c r="L2583" s="53" t="s">
        <v>26</v>
      </c>
      <c r="M2583" s="52">
        <v>77767403.427146167</v>
      </c>
      <c r="N2583" s="52">
        <v>3971916016.264863</v>
      </c>
      <c r="O2583" s="52">
        <v>348846469.32318687</v>
      </c>
      <c r="P2583" s="20">
        <v>579967435.53427207</v>
      </c>
    </row>
    <row r="2584" spans="1:16" x14ac:dyDescent="0.35">
      <c r="A2584" s="54">
        <f xml:space="preserve"> ROW( data_scaledImpacts[[#This Row],[row_id]] ) - ROW( data_scaledImpacts[[#Headers],[row_id]] )</f>
        <v>2583</v>
      </c>
      <c r="B2584" s="61" t="str">
        <f xml:space="preserve"> _xlfn.TEXTJOIN( "", , data_scaledImpacts[[#This Row],[sector]:[impactType]] )</f>
        <v>CoastalProperties2p5752010Proactive</v>
      </c>
      <c r="C2584" s="49" t="s">
        <v>86</v>
      </c>
      <c r="D2584" s="49" t="s">
        <v>1011</v>
      </c>
      <c r="E2584" s="50">
        <v>75</v>
      </c>
      <c r="F2584" s="50">
        <v>2010</v>
      </c>
      <c r="G2584" s="50" t="s">
        <v>208</v>
      </c>
      <c r="H2584" s="51"/>
      <c r="I2584" s="64"/>
      <c r="J2584" s="147" t="s">
        <v>26</v>
      </c>
      <c r="K2584" s="52">
        <v>1617487205.7663746</v>
      </c>
      <c r="L2584" s="53" t="s">
        <v>26</v>
      </c>
      <c r="M2584" s="52">
        <v>96136568.40789029</v>
      </c>
      <c r="N2584" s="52">
        <v>4993597978.5868387</v>
      </c>
      <c r="O2584" s="52">
        <v>405412770.98192334</v>
      </c>
      <c r="P2584" s="20">
        <v>730644165.74124265</v>
      </c>
    </row>
    <row r="2585" spans="1:16" x14ac:dyDescent="0.35">
      <c r="A2585" s="54">
        <f xml:space="preserve"> ROW( data_scaledImpacts[[#This Row],[row_id]] ) - ROW( data_scaledImpacts[[#Headers],[row_id]] )</f>
        <v>2584</v>
      </c>
      <c r="B2585" s="61" t="str">
        <f xml:space="preserve"> _xlfn.TEXTJOIN( "", , data_scaledImpacts[[#This Row],[sector]:[impactType]] )</f>
        <v>CoastalProperties2p51002010Proactive</v>
      </c>
      <c r="C2585" s="49" t="s">
        <v>86</v>
      </c>
      <c r="D2585" s="49" t="s">
        <v>1011</v>
      </c>
      <c r="E2585" s="50">
        <v>100</v>
      </c>
      <c r="F2585" s="50">
        <v>2010</v>
      </c>
      <c r="G2585" s="50" t="s">
        <v>208</v>
      </c>
      <c r="H2585" s="51"/>
      <c r="I2585" s="64"/>
      <c r="J2585" s="147" t="s">
        <v>26</v>
      </c>
      <c r="K2585" s="52">
        <v>2011561341.8038223</v>
      </c>
      <c r="L2585" s="53" t="s">
        <v>26</v>
      </c>
      <c r="M2585" s="52">
        <v>119656530.30482475</v>
      </c>
      <c r="N2585" s="52">
        <v>6044450960.6896505</v>
      </c>
      <c r="O2585" s="52">
        <v>480813505.72692651</v>
      </c>
      <c r="P2585" s="20">
        <v>887662227.61499858</v>
      </c>
    </row>
    <row r="2586" spans="1:16" x14ac:dyDescent="0.35">
      <c r="A2586" s="54">
        <f xml:space="preserve"> ROW( data_scaledImpacts[[#This Row],[row_id]] ) - ROW( data_scaledImpacts[[#Headers],[row_id]] )</f>
        <v>2585</v>
      </c>
      <c r="B2586" s="61" t="str">
        <f xml:space="preserve"> _xlfn.TEXTJOIN( "", , data_scaledImpacts[[#This Row],[sector]:[impactType]] )</f>
        <v>CoastalProperties2p51252010Proactive</v>
      </c>
      <c r="C2586" s="49" t="s">
        <v>86</v>
      </c>
      <c r="D2586" s="49" t="s">
        <v>1011</v>
      </c>
      <c r="E2586" s="50">
        <v>125</v>
      </c>
      <c r="F2586" s="50">
        <v>2010</v>
      </c>
      <c r="G2586" s="50" t="s">
        <v>208</v>
      </c>
      <c r="H2586" s="51"/>
      <c r="I2586" s="64"/>
      <c r="J2586" s="147" t="s">
        <v>26</v>
      </c>
      <c r="K2586" s="52">
        <v>2449178474.3069067</v>
      </c>
      <c r="L2586" s="53" t="s">
        <v>26</v>
      </c>
      <c r="M2586" s="52">
        <v>140103239.52648166</v>
      </c>
      <c r="N2586" s="52">
        <v>7213332847.6837139</v>
      </c>
      <c r="O2586" s="52">
        <v>555568564.57281423</v>
      </c>
      <c r="P2586" s="20">
        <v>1071709324.791068</v>
      </c>
    </row>
    <row r="2587" spans="1:16" x14ac:dyDescent="0.35">
      <c r="A2587" s="54">
        <f xml:space="preserve"> ROW( data_scaledImpacts[[#This Row],[row_id]] ) - ROW( data_scaledImpacts[[#Headers],[row_id]] )</f>
        <v>2586</v>
      </c>
      <c r="B2587" s="61" t="str">
        <f xml:space="preserve"> _xlfn.TEXTJOIN( "", , data_scaledImpacts[[#This Row],[sector]:[impactType]] )</f>
        <v>CoastalProperties2p51502010Proactive</v>
      </c>
      <c r="C2587" s="49" t="s">
        <v>86</v>
      </c>
      <c r="D2587" s="49" t="s">
        <v>1011</v>
      </c>
      <c r="E2587" s="50">
        <v>150</v>
      </c>
      <c r="F2587" s="50">
        <v>2010</v>
      </c>
      <c r="G2587" s="50" t="s">
        <v>208</v>
      </c>
      <c r="H2587" s="51"/>
      <c r="I2587" s="64"/>
      <c r="J2587" s="147" t="s">
        <v>26</v>
      </c>
      <c r="K2587" s="52">
        <v>2843043389.1855006</v>
      </c>
      <c r="L2587" s="53" t="s">
        <v>26</v>
      </c>
      <c r="M2587" s="52">
        <v>151611642.07544118</v>
      </c>
      <c r="N2587" s="52">
        <v>8222282843.2553473</v>
      </c>
      <c r="O2587" s="52">
        <v>648013390.65436089</v>
      </c>
      <c r="P2587" s="20">
        <v>1230958721.6032751</v>
      </c>
    </row>
    <row r="2588" spans="1:16" x14ac:dyDescent="0.35">
      <c r="A2588" s="54">
        <f xml:space="preserve"> ROW( data_scaledImpacts[[#This Row],[row_id]] ) - ROW( data_scaledImpacts[[#Headers],[row_id]] )</f>
        <v>2587</v>
      </c>
      <c r="B2588" s="61" t="str">
        <f xml:space="preserve"> _xlfn.TEXTJOIN( "", , data_scaledImpacts[[#This Row],[sector]:[impactType]] )</f>
        <v>CoastalProperties2p51752010Proactive</v>
      </c>
      <c r="C2588" s="49" t="s">
        <v>86</v>
      </c>
      <c r="D2588" s="49" t="s">
        <v>1011</v>
      </c>
      <c r="E2588" s="50">
        <v>175</v>
      </c>
      <c r="F2588" s="50">
        <v>2010</v>
      </c>
      <c r="G2588" s="50" t="s">
        <v>208</v>
      </c>
      <c r="H2588" s="51"/>
      <c r="I2588" s="64"/>
      <c r="J2588" s="147" t="s">
        <v>26</v>
      </c>
      <c r="K2588" s="52">
        <v>3107616749.4065681</v>
      </c>
      <c r="L2588" s="53" t="s">
        <v>26</v>
      </c>
      <c r="M2588" s="52">
        <v>156695102.18146023</v>
      </c>
      <c r="N2588" s="52">
        <v>8935812489.049572</v>
      </c>
      <c r="O2588" s="52">
        <v>720957913.22140086</v>
      </c>
      <c r="P2588" s="20">
        <v>1331114477.2603948</v>
      </c>
    </row>
    <row r="2589" spans="1:16" x14ac:dyDescent="0.35">
      <c r="A2589" s="54">
        <f xml:space="preserve"> ROW( data_scaledImpacts[[#This Row],[row_id]] ) - ROW( data_scaledImpacts[[#Headers],[row_id]] )</f>
        <v>2588</v>
      </c>
      <c r="B2589" s="61" t="str">
        <f xml:space="preserve"> _xlfn.TEXTJOIN( "", , data_scaledImpacts[[#This Row],[sector]:[impactType]] )</f>
        <v>CoastalProperties2p52002010Proactive</v>
      </c>
      <c r="C2589" s="49" t="s">
        <v>86</v>
      </c>
      <c r="D2589" s="49" t="s">
        <v>1011</v>
      </c>
      <c r="E2589" s="50">
        <v>200</v>
      </c>
      <c r="F2589" s="50">
        <v>2010</v>
      </c>
      <c r="G2589" s="50" t="s">
        <v>208</v>
      </c>
      <c r="H2589" s="51"/>
      <c r="I2589" s="64"/>
      <c r="J2589" s="147" t="s">
        <v>26</v>
      </c>
      <c r="K2589" s="52">
        <v>3480995745.2478261</v>
      </c>
      <c r="L2589" s="53" t="s">
        <v>26</v>
      </c>
      <c r="M2589" s="52">
        <v>172205214.80132052</v>
      </c>
      <c r="N2589" s="52">
        <v>10026782135.650879</v>
      </c>
      <c r="O2589" s="52">
        <v>792102800.70166981</v>
      </c>
      <c r="P2589" s="20">
        <v>1493591001.39183</v>
      </c>
    </row>
    <row r="2590" spans="1:16" x14ac:dyDescent="0.35">
      <c r="A2590" s="54">
        <f xml:space="preserve"> ROW( data_scaledImpacts[[#This Row],[row_id]] ) - ROW( data_scaledImpacts[[#Headers],[row_id]] )</f>
        <v>2589</v>
      </c>
      <c r="B2590" s="61" t="str">
        <f xml:space="preserve"> _xlfn.TEXTJOIN( "", , data_scaledImpacts[[#This Row],[sector]:[impactType]] )</f>
        <v>CoastalProperties2p52252010Proactive</v>
      </c>
      <c r="C2590" s="49" t="s">
        <v>86</v>
      </c>
      <c r="D2590" s="49" t="s">
        <v>1011</v>
      </c>
      <c r="E2590" s="50">
        <v>225</v>
      </c>
      <c r="F2590" s="50">
        <v>2010</v>
      </c>
      <c r="G2590" s="50" t="s">
        <v>208</v>
      </c>
      <c r="H2590" s="51"/>
      <c r="I2590" s="64"/>
      <c r="J2590" s="147" t="s">
        <v>26</v>
      </c>
      <c r="K2590" s="52">
        <v>3758107552.6114035</v>
      </c>
      <c r="L2590" s="53" t="s">
        <v>26</v>
      </c>
      <c r="M2590" s="52">
        <v>186161004.05290085</v>
      </c>
      <c r="N2590" s="52">
        <v>10818207841.705214</v>
      </c>
      <c r="O2590" s="52">
        <v>832992140.1110661</v>
      </c>
      <c r="P2590" s="20">
        <v>1614735533.6414788</v>
      </c>
    </row>
    <row r="2591" spans="1:16" x14ac:dyDescent="0.35">
      <c r="A2591" s="54">
        <f xml:space="preserve"> ROW( data_scaledImpacts[[#This Row],[row_id]] ) - ROW( data_scaledImpacts[[#Headers],[row_id]] )</f>
        <v>2590</v>
      </c>
      <c r="B2591" s="61" t="str">
        <f xml:space="preserve"> _xlfn.TEXTJOIN( "", , data_scaledImpacts[[#This Row],[sector]:[impactType]] )</f>
        <v>CoastalProperties0p3252090NoAdapt</v>
      </c>
      <c r="C2591" s="49" t="s">
        <v>86</v>
      </c>
      <c r="D2591" s="49" t="s">
        <v>1006</v>
      </c>
      <c r="E2591" s="50">
        <v>25</v>
      </c>
      <c r="F2591" s="50">
        <v>2090</v>
      </c>
      <c r="G2591" s="50" t="s">
        <v>87</v>
      </c>
      <c r="H2591" s="51"/>
      <c r="I2591" s="64"/>
      <c r="J2591" s="147" t="s">
        <v>26</v>
      </c>
      <c r="K2591" s="52">
        <v>1508592908.7118413</v>
      </c>
      <c r="L2591" s="53" t="s">
        <v>26</v>
      </c>
      <c r="M2591" s="52">
        <v>196660813.98328146</v>
      </c>
      <c r="N2591" s="52">
        <v>10131791573.157633</v>
      </c>
      <c r="O2591" s="52">
        <v>1536278048.5186782</v>
      </c>
      <c r="P2591" s="20">
        <v>358280431.23044491</v>
      </c>
    </row>
    <row r="2592" spans="1:16" x14ac:dyDescent="0.35">
      <c r="A2592" s="54">
        <f xml:space="preserve"> ROW( data_scaledImpacts[[#This Row],[row_id]] ) - ROW( data_scaledImpacts[[#Headers],[row_id]] )</f>
        <v>2591</v>
      </c>
      <c r="B2592" s="61" t="str">
        <f xml:space="preserve"> _xlfn.TEXTJOIN( "", , data_scaledImpacts[[#This Row],[sector]:[impactType]] )</f>
        <v>CoastalProperties0p3502090NoAdapt</v>
      </c>
      <c r="C2592" s="49" t="s">
        <v>86</v>
      </c>
      <c r="D2592" s="49" t="s">
        <v>1006</v>
      </c>
      <c r="E2592" s="50">
        <v>50</v>
      </c>
      <c r="F2592" s="50">
        <v>2090</v>
      </c>
      <c r="G2592" s="50" t="s">
        <v>87</v>
      </c>
      <c r="H2592" s="51"/>
      <c r="I2592" s="64"/>
      <c r="J2592" s="147" t="s">
        <v>26</v>
      </c>
      <c r="K2592" s="52" t="s">
        <v>26</v>
      </c>
      <c r="L2592" s="53" t="s">
        <v>26</v>
      </c>
      <c r="M2592" s="52" t="s">
        <v>26</v>
      </c>
      <c r="N2592" s="52" t="s">
        <v>26</v>
      </c>
      <c r="O2592" s="52" t="s">
        <v>26</v>
      </c>
      <c r="P2592" s="20" t="s">
        <v>26</v>
      </c>
    </row>
    <row r="2593" spans="1:16" x14ac:dyDescent="0.35">
      <c r="A2593" s="54">
        <f xml:space="preserve"> ROW( data_scaledImpacts[[#This Row],[row_id]] ) - ROW( data_scaledImpacts[[#Headers],[row_id]] )</f>
        <v>2592</v>
      </c>
      <c r="B2593" s="61" t="str">
        <f xml:space="preserve"> _xlfn.TEXTJOIN( "", , data_scaledImpacts[[#This Row],[sector]:[impactType]] )</f>
        <v>CoastalProperties0p3752090NoAdapt</v>
      </c>
      <c r="C2593" s="49" t="s">
        <v>86</v>
      </c>
      <c r="D2593" s="49" t="s">
        <v>1006</v>
      </c>
      <c r="E2593" s="50">
        <v>75</v>
      </c>
      <c r="F2593" s="50">
        <v>2090</v>
      </c>
      <c r="G2593" s="50" t="s">
        <v>87</v>
      </c>
      <c r="H2593" s="51"/>
      <c r="I2593" s="64"/>
      <c r="J2593" s="147" t="s">
        <v>26</v>
      </c>
      <c r="K2593" s="52" t="s">
        <v>26</v>
      </c>
      <c r="L2593" s="53" t="s">
        <v>26</v>
      </c>
      <c r="M2593" s="52" t="s">
        <v>26</v>
      </c>
      <c r="N2593" s="52" t="s">
        <v>26</v>
      </c>
      <c r="O2593" s="52" t="s">
        <v>26</v>
      </c>
      <c r="P2593" s="20" t="s">
        <v>26</v>
      </c>
    </row>
    <row r="2594" spans="1:16" x14ac:dyDescent="0.35">
      <c r="A2594" s="54">
        <f xml:space="preserve"> ROW( data_scaledImpacts[[#This Row],[row_id]] ) - ROW( data_scaledImpacts[[#Headers],[row_id]] )</f>
        <v>2593</v>
      </c>
      <c r="B2594" s="61" t="str">
        <f xml:space="preserve"> _xlfn.TEXTJOIN( "", , data_scaledImpacts[[#This Row],[sector]:[impactType]] )</f>
        <v>CoastalProperties0p31002090NoAdapt</v>
      </c>
      <c r="C2594" s="49" t="s">
        <v>86</v>
      </c>
      <c r="D2594" s="49" t="s">
        <v>1006</v>
      </c>
      <c r="E2594" s="50">
        <v>100</v>
      </c>
      <c r="F2594" s="50">
        <v>2090</v>
      </c>
      <c r="G2594" s="50" t="s">
        <v>87</v>
      </c>
      <c r="H2594" s="51"/>
      <c r="I2594" s="64"/>
      <c r="J2594" s="147" t="s">
        <v>26</v>
      </c>
      <c r="K2594" s="52" t="s">
        <v>26</v>
      </c>
      <c r="L2594" s="53" t="s">
        <v>26</v>
      </c>
      <c r="M2594" s="52" t="s">
        <v>26</v>
      </c>
      <c r="N2594" s="52" t="s">
        <v>26</v>
      </c>
      <c r="O2594" s="52" t="s">
        <v>26</v>
      </c>
      <c r="P2594" s="20" t="s">
        <v>26</v>
      </c>
    </row>
    <row r="2595" spans="1:16" x14ac:dyDescent="0.35">
      <c r="A2595" s="54">
        <f xml:space="preserve"> ROW( data_scaledImpacts[[#This Row],[row_id]] ) - ROW( data_scaledImpacts[[#Headers],[row_id]] )</f>
        <v>2594</v>
      </c>
      <c r="B2595" s="61" t="str">
        <f xml:space="preserve"> _xlfn.TEXTJOIN( "", , data_scaledImpacts[[#This Row],[sector]:[impactType]] )</f>
        <v>CoastalProperties0p31252090NoAdapt</v>
      </c>
      <c r="C2595" s="49" t="s">
        <v>86</v>
      </c>
      <c r="D2595" s="49" t="s">
        <v>1006</v>
      </c>
      <c r="E2595" s="50">
        <v>125</v>
      </c>
      <c r="F2595" s="50">
        <v>2090</v>
      </c>
      <c r="G2595" s="50" t="s">
        <v>87</v>
      </c>
      <c r="H2595" s="51"/>
      <c r="I2595" s="64"/>
      <c r="J2595" s="147" t="s">
        <v>26</v>
      </c>
      <c r="K2595" s="52" t="s">
        <v>26</v>
      </c>
      <c r="L2595" s="53" t="s">
        <v>26</v>
      </c>
      <c r="M2595" s="52" t="s">
        <v>26</v>
      </c>
      <c r="N2595" s="52" t="s">
        <v>26</v>
      </c>
      <c r="O2595" s="52" t="s">
        <v>26</v>
      </c>
      <c r="P2595" s="20" t="s">
        <v>26</v>
      </c>
    </row>
    <row r="2596" spans="1:16" x14ac:dyDescent="0.35">
      <c r="A2596" s="54">
        <f xml:space="preserve"> ROW( data_scaledImpacts[[#This Row],[row_id]] ) - ROW( data_scaledImpacts[[#Headers],[row_id]] )</f>
        <v>2595</v>
      </c>
      <c r="B2596" s="61" t="str">
        <f xml:space="preserve"> _xlfn.TEXTJOIN( "", , data_scaledImpacts[[#This Row],[sector]:[impactType]] )</f>
        <v>CoastalProperties0p31502090NoAdapt</v>
      </c>
      <c r="C2596" s="49" t="s">
        <v>86</v>
      </c>
      <c r="D2596" s="49" t="s">
        <v>1006</v>
      </c>
      <c r="E2596" s="50">
        <v>150</v>
      </c>
      <c r="F2596" s="50">
        <v>2090</v>
      </c>
      <c r="G2596" s="50" t="s">
        <v>87</v>
      </c>
      <c r="H2596" s="51"/>
      <c r="I2596" s="64"/>
      <c r="J2596" s="147" t="s">
        <v>26</v>
      </c>
      <c r="K2596" s="52" t="s">
        <v>26</v>
      </c>
      <c r="L2596" s="53" t="s">
        <v>26</v>
      </c>
      <c r="M2596" s="52" t="s">
        <v>26</v>
      </c>
      <c r="N2596" s="52" t="s">
        <v>26</v>
      </c>
      <c r="O2596" s="52" t="s">
        <v>26</v>
      </c>
      <c r="P2596" s="20" t="s">
        <v>26</v>
      </c>
    </row>
    <row r="2597" spans="1:16" x14ac:dyDescent="0.35">
      <c r="A2597" s="54">
        <f xml:space="preserve"> ROW( data_scaledImpacts[[#This Row],[row_id]] ) - ROW( data_scaledImpacts[[#Headers],[row_id]] )</f>
        <v>2596</v>
      </c>
      <c r="B2597" s="61" t="str">
        <f xml:space="preserve"> _xlfn.TEXTJOIN( "", , data_scaledImpacts[[#This Row],[sector]:[impactType]] )</f>
        <v>CoastalProperties0p31752090NoAdapt</v>
      </c>
      <c r="C2597" s="49" t="s">
        <v>86</v>
      </c>
      <c r="D2597" s="49" t="s">
        <v>1006</v>
      </c>
      <c r="E2597" s="50">
        <v>175</v>
      </c>
      <c r="F2597" s="50">
        <v>2090</v>
      </c>
      <c r="G2597" s="50" t="s">
        <v>87</v>
      </c>
      <c r="H2597" s="51"/>
      <c r="I2597" s="64"/>
      <c r="J2597" s="147" t="s">
        <v>26</v>
      </c>
      <c r="K2597" s="52" t="s">
        <v>26</v>
      </c>
      <c r="L2597" s="53" t="s">
        <v>26</v>
      </c>
      <c r="M2597" s="52" t="s">
        <v>26</v>
      </c>
      <c r="N2597" s="52" t="s">
        <v>26</v>
      </c>
      <c r="O2597" s="52" t="s">
        <v>26</v>
      </c>
      <c r="P2597" s="20" t="s">
        <v>26</v>
      </c>
    </row>
    <row r="2598" spans="1:16" x14ac:dyDescent="0.35">
      <c r="A2598" s="54">
        <f xml:space="preserve"> ROW( data_scaledImpacts[[#This Row],[row_id]] ) - ROW( data_scaledImpacts[[#Headers],[row_id]] )</f>
        <v>2597</v>
      </c>
      <c r="B2598" s="61" t="str">
        <f xml:space="preserve"> _xlfn.TEXTJOIN( "", , data_scaledImpacts[[#This Row],[sector]:[impactType]] )</f>
        <v>CoastalProperties0p32002090NoAdapt</v>
      </c>
      <c r="C2598" s="49" t="s">
        <v>86</v>
      </c>
      <c r="D2598" s="49" t="s">
        <v>1006</v>
      </c>
      <c r="E2598" s="50">
        <v>200</v>
      </c>
      <c r="F2598" s="50">
        <v>2090</v>
      </c>
      <c r="G2598" s="50" t="s">
        <v>87</v>
      </c>
      <c r="H2598" s="51"/>
      <c r="I2598" s="64"/>
      <c r="J2598" s="147" t="s">
        <v>26</v>
      </c>
      <c r="K2598" s="52" t="s">
        <v>26</v>
      </c>
      <c r="L2598" s="53" t="s">
        <v>26</v>
      </c>
      <c r="M2598" s="52" t="s">
        <v>26</v>
      </c>
      <c r="N2598" s="52" t="s">
        <v>26</v>
      </c>
      <c r="O2598" s="52" t="s">
        <v>26</v>
      </c>
      <c r="P2598" s="20" t="s">
        <v>26</v>
      </c>
    </row>
    <row r="2599" spans="1:16" x14ac:dyDescent="0.35">
      <c r="A2599" s="54">
        <f xml:space="preserve"> ROW( data_scaledImpacts[[#This Row],[row_id]] ) - ROW( data_scaledImpacts[[#Headers],[row_id]] )</f>
        <v>2598</v>
      </c>
      <c r="B2599" s="61" t="str">
        <f xml:space="preserve"> _xlfn.TEXTJOIN( "", , data_scaledImpacts[[#This Row],[sector]:[impactType]] )</f>
        <v>CoastalProperties0p32252090NoAdapt</v>
      </c>
      <c r="C2599" s="49" t="s">
        <v>86</v>
      </c>
      <c r="D2599" s="49" t="s">
        <v>1006</v>
      </c>
      <c r="E2599" s="50">
        <v>225</v>
      </c>
      <c r="F2599" s="50">
        <v>2090</v>
      </c>
      <c r="G2599" s="50" t="s">
        <v>87</v>
      </c>
      <c r="H2599" s="51"/>
      <c r="I2599" s="64"/>
      <c r="J2599" s="147" t="s">
        <v>26</v>
      </c>
      <c r="K2599" s="52" t="s">
        <v>26</v>
      </c>
      <c r="L2599" s="53" t="s">
        <v>26</v>
      </c>
      <c r="M2599" s="52" t="s">
        <v>26</v>
      </c>
      <c r="N2599" s="52" t="s">
        <v>26</v>
      </c>
      <c r="O2599" s="52" t="s">
        <v>26</v>
      </c>
      <c r="P2599" s="20" t="s">
        <v>26</v>
      </c>
    </row>
    <row r="2600" spans="1:16" x14ac:dyDescent="0.35">
      <c r="A2600" s="54">
        <f xml:space="preserve"> ROW( data_scaledImpacts[[#This Row],[row_id]] ) - ROW( data_scaledImpacts[[#Headers],[row_id]] )</f>
        <v>2599</v>
      </c>
      <c r="B2600" s="61" t="str">
        <f xml:space="preserve"> _xlfn.TEXTJOIN( "", , data_scaledImpacts[[#This Row],[sector]:[impactType]] )</f>
        <v>CoastalProperties0p5252090NoAdapt</v>
      </c>
      <c r="C2600" s="49" t="s">
        <v>86</v>
      </c>
      <c r="D2600" s="49" t="s">
        <v>1007</v>
      </c>
      <c r="E2600" s="50">
        <v>25</v>
      </c>
      <c r="F2600" s="50">
        <v>2090</v>
      </c>
      <c r="G2600" s="50" t="s">
        <v>87</v>
      </c>
      <c r="H2600" s="51"/>
      <c r="I2600" s="64"/>
      <c r="J2600" s="147" t="s">
        <v>26</v>
      </c>
      <c r="K2600" s="52">
        <v>1475336612.5822861</v>
      </c>
      <c r="L2600" s="53" t="s">
        <v>26</v>
      </c>
      <c r="M2600" s="52">
        <v>192582984.1879752</v>
      </c>
      <c r="N2600" s="52">
        <v>8699478411.4344711</v>
      </c>
      <c r="O2600" s="52">
        <v>1040503422.4478544</v>
      </c>
      <c r="P2600" s="20">
        <v>332008649.03465539</v>
      </c>
    </row>
    <row r="2601" spans="1:16" x14ac:dyDescent="0.35">
      <c r="A2601" s="54">
        <f xml:space="preserve"> ROW( data_scaledImpacts[[#This Row],[row_id]] ) - ROW( data_scaledImpacts[[#Headers],[row_id]] )</f>
        <v>2600</v>
      </c>
      <c r="B2601" s="61" t="str">
        <f xml:space="preserve"> _xlfn.TEXTJOIN( "", , data_scaledImpacts[[#This Row],[sector]:[impactType]] )</f>
        <v>CoastalProperties0p5502090NoAdapt</v>
      </c>
      <c r="C2601" s="49" t="s">
        <v>86</v>
      </c>
      <c r="D2601" s="49" t="s">
        <v>1007</v>
      </c>
      <c r="E2601" s="50">
        <v>50</v>
      </c>
      <c r="F2601" s="50">
        <v>2090</v>
      </c>
      <c r="G2601" s="50" t="s">
        <v>87</v>
      </c>
      <c r="H2601" s="51"/>
      <c r="I2601" s="64"/>
      <c r="J2601" s="147" t="s">
        <v>26</v>
      </c>
      <c r="K2601" s="52">
        <v>1623511313.6483219</v>
      </c>
      <c r="L2601" s="53" t="s">
        <v>26</v>
      </c>
      <c r="M2601" s="52">
        <v>222557953.17139116</v>
      </c>
      <c r="N2601" s="52">
        <v>14043890204.074949</v>
      </c>
      <c r="O2601" s="52">
        <v>2374087795.2367291</v>
      </c>
      <c r="P2601" s="20">
        <v>472744311.16869104</v>
      </c>
    </row>
    <row r="2602" spans="1:16" x14ac:dyDescent="0.35">
      <c r="A2602" s="54">
        <f xml:space="preserve"> ROW( data_scaledImpacts[[#This Row],[row_id]] ) - ROW( data_scaledImpacts[[#Headers],[row_id]] )</f>
        <v>2601</v>
      </c>
      <c r="B2602" s="61" t="str">
        <f xml:space="preserve"> _xlfn.TEXTJOIN( "", , data_scaledImpacts[[#This Row],[sector]:[impactType]] )</f>
        <v>CoastalProperties0p5752090NoAdapt</v>
      </c>
      <c r="C2602" s="49" t="s">
        <v>86</v>
      </c>
      <c r="D2602" s="49" t="s">
        <v>1007</v>
      </c>
      <c r="E2602" s="50">
        <v>75</v>
      </c>
      <c r="F2602" s="50">
        <v>2090</v>
      </c>
      <c r="G2602" s="50" t="s">
        <v>87</v>
      </c>
      <c r="H2602" s="51"/>
      <c r="I2602" s="64"/>
      <c r="J2602" s="147" t="s">
        <v>26</v>
      </c>
      <c r="K2602" s="52" t="s">
        <v>26</v>
      </c>
      <c r="L2602" s="53" t="s">
        <v>26</v>
      </c>
      <c r="M2602" s="52" t="s">
        <v>26</v>
      </c>
      <c r="N2602" s="52" t="s">
        <v>26</v>
      </c>
      <c r="O2602" s="52" t="s">
        <v>26</v>
      </c>
      <c r="P2602" s="20" t="s">
        <v>26</v>
      </c>
    </row>
    <row r="2603" spans="1:16" x14ac:dyDescent="0.35">
      <c r="A2603" s="54">
        <f xml:space="preserve"> ROW( data_scaledImpacts[[#This Row],[row_id]] ) - ROW( data_scaledImpacts[[#Headers],[row_id]] )</f>
        <v>2602</v>
      </c>
      <c r="B2603" s="61" t="str">
        <f xml:space="preserve"> _xlfn.TEXTJOIN( "", , data_scaledImpacts[[#This Row],[sector]:[impactType]] )</f>
        <v>CoastalProperties0p51002090NoAdapt</v>
      </c>
      <c r="C2603" s="49" t="s">
        <v>86</v>
      </c>
      <c r="D2603" s="49" t="s">
        <v>1007</v>
      </c>
      <c r="E2603" s="50">
        <v>100</v>
      </c>
      <c r="F2603" s="50">
        <v>2090</v>
      </c>
      <c r="G2603" s="50" t="s">
        <v>87</v>
      </c>
      <c r="H2603" s="51"/>
      <c r="I2603" s="64"/>
      <c r="J2603" s="147" t="s">
        <v>26</v>
      </c>
      <c r="K2603" s="52" t="s">
        <v>26</v>
      </c>
      <c r="L2603" s="53" t="s">
        <v>26</v>
      </c>
      <c r="M2603" s="52" t="s">
        <v>26</v>
      </c>
      <c r="N2603" s="52" t="s">
        <v>26</v>
      </c>
      <c r="O2603" s="52" t="s">
        <v>26</v>
      </c>
      <c r="P2603" s="20" t="s">
        <v>26</v>
      </c>
    </row>
    <row r="2604" spans="1:16" x14ac:dyDescent="0.35">
      <c r="A2604" s="54">
        <f xml:space="preserve"> ROW( data_scaledImpacts[[#This Row],[row_id]] ) - ROW( data_scaledImpacts[[#Headers],[row_id]] )</f>
        <v>2603</v>
      </c>
      <c r="B2604" s="61" t="str">
        <f xml:space="preserve"> _xlfn.TEXTJOIN( "", , data_scaledImpacts[[#This Row],[sector]:[impactType]] )</f>
        <v>CoastalProperties0p51252090NoAdapt</v>
      </c>
      <c r="C2604" s="49" t="s">
        <v>86</v>
      </c>
      <c r="D2604" s="49" t="s">
        <v>1007</v>
      </c>
      <c r="E2604" s="50">
        <v>125</v>
      </c>
      <c r="F2604" s="50">
        <v>2090</v>
      </c>
      <c r="G2604" s="50" t="s">
        <v>87</v>
      </c>
      <c r="H2604" s="51"/>
      <c r="I2604" s="64"/>
      <c r="J2604" s="147" t="s">
        <v>26</v>
      </c>
      <c r="K2604" s="52" t="s">
        <v>26</v>
      </c>
      <c r="L2604" s="53" t="s">
        <v>26</v>
      </c>
      <c r="M2604" s="52" t="s">
        <v>26</v>
      </c>
      <c r="N2604" s="52" t="s">
        <v>26</v>
      </c>
      <c r="O2604" s="52" t="s">
        <v>26</v>
      </c>
      <c r="P2604" s="20" t="s">
        <v>26</v>
      </c>
    </row>
    <row r="2605" spans="1:16" x14ac:dyDescent="0.35">
      <c r="A2605" s="54">
        <f xml:space="preserve"> ROW( data_scaledImpacts[[#This Row],[row_id]] ) - ROW( data_scaledImpacts[[#Headers],[row_id]] )</f>
        <v>2604</v>
      </c>
      <c r="B2605" s="61" t="str">
        <f xml:space="preserve"> _xlfn.TEXTJOIN( "", , data_scaledImpacts[[#This Row],[sector]:[impactType]] )</f>
        <v>CoastalProperties0p51502090NoAdapt</v>
      </c>
      <c r="C2605" s="49" t="s">
        <v>86</v>
      </c>
      <c r="D2605" s="49" t="s">
        <v>1007</v>
      </c>
      <c r="E2605" s="50">
        <v>150</v>
      </c>
      <c r="F2605" s="50">
        <v>2090</v>
      </c>
      <c r="G2605" s="50" t="s">
        <v>87</v>
      </c>
      <c r="H2605" s="51"/>
      <c r="I2605" s="64"/>
      <c r="J2605" s="147" t="s">
        <v>26</v>
      </c>
      <c r="K2605" s="52" t="s">
        <v>26</v>
      </c>
      <c r="L2605" s="53" t="s">
        <v>26</v>
      </c>
      <c r="M2605" s="52" t="s">
        <v>26</v>
      </c>
      <c r="N2605" s="52" t="s">
        <v>26</v>
      </c>
      <c r="O2605" s="52" t="s">
        <v>26</v>
      </c>
      <c r="P2605" s="20" t="s">
        <v>26</v>
      </c>
    </row>
    <row r="2606" spans="1:16" x14ac:dyDescent="0.35">
      <c r="A2606" s="54">
        <f xml:space="preserve"> ROW( data_scaledImpacts[[#This Row],[row_id]] ) - ROW( data_scaledImpacts[[#Headers],[row_id]] )</f>
        <v>2605</v>
      </c>
      <c r="B2606" s="61" t="str">
        <f xml:space="preserve"> _xlfn.TEXTJOIN( "", , data_scaledImpacts[[#This Row],[sector]:[impactType]] )</f>
        <v>CoastalProperties0p51752090NoAdapt</v>
      </c>
      <c r="C2606" s="49" t="s">
        <v>86</v>
      </c>
      <c r="D2606" s="49" t="s">
        <v>1007</v>
      </c>
      <c r="E2606" s="50">
        <v>175</v>
      </c>
      <c r="F2606" s="50">
        <v>2090</v>
      </c>
      <c r="G2606" s="50" t="s">
        <v>87</v>
      </c>
      <c r="H2606" s="51"/>
      <c r="I2606" s="64"/>
      <c r="J2606" s="147" t="s">
        <v>26</v>
      </c>
      <c r="K2606" s="52" t="s">
        <v>26</v>
      </c>
      <c r="L2606" s="53" t="s">
        <v>26</v>
      </c>
      <c r="M2606" s="52" t="s">
        <v>26</v>
      </c>
      <c r="N2606" s="52" t="s">
        <v>26</v>
      </c>
      <c r="O2606" s="52" t="s">
        <v>26</v>
      </c>
      <c r="P2606" s="20" t="s">
        <v>26</v>
      </c>
    </row>
    <row r="2607" spans="1:16" x14ac:dyDescent="0.35">
      <c r="A2607" s="54">
        <f xml:space="preserve"> ROW( data_scaledImpacts[[#This Row],[row_id]] ) - ROW( data_scaledImpacts[[#Headers],[row_id]] )</f>
        <v>2606</v>
      </c>
      <c r="B2607" s="61" t="str">
        <f xml:space="preserve"> _xlfn.TEXTJOIN( "", , data_scaledImpacts[[#This Row],[sector]:[impactType]] )</f>
        <v>CoastalProperties0p52002090NoAdapt</v>
      </c>
      <c r="C2607" s="49" t="s">
        <v>86</v>
      </c>
      <c r="D2607" s="49" t="s">
        <v>1007</v>
      </c>
      <c r="E2607" s="50">
        <v>200</v>
      </c>
      <c r="F2607" s="50">
        <v>2090</v>
      </c>
      <c r="G2607" s="50" t="s">
        <v>87</v>
      </c>
      <c r="H2607" s="51"/>
      <c r="I2607" s="64"/>
      <c r="J2607" s="147" t="s">
        <v>26</v>
      </c>
      <c r="K2607" s="52" t="s">
        <v>26</v>
      </c>
      <c r="L2607" s="53" t="s">
        <v>26</v>
      </c>
      <c r="M2607" s="52" t="s">
        <v>26</v>
      </c>
      <c r="N2607" s="52" t="s">
        <v>26</v>
      </c>
      <c r="O2607" s="52" t="s">
        <v>26</v>
      </c>
      <c r="P2607" s="20" t="s">
        <v>26</v>
      </c>
    </row>
    <row r="2608" spans="1:16" x14ac:dyDescent="0.35">
      <c r="A2608" s="54">
        <f xml:space="preserve"> ROW( data_scaledImpacts[[#This Row],[row_id]] ) - ROW( data_scaledImpacts[[#Headers],[row_id]] )</f>
        <v>2607</v>
      </c>
      <c r="B2608" s="61" t="str">
        <f xml:space="preserve"> _xlfn.TEXTJOIN( "", , data_scaledImpacts[[#This Row],[sector]:[impactType]] )</f>
        <v>CoastalProperties0p52252090NoAdapt</v>
      </c>
      <c r="C2608" s="49" t="s">
        <v>86</v>
      </c>
      <c r="D2608" s="49" t="s">
        <v>1007</v>
      </c>
      <c r="E2608" s="50">
        <v>225</v>
      </c>
      <c r="F2608" s="50">
        <v>2090</v>
      </c>
      <c r="G2608" s="50" t="s">
        <v>87</v>
      </c>
      <c r="H2608" s="51"/>
      <c r="I2608" s="64"/>
      <c r="J2608" s="147" t="s">
        <v>26</v>
      </c>
      <c r="K2608" s="52" t="s">
        <v>26</v>
      </c>
      <c r="L2608" s="53" t="s">
        <v>26</v>
      </c>
      <c r="M2608" s="52" t="s">
        <v>26</v>
      </c>
      <c r="N2608" s="52" t="s">
        <v>26</v>
      </c>
      <c r="O2608" s="52" t="s">
        <v>26</v>
      </c>
      <c r="P2608" s="20" t="s">
        <v>26</v>
      </c>
    </row>
    <row r="2609" spans="1:16" x14ac:dyDescent="0.35">
      <c r="A2609" s="54">
        <f xml:space="preserve"> ROW( data_scaledImpacts[[#This Row],[row_id]] ) - ROW( data_scaledImpacts[[#Headers],[row_id]] )</f>
        <v>2608</v>
      </c>
      <c r="B2609" s="61" t="str">
        <f xml:space="preserve"> _xlfn.TEXTJOIN( "", , data_scaledImpacts[[#This Row],[sector]:[impactType]] )</f>
        <v>CoastalProperties1p0252090NoAdapt</v>
      </c>
      <c r="C2609" s="49" t="s">
        <v>86</v>
      </c>
      <c r="D2609" s="49" t="s">
        <v>1008</v>
      </c>
      <c r="E2609" s="50">
        <v>25</v>
      </c>
      <c r="F2609" s="50">
        <v>2090</v>
      </c>
      <c r="G2609" s="50" t="s">
        <v>87</v>
      </c>
      <c r="H2609" s="51"/>
      <c r="I2609" s="64"/>
      <c r="J2609" s="147" t="s">
        <v>26</v>
      </c>
      <c r="K2609" s="52">
        <v>1543699091.8199661</v>
      </c>
      <c r="L2609" s="53" t="s">
        <v>26</v>
      </c>
      <c r="M2609" s="52">
        <v>202577611.04138327</v>
      </c>
      <c r="N2609" s="52">
        <v>9549028293.4527912</v>
      </c>
      <c r="O2609" s="52">
        <v>1050968970.0755042</v>
      </c>
      <c r="P2609" s="20">
        <v>364179114.8563298</v>
      </c>
    </row>
    <row r="2610" spans="1:16" x14ac:dyDescent="0.35">
      <c r="A2610" s="54">
        <f xml:space="preserve"> ROW( data_scaledImpacts[[#This Row],[row_id]] ) - ROW( data_scaledImpacts[[#Headers],[row_id]] )</f>
        <v>2609</v>
      </c>
      <c r="B2610" s="61" t="str">
        <f xml:space="preserve"> _xlfn.TEXTJOIN( "", , data_scaledImpacts[[#This Row],[sector]:[impactType]] )</f>
        <v>CoastalProperties1p0502090NoAdapt</v>
      </c>
      <c r="C2610" s="49" t="s">
        <v>86</v>
      </c>
      <c r="D2610" s="49" t="s">
        <v>1008</v>
      </c>
      <c r="E2610" s="50">
        <v>50</v>
      </c>
      <c r="F2610" s="50">
        <v>2090</v>
      </c>
      <c r="G2610" s="50" t="s">
        <v>87</v>
      </c>
      <c r="H2610" s="51"/>
      <c r="I2610" s="64"/>
      <c r="J2610" s="147" t="s">
        <v>26</v>
      </c>
      <c r="K2610" s="52">
        <v>1822762526.5718637</v>
      </c>
      <c r="L2610" s="53" t="s">
        <v>26</v>
      </c>
      <c r="M2610" s="52">
        <v>244824327.17335904</v>
      </c>
      <c r="N2610" s="52">
        <v>20727105423.839214</v>
      </c>
      <c r="O2610" s="52">
        <v>2480792086.1620965</v>
      </c>
      <c r="P2610" s="20">
        <v>579247772.53637874</v>
      </c>
    </row>
    <row r="2611" spans="1:16" x14ac:dyDescent="0.35">
      <c r="A2611" s="54">
        <f xml:space="preserve"> ROW( data_scaledImpacts[[#This Row],[row_id]] ) - ROW( data_scaledImpacts[[#Headers],[row_id]] )</f>
        <v>2610</v>
      </c>
      <c r="B2611" s="61" t="str">
        <f xml:space="preserve"> _xlfn.TEXTJOIN( "", , data_scaledImpacts[[#This Row],[sector]:[impactType]] )</f>
        <v>CoastalProperties1p0752090NoAdapt</v>
      </c>
      <c r="C2611" s="49" t="s">
        <v>86</v>
      </c>
      <c r="D2611" s="49" t="s">
        <v>1008</v>
      </c>
      <c r="E2611" s="50">
        <v>75</v>
      </c>
      <c r="F2611" s="50">
        <v>2090</v>
      </c>
      <c r="G2611" s="50" t="s">
        <v>87</v>
      </c>
      <c r="H2611" s="51"/>
      <c r="I2611" s="64"/>
      <c r="J2611" s="147" t="s">
        <v>26</v>
      </c>
      <c r="K2611" s="52">
        <v>2060530775.5414524</v>
      </c>
      <c r="L2611" s="53" t="s">
        <v>26</v>
      </c>
      <c r="M2611" s="52">
        <v>278308601.22216678</v>
      </c>
      <c r="N2611" s="52">
        <v>46345645642.977707</v>
      </c>
      <c r="O2611" s="52">
        <v>2732576856.4248643</v>
      </c>
      <c r="P2611" s="20">
        <v>1718730215.6527865</v>
      </c>
    </row>
    <row r="2612" spans="1:16" x14ac:dyDescent="0.35">
      <c r="A2612" s="54">
        <f xml:space="preserve"> ROW( data_scaledImpacts[[#This Row],[row_id]] ) - ROW( data_scaledImpacts[[#Headers],[row_id]] )</f>
        <v>2611</v>
      </c>
      <c r="B2612" s="61" t="str">
        <f xml:space="preserve"> _xlfn.TEXTJOIN( "", , data_scaledImpacts[[#This Row],[sector]:[impactType]] )</f>
        <v>CoastalProperties1p01002090NoAdapt</v>
      </c>
      <c r="C2612" s="49" t="s">
        <v>86</v>
      </c>
      <c r="D2612" s="49" t="s">
        <v>1008</v>
      </c>
      <c r="E2612" s="50">
        <v>100</v>
      </c>
      <c r="F2612" s="50">
        <v>2090</v>
      </c>
      <c r="G2612" s="50" t="s">
        <v>87</v>
      </c>
      <c r="H2612" s="51"/>
      <c r="I2612" s="64"/>
      <c r="J2612" s="147" t="s">
        <v>26</v>
      </c>
      <c r="K2612" s="52">
        <v>2924047150.7346654</v>
      </c>
      <c r="L2612" s="53" t="s">
        <v>26</v>
      </c>
      <c r="M2612" s="52">
        <v>305453572.84204614</v>
      </c>
      <c r="N2612" s="52">
        <v>73167381703.902512</v>
      </c>
      <c r="O2612" s="52">
        <v>1784493746.5364709</v>
      </c>
      <c r="P2612" s="20">
        <v>5311726848.3397846</v>
      </c>
    </row>
    <row r="2613" spans="1:16" x14ac:dyDescent="0.35">
      <c r="A2613" s="54">
        <f xml:space="preserve"> ROW( data_scaledImpacts[[#This Row],[row_id]] ) - ROW( data_scaledImpacts[[#Headers],[row_id]] )</f>
        <v>2612</v>
      </c>
      <c r="B2613" s="61" t="str">
        <f xml:space="preserve"> _xlfn.TEXTJOIN( "", , data_scaledImpacts[[#This Row],[sector]:[impactType]] )</f>
        <v>CoastalProperties1p01252090NoAdapt</v>
      </c>
      <c r="C2613" s="49" t="s">
        <v>86</v>
      </c>
      <c r="D2613" s="49" t="s">
        <v>1008</v>
      </c>
      <c r="E2613" s="50">
        <v>125</v>
      </c>
      <c r="F2613" s="50">
        <v>2090</v>
      </c>
      <c r="G2613" s="50" t="s">
        <v>87</v>
      </c>
      <c r="H2613" s="51"/>
      <c r="I2613" s="64"/>
      <c r="J2613" s="147" t="s">
        <v>26</v>
      </c>
      <c r="K2613" s="52" t="s">
        <v>26</v>
      </c>
      <c r="L2613" s="53" t="s">
        <v>26</v>
      </c>
      <c r="M2613" s="52" t="s">
        <v>26</v>
      </c>
      <c r="N2613" s="52" t="s">
        <v>26</v>
      </c>
      <c r="O2613" s="52" t="s">
        <v>26</v>
      </c>
      <c r="P2613" s="20" t="s">
        <v>26</v>
      </c>
    </row>
    <row r="2614" spans="1:16" x14ac:dyDescent="0.35">
      <c r="A2614" s="54">
        <f xml:space="preserve"> ROW( data_scaledImpacts[[#This Row],[row_id]] ) - ROW( data_scaledImpacts[[#Headers],[row_id]] )</f>
        <v>2613</v>
      </c>
      <c r="B2614" s="61" t="str">
        <f xml:space="preserve"> _xlfn.TEXTJOIN( "", , data_scaledImpacts[[#This Row],[sector]:[impactType]] )</f>
        <v>CoastalProperties1p01502090NoAdapt</v>
      </c>
      <c r="C2614" s="49" t="s">
        <v>86</v>
      </c>
      <c r="D2614" s="49" t="s">
        <v>1008</v>
      </c>
      <c r="E2614" s="50">
        <v>150</v>
      </c>
      <c r="F2614" s="50">
        <v>2090</v>
      </c>
      <c r="G2614" s="50" t="s">
        <v>87</v>
      </c>
      <c r="H2614" s="51"/>
      <c r="I2614" s="64"/>
      <c r="J2614" s="147" t="s">
        <v>26</v>
      </c>
      <c r="K2614" s="52" t="s">
        <v>26</v>
      </c>
      <c r="L2614" s="53" t="s">
        <v>26</v>
      </c>
      <c r="M2614" s="52" t="s">
        <v>26</v>
      </c>
      <c r="N2614" s="52" t="s">
        <v>26</v>
      </c>
      <c r="O2614" s="52" t="s">
        <v>26</v>
      </c>
      <c r="P2614" s="20" t="s">
        <v>26</v>
      </c>
    </row>
    <row r="2615" spans="1:16" x14ac:dyDescent="0.35">
      <c r="A2615" s="54">
        <f xml:space="preserve"> ROW( data_scaledImpacts[[#This Row],[row_id]] ) - ROW( data_scaledImpacts[[#Headers],[row_id]] )</f>
        <v>2614</v>
      </c>
      <c r="B2615" s="61" t="str">
        <f xml:space="preserve"> _xlfn.TEXTJOIN( "", , data_scaledImpacts[[#This Row],[sector]:[impactType]] )</f>
        <v>CoastalProperties1p01752090NoAdapt</v>
      </c>
      <c r="C2615" s="49" t="s">
        <v>86</v>
      </c>
      <c r="D2615" s="49" t="s">
        <v>1008</v>
      </c>
      <c r="E2615" s="50">
        <v>175</v>
      </c>
      <c r="F2615" s="50">
        <v>2090</v>
      </c>
      <c r="G2615" s="50" t="s">
        <v>87</v>
      </c>
      <c r="H2615" s="51"/>
      <c r="I2615" s="64"/>
      <c r="J2615" s="147" t="s">
        <v>26</v>
      </c>
      <c r="K2615" s="52" t="s">
        <v>26</v>
      </c>
      <c r="L2615" s="53" t="s">
        <v>26</v>
      </c>
      <c r="M2615" s="52" t="s">
        <v>26</v>
      </c>
      <c r="N2615" s="52" t="s">
        <v>26</v>
      </c>
      <c r="O2615" s="52" t="s">
        <v>26</v>
      </c>
      <c r="P2615" s="20" t="s">
        <v>26</v>
      </c>
    </row>
    <row r="2616" spans="1:16" x14ac:dyDescent="0.35">
      <c r="A2616" s="54">
        <f xml:space="preserve"> ROW( data_scaledImpacts[[#This Row],[row_id]] ) - ROW( data_scaledImpacts[[#Headers],[row_id]] )</f>
        <v>2615</v>
      </c>
      <c r="B2616" s="61" t="str">
        <f xml:space="preserve"> _xlfn.TEXTJOIN( "", , data_scaledImpacts[[#This Row],[sector]:[impactType]] )</f>
        <v>CoastalProperties1p02002090NoAdapt</v>
      </c>
      <c r="C2616" s="49" t="s">
        <v>86</v>
      </c>
      <c r="D2616" s="49" t="s">
        <v>1008</v>
      </c>
      <c r="E2616" s="50">
        <v>200</v>
      </c>
      <c r="F2616" s="50">
        <v>2090</v>
      </c>
      <c r="G2616" s="50" t="s">
        <v>87</v>
      </c>
      <c r="H2616" s="51"/>
      <c r="I2616" s="64"/>
      <c r="J2616" s="147" t="s">
        <v>26</v>
      </c>
      <c r="K2616" s="52" t="s">
        <v>26</v>
      </c>
      <c r="L2616" s="53" t="s">
        <v>26</v>
      </c>
      <c r="M2616" s="52" t="s">
        <v>26</v>
      </c>
      <c r="N2616" s="52" t="s">
        <v>26</v>
      </c>
      <c r="O2616" s="52" t="s">
        <v>26</v>
      </c>
      <c r="P2616" s="20" t="s">
        <v>26</v>
      </c>
    </row>
    <row r="2617" spans="1:16" x14ac:dyDescent="0.35">
      <c r="A2617" s="54">
        <f xml:space="preserve"> ROW( data_scaledImpacts[[#This Row],[row_id]] ) - ROW( data_scaledImpacts[[#Headers],[row_id]] )</f>
        <v>2616</v>
      </c>
      <c r="B2617" s="61" t="str">
        <f xml:space="preserve"> _xlfn.TEXTJOIN( "", , data_scaledImpacts[[#This Row],[sector]:[impactType]] )</f>
        <v>CoastalProperties1p02252090NoAdapt</v>
      </c>
      <c r="C2617" s="49" t="s">
        <v>86</v>
      </c>
      <c r="D2617" s="49" t="s">
        <v>1008</v>
      </c>
      <c r="E2617" s="50">
        <v>225</v>
      </c>
      <c r="F2617" s="50">
        <v>2090</v>
      </c>
      <c r="G2617" s="50" t="s">
        <v>87</v>
      </c>
      <c r="H2617" s="51"/>
      <c r="I2617" s="64"/>
      <c r="J2617" s="147" t="s">
        <v>26</v>
      </c>
      <c r="K2617" s="52" t="s">
        <v>26</v>
      </c>
      <c r="L2617" s="53" t="s">
        <v>26</v>
      </c>
      <c r="M2617" s="52" t="s">
        <v>26</v>
      </c>
      <c r="N2617" s="52" t="s">
        <v>26</v>
      </c>
      <c r="O2617" s="52" t="s">
        <v>26</v>
      </c>
      <c r="P2617" s="20" t="s">
        <v>26</v>
      </c>
    </row>
    <row r="2618" spans="1:16" x14ac:dyDescent="0.35">
      <c r="A2618" s="54">
        <f xml:space="preserve"> ROW( data_scaledImpacts[[#This Row],[row_id]] ) - ROW( data_scaledImpacts[[#Headers],[row_id]] )</f>
        <v>2617</v>
      </c>
      <c r="B2618" s="61" t="str">
        <f xml:space="preserve"> _xlfn.TEXTJOIN( "", , data_scaledImpacts[[#This Row],[sector]:[impactType]] )</f>
        <v>CoastalProperties1p5252090NoAdapt</v>
      </c>
      <c r="C2618" s="49" t="s">
        <v>86</v>
      </c>
      <c r="D2618" s="49" t="s">
        <v>1009</v>
      </c>
      <c r="E2618" s="50">
        <v>25</v>
      </c>
      <c r="F2618" s="50">
        <v>2090</v>
      </c>
      <c r="G2618" s="50" t="s">
        <v>87</v>
      </c>
      <c r="H2618" s="51"/>
      <c r="I2618" s="64"/>
      <c r="J2618" s="147" t="s">
        <v>26</v>
      </c>
      <c r="K2618" s="52">
        <v>1629005012.8607466</v>
      </c>
      <c r="L2618" s="53" t="s">
        <v>26</v>
      </c>
      <c r="M2618" s="52">
        <v>215500699.49149665</v>
      </c>
      <c r="N2618" s="52">
        <v>10987022749.852741</v>
      </c>
      <c r="O2618" s="52">
        <v>1208869791.7549622</v>
      </c>
      <c r="P2618" s="20">
        <v>410867951.71155834</v>
      </c>
    </row>
    <row r="2619" spans="1:16" x14ac:dyDescent="0.35">
      <c r="A2619" s="54">
        <f xml:space="preserve"> ROW( data_scaledImpacts[[#This Row],[row_id]] ) - ROW( data_scaledImpacts[[#Headers],[row_id]] )</f>
        <v>2618</v>
      </c>
      <c r="B2619" s="61" t="str">
        <f xml:space="preserve"> _xlfn.TEXTJOIN( "", , data_scaledImpacts[[#This Row],[sector]:[impactType]] )</f>
        <v>CoastalProperties1p5502090NoAdapt</v>
      </c>
      <c r="C2619" s="49" t="s">
        <v>86</v>
      </c>
      <c r="D2619" s="49" t="s">
        <v>1009</v>
      </c>
      <c r="E2619" s="50">
        <v>50</v>
      </c>
      <c r="F2619" s="50">
        <v>2090</v>
      </c>
      <c r="G2619" s="50" t="s">
        <v>87</v>
      </c>
      <c r="H2619" s="51"/>
      <c r="I2619" s="64"/>
      <c r="J2619" s="147" t="s">
        <v>26</v>
      </c>
      <c r="K2619" s="52">
        <v>1861295941.3906794</v>
      </c>
      <c r="L2619" s="53" t="s">
        <v>26</v>
      </c>
      <c r="M2619" s="52">
        <v>258368074.95989043</v>
      </c>
      <c r="N2619" s="52">
        <v>32437324306.40873</v>
      </c>
      <c r="O2619" s="52">
        <v>2479083927.0395355</v>
      </c>
      <c r="P2619" s="20">
        <v>635503162.79120803</v>
      </c>
    </row>
    <row r="2620" spans="1:16" x14ac:dyDescent="0.35">
      <c r="A2620" s="54">
        <f xml:space="preserve"> ROW( data_scaledImpacts[[#This Row],[row_id]] ) - ROW( data_scaledImpacts[[#Headers],[row_id]] )</f>
        <v>2619</v>
      </c>
      <c r="B2620" s="61" t="str">
        <f xml:space="preserve"> _xlfn.TEXTJOIN( "", , data_scaledImpacts[[#This Row],[sector]:[impactType]] )</f>
        <v>CoastalProperties1p5752090NoAdapt</v>
      </c>
      <c r="C2620" s="49" t="s">
        <v>86</v>
      </c>
      <c r="D2620" s="49" t="s">
        <v>1009</v>
      </c>
      <c r="E2620" s="50">
        <v>75</v>
      </c>
      <c r="F2620" s="50">
        <v>2090</v>
      </c>
      <c r="G2620" s="50" t="s">
        <v>87</v>
      </c>
      <c r="H2620" s="51"/>
      <c r="I2620" s="64"/>
      <c r="J2620" s="147" t="s">
        <v>26</v>
      </c>
      <c r="K2620" s="52">
        <v>2955738177.8721919</v>
      </c>
      <c r="L2620" s="53" t="s">
        <v>26</v>
      </c>
      <c r="M2620" s="52">
        <v>315894171.52460688</v>
      </c>
      <c r="N2620" s="52">
        <v>62606631183.323372</v>
      </c>
      <c r="O2620" s="52">
        <v>2889696719.1229444</v>
      </c>
      <c r="P2620" s="20">
        <v>3575273730.4853201</v>
      </c>
    </row>
    <row r="2621" spans="1:16" x14ac:dyDescent="0.35">
      <c r="A2621" s="54">
        <f xml:space="preserve"> ROW( data_scaledImpacts[[#This Row],[row_id]] ) - ROW( data_scaledImpacts[[#Headers],[row_id]] )</f>
        <v>2620</v>
      </c>
      <c r="B2621" s="61" t="str">
        <f xml:space="preserve"> _xlfn.TEXTJOIN( "", , data_scaledImpacts[[#This Row],[sector]:[impactType]] )</f>
        <v>CoastalProperties1p51002090NoAdapt</v>
      </c>
      <c r="C2621" s="49" t="s">
        <v>86</v>
      </c>
      <c r="D2621" s="49" t="s">
        <v>1009</v>
      </c>
      <c r="E2621" s="50">
        <v>100</v>
      </c>
      <c r="F2621" s="50">
        <v>2090</v>
      </c>
      <c r="G2621" s="50" t="s">
        <v>87</v>
      </c>
      <c r="H2621" s="51"/>
      <c r="I2621" s="64"/>
      <c r="J2621" s="147" t="s">
        <v>26</v>
      </c>
      <c r="K2621" s="52">
        <v>6573267724.2958727</v>
      </c>
      <c r="L2621" s="53" t="s">
        <v>26</v>
      </c>
      <c r="M2621" s="52">
        <v>932028819.06035304</v>
      </c>
      <c r="N2621" s="52">
        <v>100795833057.01151</v>
      </c>
      <c r="O2621" s="52">
        <v>1786716143.9257057</v>
      </c>
      <c r="P2621" s="20">
        <v>7854960420.0462427</v>
      </c>
    </row>
    <row r="2622" spans="1:16" x14ac:dyDescent="0.35">
      <c r="A2622" s="54">
        <f xml:space="preserve"> ROW( data_scaledImpacts[[#This Row],[row_id]] ) - ROW( data_scaledImpacts[[#Headers],[row_id]] )</f>
        <v>2621</v>
      </c>
      <c r="B2622" s="61" t="str">
        <f xml:space="preserve"> _xlfn.TEXTJOIN( "", , data_scaledImpacts[[#This Row],[sector]:[impactType]] )</f>
        <v>CoastalProperties1p51252090NoAdapt</v>
      </c>
      <c r="C2622" s="49" t="s">
        <v>86</v>
      </c>
      <c r="D2622" s="49" t="s">
        <v>1009</v>
      </c>
      <c r="E2622" s="50">
        <v>125</v>
      </c>
      <c r="F2622" s="50">
        <v>2090</v>
      </c>
      <c r="G2622" s="50" t="s">
        <v>87</v>
      </c>
      <c r="H2622" s="51"/>
      <c r="I2622" s="64"/>
      <c r="J2622" s="147" t="s">
        <v>26</v>
      </c>
      <c r="K2622" s="52">
        <v>14575797729.955988</v>
      </c>
      <c r="L2622" s="53" t="s">
        <v>26</v>
      </c>
      <c r="M2622" s="52">
        <v>1676679611.514389</v>
      </c>
      <c r="N2622" s="52">
        <v>148833670679.67017</v>
      </c>
      <c r="O2622" s="52">
        <v>1361554005.7897661</v>
      </c>
      <c r="P2622" s="20">
        <v>11477449584.067972</v>
      </c>
    </row>
    <row r="2623" spans="1:16" x14ac:dyDescent="0.35">
      <c r="A2623" s="54">
        <f xml:space="preserve"> ROW( data_scaledImpacts[[#This Row],[row_id]] ) - ROW( data_scaledImpacts[[#Headers],[row_id]] )</f>
        <v>2622</v>
      </c>
      <c r="B2623" s="61" t="str">
        <f xml:space="preserve"> _xlfn.TEXTJOIN( "", , data_scaledImpacts[[#This Row],[sector]:[impactType]] )</f>
        <v>CoastalProperties1p51502090NoAdapt</v>
      </c>
      <c r="C2623" s="49" t="s">
        <v>86</v>
      </c>
      <c r="D2623" s="49" t="s">
        <v>1009</v>
      </c>
      <c r="E2623" s="50">
        <v>150</v>
      </c>
      <c r="F2623" s="50">
        <v>2090</v>
      </c>
      <c r="G2623" s="50" t="s">
        <v>87</v>
      </c>
      <c r="H2623" s="51"/>
      <c r="I2623" s="64"/>
      <c r="J2623" s="147" t="s">
        <v>26</v>
      </c>
      <c r="K2623" s="52">
        <v>16902132729.421635</v>
      </c>
      <c r="L2623" s="53" t="s">
        <v>26</v>
      </c>
      <c r="M2623" s="52">
        <v>1777136996.9614887</v>
      </c>
      <c r="N2623" s="52">
        <v>162360781909.65341</v>
      </c>
      <c r="O2623" s="52">
        <v>1271962058.8440797</v>
      </c>
      <c r="P2623" s="20">
        <v>12349475085.023636</v>
      </c>
    </row>
    <row r="2624" spans="1:16" x14ac:dyDescent="0.35">
      <c r="A2624" s="54">
        <f xml:space="preserve"> ROW( data_scaledImpacts[[#This Row],[row_id]] ) - ROW( data_scaledImpacts[[#Headers],[row_id]] )</f>
        <v>2623</v>
      </c>
      <c r="B2624" s="61" t="str">
        <f xml:space="preserve"> _xlfn.TEXTJOIN( "", , data_scaledImpacts[[#This Row],[sector]:[impactType]] )</f>
        <v>CoastalProperties1p51752090NoAdapt</v>
      </c>
      <c r="C2624" s="49" t="s">
        <v>86</v>
      </c>
      <c r="D2624" s="49" t="s">
        <v>1009</v>
      </c>
      <c r="E2624" s="50">
        <v>175</v>
      </c>
      <c r="F2624" s="50">
        <v>2090</v>
      </c>
      <c r="G2624" s="50" t="s">
        <v>87</v>
      </c>
      <c r="H2624" s="51"/>
      <c r="I2624" s="64"/>
      <c r="J2624" s="147" t="s">
        <v>26</v>
      </c>
      <c r="K2624" s="52" t="s">
        <v>26</v>
      </c>
      <c r="L2624" s="53" t="s">
        <v>26</v>
      </c>
      <c r="M2624" s="52" t="s">
        <v>26</v>
      </c>
      <c r="N2624" s="52" t="s">
        <v>26</v>
      </c>
      <c r="O2624" s="52" t="s">
        <v>26</v>
      </c>
      <c r="P2624" s="20" t="s">
        <v>26</v>
      </c>
    </row>
    <row r="2625" spans="1:16" x14ac:dyDescent="0.35">
      <c r="A2625" s="54">
        <f xml:space="preserve"> ROW( data_scaledImpacts[[#This Row],[row_id]] ) - ROW( data_scaledImpacts[[#Headers],[row_id]] )</f>
        <v>2624</v>
      </c>
      <c r="B2625" s="61" t="str">
        <f xml:space="preserve"> _xlfn.TEXTJOIN( "", , data_scaledImpacts[[#This Row],[sector]:[impactType]] )</f>
        <v>CoastalProperties1p52002090NoAdapt</v>
      </c>
      <c r="C2625" s="49" t="s">
        <v>86</v>
      </c>
      <c r="D2625" s="49" t="s">
        <v>1009</v>
      </c>
      <c r="E2625" s="50">
        <v>200</v>
      </c>
      <c r="F2625" s="50">
        <v>2090</v>
      </c>
      <c r="G2625" s="50" t="s">
        <v>87</v>
      </c>
      <c r="H2625" s="51"/>
      <c r="I2625" s="64"/>
      <c r="J2625" s="147" t="s">
        <v>26</v>
      </c>
      <c r="K2625" s="52" t="s">
        <v>26</v>
      </c>
      <c r="L2625" s="53" t="s">
        <v>26</v>
      </c>
      <c r="M2625" s="52" t="s">
        <v>26</v>
      </c>
      <c r="N2625" s="52" t="s">
        <v>26</v>
      </c>
      <c r="O2625" s="52" t="s">
        <v>26</v>
      </c>
      <c r="P2625" s="20" t="s">
        <v>26</v>
      </c>
    </row>
    <row r="2626" spans="1:16" x14ac:dyDescent="0.35">
      <c r="A2626" s="54">
        <f xml:space="preserve"> ROW( data_scaledImpacts[[#This Row],[row_id]] ) - ROW( data_scaledImpacts[[#Headers],[row_id]] )</f>
        <v>2625</v>
      </c>
      <c r="B2626" s="61" t="str">
        <f xml:space="preserve"> _xlfn.TEXTJOIN( "", , data_scaledImpacts[[#This Row],[sector]:[impactType]] )</f>
        <v>CoastalProperties1p52252090NoAdapt</v>
      </c>
      <c r="C2626" s="49" t="s">
        <v>86</v>
      </c>
      <c r="D2626" s="49" t="s">
        <v>1009</v>
      </c>
      <c r="E2626" s="50">
        <v>225</v>
      </c>
      <c r="F2626" s="50">
        <v>2090</v>
      </c>
      <c r="G2626" s="50" t="s">
        <v>87</v>
      </c>
      <c r="H2626" s="51"/>
      <c r="I2626" s="64"/>
      <c r="J2626" s="147" t="s">
        <v>26</v>
      </c>
      <c r="K2626" s="52" t="s">
        <v>26</v>
      </c>
      <c r="L2626" s="53" t="s">
        <v>26</v>
      </c>
      <c r="M2626" s="52" t="s">
        <v>26</v>
      </c>
      <c r="N2626" s="52" t="s">
        <v>26</v>
      </c>
      <c r="O2626" s="52" t="s">
        <v>26</v>
      </c>
      <c r="P2626" s="20" t="s">
        <v>26</v>
      </c>
    </row>
    <row r="2627" spans="1:16" x14ac:dyDescent="0.35">
      <c r="A2627" s="54">
        <f xml:space="preserve"> ROW( data_scaledImpacts[[#This Row],[row_id]] ) - ROW( data_scaledImpacts[[#Headers],[row_id]] )</f>
        <v>2626</v>
      </c>
      <c r="B2627" s="61" t="str">
        <f xml:space="preserve"> _xlfn.TEXTJOIN( "", , data_scaledImpacts[[#This Row],[sector]:[impactType]] )</f>
        <v>CoastalProperties2p0252090NoAdapt</v>
      </c>
      <c r="C2627" s="49" t="s">
        <v>86</v>
      </c>
      <c r="D2627" s="49" t="s">
        <v>1010</v>
      </c>
      <c r="E2627" s="50">
        <v>25</v>
      </c>
      <c r="F2627" s="50">
        <v>2090</v>
      </c>
      <c r="G2627" s="50" t="s">
        <v>87</v>
      </c>
      <c r="H2627" s="51"/>
      <c r="I2627" s="64"/>
      <c r="J2627" s="147" t="s">
        <v>26</v>
      </c>
      <c r="K2627" s="52">
        <v>1680524919.965857</v>
      </c>
      <c r="L2627" s="53" t="s">
        <v>26</v>
      </c>
      <c r="M2627" s="52">
        <v>227001382.02563307</v>
      </c>
      <c r="N2627" s="52">
        <v>11752530058.250792</v>
      </c>
      <c r="O2627" s="52">
        <v>1278893194.2473407</v>
      </c>
      <c r="P2627" s="20">
        <v>447502568.18588364</v>
      </c>
    </row>
    <row r="2628" spans="1:16" x14ac:dyDescent="0.35">
      <c r="A2628" s="54">
        <f xml:space="preserve"> ROW( data_scaledImpacts[[#This Row],[row_id]] ) - ROW( data_scaledImpacts[[#Headers],[row_id]] )</f>
        <v>2627</v>
      </c>
      <c r="B2628" s="61" t="str">
        <f xml:space="preserve"> _xlfn.TEXTJOIN( "", , data_scaledImpacts[[#This Row],[sector]:[impactType]] )</f>
        <v>CoastalProperties2p0502090NoAdapt</v>
      </c>
      <c r="C2628" s="49" t="s">
        <v>86</v>
      </c>
      <c r="D2628" s="49" t="s">
        <v>1010</v>
      </c>
      <c r="E2628" s="50">
        <v>50</v>
      </c>
      <c r="F2628" s="50">
        <v>2090</v>
      </c>
      <c r="G2628" s="50" t="s">
        <v>87</v>
      </c>
      <c r="H2628" s="51"/>
      <c r="I2628" s="64"/>
      <c r="J2628" s="147" t="s">
        <v>26</v>
      </c>
      <c r="K2628" s="52">
        <v>2088742311.3677537</v>
      </c>
      <c r="L2628" s="53" t="s">
        <v>26</v>
      </c>
      <c r="M2628" s="52">
        <v>283699695.09444284</v>
      </c>
      <c r="N2628" s="52">
        <v>39908768477.15136</v>
      </c>
      <c r="O2628" s="52">
        <v>2713984219.7720528</v>
      </c>
      <c r="P2628" s="20">
        <v>1281172140.7312081</v>
      </c>
    </row>
    <row r="2629" spans="1:16" x14ac:dyDescent="0.35">
      <c r="A2629" s="54">
        <f xml:space="preserve"> ROW( data_scaledImpacts[[#This Row],[row_id]] ) - ROW( data_scaledImpacts[[#Headers],[row_id]] )</f>
        <v>2628</v>
      </c>
      <c r="B2629" s="61" t="str">
        <f xml:space="preserve"> _xlfn.TEXTJOIN( "", , data_scaledImpacts[[#This Row],[sector]:[impactType]] )</f>
        <v>CoastalProperties2p0752090NoAdapt</v>
      </c>
      <c r="C2629" s="49" t="s">
        <v>86</v>
      </c>
      <c r="D2629" s="49" t="s">
        <v>1010</v>
      </c>
      <c r="E2629" s="50">
        <v>75</v>
      </c>
      <c r="F2629" s="50">
        <v>2090</v>
      </c>
      <c r="G2629" s="50" t="s">
        <v>87</v>
      </c>
      <c r="H2629" s="51"/>
      <c r="I2629" s="64"/>
      <c r="J2629" s="147" t="s">
        <v>26</v>
      </c>
      <c r="K2629" s="52">
        <v>4829580524.3428106</v>
      </c>
      <c r="L2629" s="53" t="s">
        <v>26</v>
      </c>
      <c r="M2629" s="52">
        <v>550205703.98805165</v>
      </c>
      <c r="N2629" s="52">
        <v>90662597795.621628</v>
      </c>
      <c r="O2629" s="52">
        <v>2710243931.3334522</v>
      </c>
      <c r="P2629" s="20">
        <v>5009398230.2188044</v>
      </c>
    </row>
    <row r="2630" spans="1:16" x14ac:dyDescent="0.35">
      <c r="A2630" s="54">
        <f xml:space="preserve"> ROW( data_scaledImpacts[[#This Row],[row_id]] ) - ROW( data_scaledImpacts[[#Headers],[row_id]] )</f>
        <v>2629</v>
      </c>
      <c r="B2630" s="61" t="str">
        <f xml:space="preserve"> _xlfn.TEXTJOIN( "", , data_scaledImpacts[[#This Row],[sector]:[impactType]] )</f>
        <v>CoastalProperties2p01002090NoAdapt</v>
      </c>
      <c r="C2630" s="49" t="s">
        <v>86</v>
      </c>
      <c r="D2630" s="49" t="s">
        <v>1010</v>
      </c>
      <c r="E2630" s="50">
        <v>100</v>
      </c>
      <c r="F2630" s="50">
        <v>2090</v>
      </c>
      <c r="G2630" s="50" t="s">
        <v>87</v>
      </c>
      <c r="H2630" s="51"/>
      <c r="I2630" s="64"/>
      <c r="J2630" s="147" t="s">
        <v>26</v>
      </c>
      <c r="K2630" s="52">
        <v>9374580355.8535767</v>
      </c>
      <c r="L2630" s="53" t="s">
        <v>26</v>
      </c>
      <c r="M2630" s="52">
        <v>1269312092.1768386</v>
      </c>
      <c r="N2630" s="52">
        <v>125396128898.54494</v>
      </c>
      <c r="O2630" s="52">
        <v>1827753001.7948759</v>
      </c>
      <c r="P2630" s="20">
        <v>9616029950.0539665</v>
      </c>
    </row>
    <row r="2631" spans="1:16" x14ac:dyDescent="0.35">
      <c r="A2631" s="54">
        <f xml:space="preserve"> ROW( data_scaledImpacts[[#This Row],[row_id]] ) - ROW( data_scaledImpacts[[#Headers],[row_id]] )</f>
        <v>2630</v>
      </c>
      <c r="B2631" s="61" t="str">
        <f xml:space="preserve"> _xlfn.TEXTJOIN( "", , data_scaledImpacts[[#This Row],[sector]:[impactType]] )</f>
        <v>CoastalProperties2p01252090NoAdapt</v>
      </c>
      <c r="C2631" s="49" t="s">
        <v>86</v>
      </c>
      <c r="D2631" s="49" t="s">
        <v>1010</v>
      </c>
      <c r="E2631" s="50">
        <v>125</v>
      </c>
      <c r="F2631" s="50">
        <v>2090</v>
      </c>
      <c r="G2631" s="50" t="s">
        <v>87</v>
      </c>
      <c r="H2631" s="51"/>
      <c r="I2631" s="64"/>
      <c r="J2631" s="147" t="s">
        <v>26</v>
      </c>
      <c r="K2631" s="52">
        <v>16829186722.115551</v>
      </c>
      <c r="L2631" s="53" t="s">
        <v>26</v>
      </c>
      <c r="M2631" s="52">
        <v>1689266631.5888162</v>
      </c>
      <c r="N2631" s="52">
        <v>154182812858.06183</v>
      </c>
      <c r="O2631" s="52">
        <v>1554296742.8807299</v>
      </c>
      <c r="P2631" s="20">
        <v>14337493517.110695</v>
      </c>
    </row>
    <row r="2632" spans="1:16" x14ac:dyDescent="0.35">
      <c r="A2632" s="54">
        <f xml:space="preserve"> ROW( data_scaledImpacts[[#This Row],[row_id]] ) - ROW( data_scaledImpacts[[#Headers],[row_id]] )</f>
        <v>2631</v>
      </c>
      <c r="B2632" s="61" t="str">
        <f xml:space="preserve"> _xlfn.TEXTJOIN( "", , data_scaledImpacts[[#This Row],[sector]:[impactType]] )</f>
        <v>CoastalProperties2p01502090NoAdapt</v>
      </c>
      <c r="C2632" s="49" t="s">
        <v>86</v>
      </c>
      <c r="D2632" s="49" t="s">
        <v>1010</v>
      </c>
      <c r="E2632" s="50">
        <v>150</v>
      </c>
      <c r="F2632" s="50">
        <v>2090</v>
      </c>
      <c r="G2632" s="50" t="s">
        <v>87</v>
      </c>
      <c r="H2632" s="51"/>
      <c r="I2632" s="64"/>
      <c r="J2632" s="147" t="s">
        <v>26</v>
      </c>
      <c r="K2632" s="52">
        <v>24406355197.787128</v>
      </c>
      <c r="L2632" s="53" t="s">
        <v>26</v>
      </c>
      <c r="M2632" s="52">
        <v>1681403191.630753</v>
      </c>
      <c r="N2632" s="52">
        <v>188717229497.66458</v>
      </c>
      <c r="O2632" s="52">
        <v>1510411907.4107149</v>
      </c>
      <c r="P2632" s="20">
        <v>17743530817.141041</v>
      </c>
    </row>
    <row r="2633" spans="1:16" x14ac:dyDescent="0.35">
      <c r="A2633" s="54">
        <f xml:space="preserve"> ROW( data_scaledImpacts[[#This Row],[row_id]] ) - ROW( data_scaledImpacts[[#Headers],[row_id]] )</f>
        <v>2632</v>
      </c>
      <c r="B2633" s="61" t="str">
        <f xml:space="preserve"> _xlfn.TEXTJOIN( "", , data_scaledImpacts[[#This Row],[sector]:[impactType]] )</f>
        <v>CoastalProperties2p01752090NoAdapt</v>
      </c>
      <c r="C2633" s="49" t="s">
        <v>86</v>
      </c>
      <c r="D2633" s="49" t="s">
        <v>1010</v>
      </c>
      <c r="E2633" s="50">
        <v>175</v>
      </c>
      <c r="F2633" s="50">
        <v>2090</v>
      </c>
      <c r="G2633" s="50" t="s">
        <v>87</v>
      </c>
      <c r="H2633" s="51"/>
      <c r="I2633" s="64"/>
      <c r="J2633" s="147" t="s">
        <v>26</v>
      </c>
      <c r="K2633" s="52">
        <v>32287342863.418243</v>
      </c>
      <c r="L2633" s="53" t="s">
        <v>26</v>
      </c>
      <c r="M2633" s="52">
        <v>1729242193.2161064</v>
      </c>
      <c r="N2633" s="52">
        <v>210256650379.39642</v>
      </c>
      <c r="O2633" s="52">
        <v>1740889195.8040986</v>
      </c>
      <c r="P2633" s="20">
        <v>18804369623.350986</v>
      </c>
    </row>
    <row r="2634" spans="1:16" x14ac:dyDescent="0.35">
      <c r="A2634" s="54">
        <f xml:space="preserve"> ROW( data_scaledImpacts[[#This Row],[row_id]] ) - ROW( data_scaledImpacts[[#Headers],[row_id]] )</f>
        <v>2633</v>
      </c>
      <c r="B2634" s="61" t="str">
        <f xml:space="preserve"> _xlfn.TEXTJOIN( "", , data_scaledImpacts[[#This Row],[sector]:[impactType]] )</f>
        <v>CoastalProperties2p02002090NoAdapt</v>
      </c>
      <c r="C2634" s="49" t="s">
        <v>86</v>
      </c>
      <c r="D2634" s="49" t="s">
        <v>1010</v>
      </c>
      <c r="E2634" s="50">
        <v>200</v>
      </c>
      <c r="F2634" s="50">
        <v>2090</v>
      </c>
      <c r="G2634" s="50" t="s">
        <v>87</v>
      </c>
      <c r="H2634" s="51"/>
      <c r="I2634" s="64"/>
      <c r="J2634" s="147" t="s">
        <v>26</v>
      </c>
      <c r="K2634" s="52">
        <v>35664909005.831589</v>
      </c>
      <c r="L2634" s="53" t="s">
        <v>26</v>
      </c>
      <c r="M2634" s="52">
        <v>1749744622.4669728</v>
      </c>
      <c r="N2634" s="52">
        <v>219487830757.28159</v>
      </c>
      <c r="O2634" s="52">
        <v>1839665176.5441194</v>
      </c>
      <c r="P2634" s="20">
        <v>19259014826.012398</v>
      </c>
    </row>
    <row r="2635" spans="1:16" x14ac:dyDescent="0.35">
      <c r="A2635" s="54">
        <f xml:space="preserve"> ROW( data_scaledImpacts[[#This Row],[row_id]] ) - ROW( data_scaledImpacts[[#Headers],[row_id]] )</f>
        <v>2634</v>
      </c>
      <c r="B2635" s="61" t="str">
        <f xml:space="preserve"> _xlfn.TEXTJOIN( "", , data_scaledImpacts[[#This Row],[sector]:[impactType]] )</f>
        <v>CoastalProperties2p02252090NoAdapt</v>
      </c>
      <c r="C2635" s="49" t="s">
        <v>86</v>
      </c>
      <c r="D2635" s="49" t="s">
        <v>1010</v>
      </c>
      <c r="E2635" s="50">
        <v>225</v>
      </c>
      <c r="F2635" s="50">
        <v>2090</v>
      </c>
      <c r="G2635" s="50" t="s">
        <v>87</v>
      </c>
      <c r="H2635" s="51"/>
      <c r="I2635" s="64"/>
      <c r="J2635" s="147" t="s">
        <v>26</v>
      </c>
      <c r="K2635" s="52" t="s">
        <v>26</v>
      </c>
      <c r="L2635" s="53" t="s">
        <v>26</v>
      </c>
      <c r="M2635" s="52" t="s">
        <v>26</v>
      </c>
      <c r="N2635" s="52" t="s">
        <v>26</v>
      </c>
      <c r="O2635" s="52" t="s">
        <v>26</v>
      </c>
      <c r="P2635" s="20" t="s">
        <v>26</v>
      </c>
    </row>
    <row r="2636" spans="1:16" x14ac:dyDescent="0.35">
      <c r="A2636" s="54">
        <f xml:space="preserve"> ROW( data_scaledImpacts[[#This Row],[row_id]] ) - ROW( data_scaledImpacts[[#Headers],[row_id]] )</f>
        <v>2635</v>
      </c>
      <c r="B2636" s="61" t="str">
        <f xml:space="preserve"> _xlfn.TEXTJOIN( "", , data_scaledImpacts[[#This Row],[sector]:[impactType]] )</f>
        <v>CoastalProperties2p5252090NoAdapt</v>
      </c>
      <c r="C2636" s="49" t="s">
        <v>86</v>
      </c>
      <c r="D2636" s="49" t="s">
        <v>1011</v>
      </c>
      <c r="E2636" s="50">
        <v>25</v>
      </c>
      <c r="F2636" s="50">
        <v>2090</v>
      </c>
      <c r="G2636" s="50" t="s">
        <v>87</v>
      </c>
      <c r="H2636" s="51"/>
      <c r="I2636" s="64"/>
      <c r="J2636" s="147" t="s">
        <v>26</v>
      </c>
      <c r="K2636" s="52">
        <v>1712894242.2876892</v>
      </c>
      <c r="L2636" s="53" t="s">
        <v>26</v>
      </c>
      <c r="M2636" s="52">
        <v>234496520.03564468</v>
      </c>
      <c r="N2636" s="52">
        <v>12319718360.00037</v>
      </c>
      <c r="O2636" s="52">
        <v>1319684842.1040215</v>
      </c>
      <c r="P2636" s="20">
        <v>473590922.5939278</v>
      </c>
    </row>
    <row r="2637" spans="1:16" x14ac:dyDescent="0.35">
      <c r="A2637" s="54">
        <f xml:space="preserve"> ROW( data_scaledImpacts[[#This Row],[row_id]] ) - ROW( data_scaledImpacts[[#Headers],[row_id]] )</f>
        <v>2636</v>
      </c>
      <c r="B2637" s="61" t="str">
        <f xml:space="preserve"> _xlfn.TEXTJOIN( "", , data_scaledImpacts[[#This Row],[sector]:[impactType]] )</f>
        <v>CoastalProperties2p5502090NoAdapt</v>
      </c>
      <c r="C2637" s="49" t="s">
        <v>86</v>
      </c>
      <c r="D2637" s="49" t="s">
        <v>1011</v>
      </c>
      <c r="E2637" s="50">
        <v>50</v>
      </c>
      <c r="F2637" s="50">
        <v>2090</v>
      </c>
      <c r="G2637" s="50" t="s">
        <v>87</v>
      </c>
      <c r="H2637" s="51"/>
      <c r="I2637" s="64"/>
      <c r="J2637" s="147" t="s">
        <v>26</v>
      </c>
      <c r="K2637" s="52">
        <v>2195073002.0070992</v>
      </c>
      <c r="L2637" s="53" t="s">
        <v>26</v>
      </c>
      <c r="M2637" s="52">
        <v>308792600.88237357</v>
      </c>
      <c r="N2637" s="52">
        <v>43365424437.333778</v>
      </c>
      <c r="O2637" s="52">
        <v>2712422546.2829542</v>
      </c>
      <c r="P2637" s="20">
        <v>1423361596.0203133</v>
      </c>
    </row>
    <row r="2638" spans="1:16" x14ac:dyDescent="0.35">
      <c r="A2638" s="54">
        <f xml:space="preserve"> ROW( data_scaledImpacts[[#This Row],[row_id]] ) - ROW( data_scaledImpacts[[#Headers],[row_id]] )</f>
        <v>2637</v>
      </c>
      <c r="B2638" s="61" t="str">
        <f xml:space="preserve"> _xlfn.TEXTJOIN( "", , data_scaledImpacts[[#This Row],[sector]:[impactType]] )</f>
        <v>CoastalProperties2p5752090NoAdapt</v>
      </c>
      <c r="C2638" s="49" t="s">
        <v>86</v>
      </c>
      <c r="D2638" s="49" t="s">
        <v>1011</v>
      </c>
      <c r="E2638" s="50">
        <v>75</v>
      </c>
      <c r="F2638" s="50">
        <v>2090</v>
      </c>
      <c r="G2638" s="50" t="s">
        <v>87</v>
      </c>
      <c r="H2638" s="51"/>
      <c r="I2638" s="64"/>
      <c r="J2638" s="147" t="s">
        <v>26</v>
      </c>
      <c r="K2638" s="52">
        <v>4432887834.7496176</v>
      </c>
      <c r="L2638" s="53" t="s">
        <v>26</v>
      </c>
      <c r="M2638" s="52">
        <v>571002139.18944919</v>
      </c>
      <c r="N2638" s="52">
        <v>90642944742.535431</v>
      </c>
      <c r="O2638" s="52">
        <v>2816315343.2105412</v>
      </c>
      <c r="P2638" s="20">
        <v>7494726963.275301</v>
      </c>
    </row>
    <row r="2639" spans="1:16" x14ac:dyDescent="0.35">
      <c r="A2639" s="54">
        <f xml:space="preserve"> ROW( data_scaledImpacts[[#This Row],[row_id]] ) - ROW( data_scaledImpacts[[#Headers],[row_id]] )</f>
        <v>2638</v>
      </c>
      <c r="B2639" s="61" t="str">
        <f xml:space="preserve"> _xlfn.TEXTJOIN( "", , data_scaledImpacts[[#This Row],[sector]:[impactType]] )</f>
        <v>CoastalProperties2p51002090NoAdapt</v>
      </c>
      <c r="C2639" s="49" t="s">
        <v>86</v>
      </c>
      <c r="D2639" s="49" t="s">
        <v>1011</v>
      </c>
      <c r="E2639" s="50">
        <v>100</v>
      </c>
      <c r="F2639" s="50">
        <v>2090</v>
      </c>
      <c r="G2639" s="50" t="s">
        <v>87</v>
      </c>
      <c r="H2639" s="51"/>
      <c r="I2639" s="64"/>
      <c r="J2639" s="147" t="s">
        <v>26</v>
      </c>
      <c r="K2639" s="52">
        <v>11004416041.852495</v>
      </c>
      <c r="L2639" s="53" t="s">
        <v>26</v>
      </c>
      <c r="M2639" s="52">
        <v>1512219912.8434489</v>
      </c>
      <c r="N2639" s="52">
        <v>123356386160.94594</v>
      </c>
      <c r="O2639" s="52">
        <v>2137253797.6501856</v>
      </c>
      <c r="P2639" s="20">
        <v>10964042923.191805</v>
      </c>
    </row>
    <row r="2640" spans="1:16" x14ac:dyDescent="0.35">
      <c r="A2640" s="54">
        <f xml:space="preserve"> ROW( data_scaledImpacts[[#This Row],[row_id]] ) - ROW( data_scaledImpacts[[#Headers],[row_id]] )</f>
        <v>2639</v>
      </c>
      <c r="B2640" s="61" t="str">
        <f xml:space="preserve"> _xlfn.TEXTJOIN( "", , data_scaledImpacts[[#This Row],[sector]:[impactType]] )</f>
        <v>CoastalProperties2p51252090NoAdapt</v>
      </c>
      <c r="C2640" s="49" t="s">
        <v>86</v>
      </c>
      <c r="D2640" s="49" t="s">
        <v>1011</v>
      </c>
      <c r="E2640" s="50">
        <v>125</v>
      </c>
      <c r="F2640" s="50">
        <v>2090</v>
      </c>
      <c r="G2640" s="50" t="s">
        <v>87</v>
      </c>
      <c r="H2640" s="51"/>
      <c r="I2640" s="64"/>
      <c r="J2640" s="147" t="s">
        <v>26</v>
      </c>
      <c r="K2640" s="52">
        <v>21197415277.371971</v>
      </c>
      <c r="L2640" s="53" t="s">
        <v>26</v>
      </c>
      <c r="M2640" s="52">
        <v>1675377951.5763383</v>
      </c>
      <c r="N2640" s="52">
        <v>169208220499.5018</v>
      </c>
      <c r="O2640" s="52">
        <v>1693123638.0214531</v>
      </c>
      <c r="P2640" s="20">
        <v>15775162370.324324</v>
      </c>
    </row>
    <row r="2641" spans="1:16" x14ac:dyDescent="0.35">
      <c r="A2641" s="54">
        <f xml:space="preserve"> ROW( data_scaledImpacts[[#This Row],[row_id]] ) - ROW( data_scaledImpacts[[#Headers],[row_id]] )</f>
        <v>2640</v>
      </c>
      <c r="B2641" s="61" t="str">
        <f xml:space="preserve"> _xlfn.TEXTJOIN( "", , data_scaledImpacts[[#This Row],[sector]:[impactType]] )</f>
        <v>CoastalProperties2p51502090NoAdapt</v>
      </c>
      <c r="C2641" s="49" t="s">
        <v>86</v>
      </c>
      <c r="D2641" s="49" t="s">
        <v>1011</v>
      </c>
      <c r="E2641" s="50">
        <v>150</v>
      </c>
      <c r="F2641" s="50">
        <v>2090</v>
      </c>
      <c r="G2641" s="50" t="s">
        <v>87</v>
      </c>
      <c r="H2641" s="51"/>
      <c r="I2641" s="64"/>
      <c r="J2641" s="147" t="s">
        <v>26</v>
      </c>
      <c r="K2641" s="52">
        <v>30634185319.719368</v>
      </c>
      <c r="L2641" s="53" t="s">
        <v>26</v>
      </c>
      <c r="M2641" s="52">
        <v>1722655843.6470509</v>
      </c>
      <c r="N2641" s="52">
        <v>205549986814.15466</v>
      </c>
      <c r="O2641" s="52">
        <v>1767465646.0037327</v>
      </c>
      <c r="P2641" s="20">
        <v>18558285923.387295</v>
      </c>
    </row>
    <row r="2642" spans="1:16" x14ac:dyDescent="0.35">
      <c r="A2642" s="54">
        <f xml:space="preserve"> ROW( data_scaledImpacts[[#This Row],[row_id]] ) - ROW( data_scaledImpacts[[#Headers],[row_id]] )</f>
        <v>2641</v>
      </c>
      <c r="B2642" s="61" t="str">
        <f xml:space="preserve"> _xlfn.TEXTJOIN( "", , data_scaledImpacts[[#This Row],[sector]:[impactType]] )</f>
        <v>CoastalProperties2p51752090NoAdapt</v>
      </c>
      <c r="C2642" s="49" t="s">
        <v>86</v>
      </c>
      <c r="D2642" s="49" t="s">
        <v>1011</v>
      </c>
      <c r="E2642" s="50">
        <v>175</v>
      </c>
      <c r="F2642" s="50">
        <v>2090</v>
      </c>
      <c r="G2642" s="50" t="s">
        <v>87</v>
      </c>
      <c r="H2642" s="51"/>
      <c r="I2642" s="64"/>
      <c r="J2642" s="147" t="s">
        <v>26</v>
      </c>
      <c r="K2642" s="52">
        <v>36522394324.042877</v>
      </c>
      <c r="L2642" s="53" t="s">
        <v>26</v>
      </c>
      <c r="M2642" s="52">
        <v>1747966878.4285133</v>
      </c>
      <c r="N2642" s="52">
        <v>226060375310.94928</v>
      </c>
      <c r="O2642" s="52">
        <v>1980062232.7817726</v>
      </c>
      <c r="P2642" s="20">
        <v>19681794515.438755</v>
      </c>
    </row>
    <row r="2643" spans="1:16" x14ac:dyDescent="0.35">
      <c r="A2643" s="54">
        <f xml:space="preserve"> ROW( data_scaledImpacts[[#This Row],[row_id]] ) - ROW( data_scaledImpacts[[#Headers],[row_id]] )</f>
        <v>2642</v>
      </c>
      <c r="B2643" s="61" t="str">
        <f xml:space="preserve"> _xlfn.TEXTJOIN( "", , data_scaledImpacts[[#This Row],[sector]:[impactType]] )</f>
        <v>CoastalProperties2p52002090NoAdapt</v>
      </c>
      <c r="C2643" s="49" t="s">
        <v>86</v>
      </c>
      <c r="D2643" s="49" t="s">
        <v>1011</v>
      </c>
      <c r="E2643" s="50">
        <v>200</v>
      </c>
      <c r="F2643" s="50">
        <v>2090</v>
      </c>
      <c r="G2643" s="50" t="s">
        <v>87</v>
      </c>
      <c r="H2643" s="51"/>
      <c r="I2643" s="64"/>
      <c r="J2643" s="147" t="s">
        <v>26</v>
      </c>
      <c r="K2643" s="52">
        <v>46236802529.93959</v>
      </c>
      <c r="L2643" s="53" t="s">
        <v>26</v>
      </c>
      <c r="M2643" s="52">
        <v>5020080096.8952274</v>
      </c>
      <c r="N2643" s="52">
        <v>242036884557.04529</v>
      </c>
      <c r="O2643" s="52">
        <v>2214115427.8949423</v>
      </c>
      <c r="P2643" s="20">
        <v>20044492886.378674</v>
      </c>
    </row>
    <row r="2644" spans="1:16" x14ac:dyDescent="0.35">
      <c r="A2644" s="54">
        <f xml:space="preserve"> ROW( data_scaledImpacts[[#This Row],[row_id]] ) - ROW( data_scaledImpacts[[#Headers],[row_id]] )</f>
        <v>2643</v>
      </c>
      <c r="B2644" s="61" t="str">
        <f xml:space="preserve"> _xlfn.TEXTJOIN( "", , data_scaledImpacts[[#This Row],[sector]:[impactType]] )</f>
        <v>CoastalProperties2p52252090NoAdapt</v>
      </c>
      <c r="C2644" s="49" t="s">
        <v>86</v>
      </c>
      <c r="D2644" s="49" t="s">
        <v>1011</v>
      </c>
      <c r="E2644" s="50">
        <v>225</v>
      </c>
      <c r="F2644" s="50">
        <v>2090</v>
      </c>
      <c r="G2644" s="50" t="s">
        <v>87</v>
      </c>
      <c r="H2644" s="51"/>
      <c r="I2644" s="64"/>
      <c r="J2644" s="147" t="s">
        <v>26</v>
      </c>
      <c r="K2644" s="52">
        <v>53350774534.132904</v>
      </c>
      <c r="L2644" s="53" t="s">
        <v>26</v>
      </c>
      <c r="M2644" s="52">
        <v>7742622606.4872465</v>
      </c>
      <c r="N2644" s="52">
        <v>251932244179.3262</v>
      </c>
      <c r="O2644" s="52">
        <v>2373726992.6929107</v>
      </c>
      <c r="P2644" s="20">
        <v>20159490096.820038</v>
      </c>
    </row>
    <row r="2645" spans="1:16" x14ac:dyDescent="0.35">
      <c r="A2645" s="54">
        <f xml:space="preserve"> ROW( data_scaledImpacts[[#This Row],[row_id]] ) - ROW( data_scaledImpacts[[#Headers],[row_id]] )</f>
        <v>2644</v>
      </c>
      <c r="B2645" s="61" t="str">
        <f xml:space="preserve"> _xlfn.TEXTJOIN( "", , data_scaledImpacts[[#This Row],[sector]:[impactType]] )</f>
        <v>CoastalProperties0p3252090Reactive</v>
      </c>
      <c r="C2645" s="49" t="s">
        <v>86</v>
      </c>
      <c r="D2645" s="49" t="s">
        <v>1006</v>
      </c>
      <c r="E2645" s="50">
        <v>25</v>
      </c>
      <c r="F2645" s="50">
        <v>2090</v>
      </c>
      <c r="G2645" s="50" t="s">
        <v>88</v>
      </c>
      <c r="H2645" s="51"/>
      <c r="I2645" s="64"/>
      <c r="J2645" s="147" t="s">
        <v>26</v>
      </c>
      <c r="K2645" s="52">
        <v>1501762582.5551784</v>
      </c>
      <c r="L2645" s="53" t="s">
        <v>26</v>
      </c>
      <c r="M2645" s="52">
        <v>195645294.19646323</v>
      </c>
      <c r="N2645" s="52">
        <v>5661328222.6816607</v>
      </c>
      <c r="O2645" s="52">
        <v>658844004.89814103</v>
      </c>
      <c r="P2645" s="20">
        <v>336240343.06159627</v>
      </c>
    </row>
    <row r="2646" spans="1:16" x14ac:dyDescent="0.35">
      <c r="A2646" s="54">
        <f xml:space="preserve"> ROW( data_scaledImpacts[[#This Row],[row_id]] ) - ROW( data_scaledImpacts[[#Headers],[row_id]] )</f>
        <v>2645</v>
      </c>
      <c r="B2646" s="61" t="str">
        <f xml:space="preserve"> _xlfn.TEXTJOIN( "", , data_scaledImpacts[[#This Row],[sector]:[impactType]] )</f>
        <v>CoastalProperties0p3502090Reactive</v>
      </c>
      <c r="C2646" s="49" t="s">
        <v>86</v>
      </c>
      <c r="D2646" s="49" t="s">
        <v>1006</v>
      </c>
      <c r="E2646" s="50">
        <v>50</v>
      </c>
      <c r="F2646" s="50">
        <v>2090</v>
      </c>
      <c r="G2646" s="50" t="s">
        <v>88</v>
      </c>
      <c r="H2646" s="51"/>
      <c r="I2646" s="64"/>
      <c r="J2646" s="147" t="s">
        <v>26</v>
      </c>
      <c r="K2646" s="52" t="s">
        <v>26</v>
      </c>
      <c r="L2646" s="53" t="s">
        <v>26</v>
      </c>
      <c r="M2646" s="52" t="s">
        <v>26</v>
      </c>
      <c r="N2646" s="52" t="s">
        <v>26</v>
      </c>
      <c r="O2646" s="52" t="s">
        <v>26</v>
      </c>
      <c r="P2646" s="20" t="s">
        <v>26</v>
      </c>
    </row>
    <row r="2647" spans="1:16" x14ac:dyDescent="0.35">
      <c r="A2647" s="54">
        <f xml:space="preserve"> ROW( data_scaledImpacts[[#This Row],[row_id]] ) - ROW( data_scaledImpacts[[#Headers],[row_id]] )</f>
        <v>2646</v>
      </c>
      <c r="B2647" s="61" t="str">
        <f xml:space="preserve"> _xlfn.TEXTJOIN( "", , data_scaledImpacts[[#This Row],[sector]:[impactType]] )</f>
        <v>CoastalProperties0p3752090Reactive</v>
      </c>
      <c r="C2647" s="49" t="s">
        <v>86</v>
      </c>
      <c r="D2647" s="49" t="s">
        <v>1006</v>
      </c>
      <c r="E2647" s="50">
        <v>75</v>
      </c>
      <c r="F2647" s="50">
        <v>2090</v>
      </c>
      <c r="G2647" s="50" t="s">
        <v>88</v>
      </c>
      <c r="H2647" s="51"/>
      <c r="I2647" s="64"/>
      <c r="J2647" s="147" t="s">
        <v>26</v>
      </c>
      <c r="K2647" s="52" t="s">
        <v>26</v>
      </c>
      <c r="L2647" s="53" t="s">
        <v>26</v>
      </c>
      <c r="M2647" s="52" t="s">
        <v>26</v>
      </c>
      <c r="N2647" s="52" t="s">
        <v>26</v>
      </c>
      <c r="O2647" s="52" t="s">
        <v>26</v>
      </c>
      <c r="P2647" s="20" t="s">
        <v>26</v>
      </c>
    </row>
    <row r="2648" spans="1:16" x14ac:dyDescent="0.35">
      <c r="A2648" s="54">
        <f xml:space="preserve"> ROW( data_scaledImpacts[[#This Row],[row_id]] ) - ROW( data_scaledImpacts[[#Headers],[row_id]] )</f>
        <v>2647</v>
      </c>
      <c r="B2648" s="61" t="str">
        <f xml:space="preserve"> _xlfn.TEXTJOIN( "", , data_scaledImpacts[[#This Row],[sector]:[impactType]] )</f>
        <v>CoastalProperties0p31002090Reactive</v>
      </c>
      <c r="C2648" s="49" t="s">
        <v>86</v>
      </c>
      <c r="D2648" s="49" t="s">
        <v>1006</v>
      </c>
      <c r="E2648" s="50">
        <v>100</v>
      </c>
      <c r="F2648" s="50">
        <v>2090</v>
      </c>
      <c r="G2648" s="50" t="s">
        <v>88</v>
      </c>
      <c r="H2648" s="51"/>
      <c r="I2648" s="64"/>
      <c r="J2648" s="147" t="s">
        <v>26</v>
      </c>
      <c r="K2648" s="52" t="s">
        <v>26</v>
      </c>
      <c r="L2648" s="53" t="s">
        <v>26</v>
      </c>
      <c r="M2648" s="52" t="s">
        <v>26</v>
      </c>
      <c r="N2648" s="52" t="s">
        <v>26</v>
      </c>
      <c r="O2648" s="52" t="s">
        <v>26</v>
      </c>
      <c r="P2648" s="20" t="s">
        <v>26</v>
      </c>
    </row>
    <row r="2649" spans="1:16" x14ac:dyDescent="0.35">
      <c r="A2649" s="54">
        <f xml:space="preserve"> ROW( data_scaledImpacts[[#This Row],[row_id]] ) - ROW( data_scaledImpacts[[#Headers],[row_id]] )</f>
        <v>2648</v>
      </c>
      <c r="B2649" s="61" t="str">
        <f xml:space="preserve"> _xlfn.TEXTJOIN( "", , data_scaledImpacts[[#This Row],[sector]:[impactType]] )</f>
        <v>CoastalProperties0p31252090Reactive</v>
      </c>
      <c r="C2649" s="49" t="s">
        <v>86</v>
      </c>
      <c r="D2649" s="49" t="s">
        <v>1006</v>
      </c>
      <c r="E2649" s="50">
        <v>125</v>
      </c>
      <c r="F2649" s="50">
        <v>2090</v>
      </c>
      <c r="G2649" s="50" t="s">
        <v>88</v>
      </c>
      <c r="H2649" s="51"/>
      <c r="I2649" s="64"/>
      <c r="J2649" s="147" t="s">
        <v>26</v>
      </c>
      <c r="K2649" s="52" t="s">
        <v>26</v>
      </c>
      <c r="L2649" s="53" t="s">
        <v>26</v>
      </c>
      <c r="M2649" s="52" t="s">
        <v>26</v>
      </c>
      <c r="N2649" s="52" t="s">
        <v>26</v>
      </c>
      <c r="O2649" s="52" t="s">
        <v>26</v>
      </c>
      <c r="P2649" s="20" t="s">
        <v>26</v>
      </c>
    </row>
    <row r="2650" spans="1:16" x14ac:dyDescent="0.35">
      <c r="A2650" s="54">
        <f xml:space="preserve"> ROW( data_scaledImpacts[[#This Row],[row_id]] ) - ROW( data_scaledImpacts[[#Headers],[row_id]] )</f>
        <v>2649</v>
      </c>
      <c r="B2650" s="61" t="str">
        <f xml:space="preserve"> _xlfn.TEXTJOIN( "", , data_scaledImpacts[[#This Row],[sector]:[impactType]] )</f>
        <v>CoastalProperties0p31502090Reactive</v>
      </c>
      <c r="C2650" s="49" t="s">
        <v>86</v>
      </c>
      <c r="D2650" s="49" t="s">
        <v>1006</v>
      </c>
      <c r="E2650" s="50">
        <v>150</v>
      </c>
      <c r="F2650" s="50">
        <v>2090</v>
      </c>
      <c r="G2650" s="50" t="s">
        <v>88</v>
      </c>
      <c r="H2650" s="51"/>
      <c r="I2650" s="64"/>
      <c r="J2650" s="147" t="s">
        <v>26</v>
      </c>
      <c r="K2650" s="52" t="s">
        <v>26</v>
      </c>
      <c r="L2650" s="53" t="s">
        <v>26</v>
      </c>
      <c r="M2650" s="52" t="s">
        <v>26</v>
      </c>
      <c r="N2650" s="52" t="s">
        <v>26</v>
      </c>
      <c r="O2650" s="52" t="s">
        <v>26</v>
      </c>
      <c r="P2650" s="20" t="s">
        <v>26</v>
      </c>
    </row>
    <row r="2651" spans="1:16" x14ac:dyDescent="0.35">
      <c r="A2651" s="54">
        <f xml:space="preserve"> ROW( data_scaledImpacts[[#This Row],[row_id]] ) - ROW( data_scaledImpacts[[#Headers],[row_id]] )</f>
        <v>2650</v>
      </c>
      <c r="B2651" s="61" t="str">
        <f xml:space="preserve"> _xlfn.TEXTJOIN( "", , data_scaledImpacts[[#This Row],[sector]:[impactType]] )</f>
        <v>CoastalProperties0p31752090Reactive</v>
      </c>
      <c r="C2651" s="49" t="s">
        <v>86</v>
      </c>
      <c r="D2651" s="49" t="s">
        <v>1006</v>
      </c>
      <c r="E2651" s="50">
        <v>175</v>
      </c>
      <c r="F2651" s="50">
        <v>2090</v>
      </c>
      <c r="G2651" s="50" t="s">
        <v>88</v>
      </c>
      <c r="H2651" s="51"/>
      <c r="I2651" s="64"/>
      <c r="J2651" s="147" t="s">
        <v>26</v>
      </c>
      <c r="K2651" s="52" t="s">
        <v>26</v>
      </c>
      <c r="L2651" s="53" t="s">
        <v>26</v>
      </c>
      <c r="M2651" s="52" t="s">
        <v>26</v>
      </c>
      <c r="N2651" s="52" t="s">
        <v>26</v>
      </c>
      <c r="O2651" s="52" t="s">
        <v>26</v>
      </c>
      <c r="P2651" s="20" t="s">
        <v>26</v>
      </c>
    </row>
    <row r="2652" spans="1:16" x14ac:dyDescent="0.35">
      <c r="A2652" s="54">
        <f xml:space="preserve"> ROW( data_scaledImpacts[[#This Row],[row_id]] ) - ROW( data_scaledImpacts[[#Headers],[row_id]] )</f>
        <v>2651</v>
      </c>
      <c r="B2652" s="61" t="str">
        <f xml:space="preserve"> _xlfn.TEXTJOIN( "", , data_scaledImpacts[[#This Row],[sector]:[impactType]] )</f>
        <v>CoastalProperties0p32002090Reactive</v>
      </c>
      <c r="C2652" s="49" t="s">
        <v>86</v>
      </c>
      <c r="D2652" s="49" t="s">
        <v>1006</v>
      </c>
      <c r="E2652" s="50">
        <v>200</v>
      </c>
      <c r="F2652" s="50">
        <v>2090</v>
      </c>
      <c r="G2652" s="50" t="s">
        <v>88</v>
      </c>
      <c r="H2652" s="51"/>
      <c r="I2652" s="64"/>
      <c r="J2652" s="147" t="s">
        <v>26</v>
      </c>
      <c r="K2652" s="52" t="s">
        <v>26</v>
      </c>
      <c r="L2652" s="53" t="s">
        <v>26</v>
      </c>
      <c r="M2652" s="52" t="s">
        <v>26</v>
      </c>
      <c r="N2652" s="52" t="s">
        <v>26</v>
      </c>
      <c r="O2652" s="52" t="s">
        <v>26</v>
      </c>
      <c r="P2652" s="20" t="s">
        <v>26</v>
      </c>
    </row>
    <row r="2653" spans="1:16" x14ac:dyDescent="0.35">
      <c r="A2653" s="54">
        <f xml:space="preserve"> ROW( data_scaledImpacts[[#This Row],[row_id]] ) - ROW( data_scaledImpacts[[#Headers],[row_id]] )</f>
        <v>2652</v>
      </c>
      <c r="B2653" s="61" t="str">
        <f xml:space="preserve"> _xlfn.TEXTJOIN( "", , data_scaledImpacts[[#This Row],[sector]:[impactType]] )</f>
        <v>CoastalProperties0p32252090Reactive</v>
      </c>
      <c r="C2653" s="49" t="s">
        <v>86</v>
      </c>
      <c r="D2653" s="49" t="s">
        <v>1006</v>
      </c>
      <c r="E2653" s="50">
        <v>225</v>
      </c>
      <c r="F2653" s="50">
        <v>2090</v>
      </c>
      <c r="G2653" s="50" t="s">
        <v>88</v>
      </c>
      <c r="H2653" s="51"/>
      <c r="I2653" s="64"/>
      <c r="J2653" s="147" t="s">
        <v>26</v>
      </c>
      <c r="K2653" s="52" t="s">
        <v>26</v>
      </c>
      <c r="L2653" s="53" t="s">
        <v>26</v>
      </c>
      <c r="M2653" s="52" t="s">
        <v>26</v>
      </c>
      <c r="N2653" s="52" t="s">
        <v>26</v>
      </c>
      <c r="O2653" s="52" t="s">
        <v>26</v>
      </c>
      <c r="P2653" s="20" t="s">
        <v>26</v>
      </c>
    </row>
    <row r="2654" spans="1:16" x14ac:dyDescent="0.35">
      <c r="A2654" s="54">
        <f xml:space="preserve"> ROW( data_scaledImpacts[[#This Row],[row_id]] ) - ROW( data_scaledImpacts[[#Headers],[row_id]] )</f>
        <v>2653</v>
      </c>
      <c r="B2654" s="61" t="str">
        <f xml:space="preserve"> _xlfn.TEXTJOIN( "", , data_scaledImpacts[[#This Row],[sector]:[impactType]] )</f>
        <v>CoastalProperties0p5252090Reactive</v>
      </c>
      <c r="C2654" s="49" t="s">
        <v>86</v>
      </c>
      <c r="D2654" s="49" t="s">
        <v>1007</v>
      </c>
      <c r="E2654" s="50">
        <v>25</v>
      </c>
      <c r="F2654" s="50">
        <v>2090</v>
      </c>
      <c r="G2654" s="50" t="s">
        <v>88</v>
      </c>
      <c r="H2654" s="51"/>
      <c r="I2654" s="64"/>
      <c r="J2654" s="147" t="s">
        <v>26</v>
      </c>
      <c r="K2654" s="52">
        <v>1056849883.0289235</v>
      </c>
      <c r="L2654" s="53" t="s">
        <v>26</v>
      </c>
      <c r="M2654" s="52">
        <v>79311672.147284359</v>
      </c>
      <c r="N2654" s="52">
        <v>2753005906.7840338</v>
      </c>
      <c r="O2654" s="52">
        <v>265770633.33242711</v>
      </c>
      <c r="P2654" s="20">
        <v>243970962.14387423</v>
      </c>
    </row>
    <row r="2655" spans="1:16" x14ac:dyDescent="0.35">
      <c r="A2655" s="54">
        <f xml:space="preserve"> ROW( data_scaledImpacts[[#This Row],[row_id]] ) - ROW( data_scaledImpacts[[#Headers],[row_id]] )</f>
        <v>2654</v>
      </c>
      <c r="B2655" s="61" t="str">
        <f xml:space="preserve"> _xlfn.TEXTJOIN( "", , data_scaledImpacts[[#This Row],[sector]:[impactType]] )</f>
        <v>CoastalProperties0p5502090Reactive</v>
      </c>
      <c r="C2655" s="49" t="s">
        <v>86</v>
      </c>
      <c r="D2655" s="49" t="s">
        <v>1007</v>
      </c>
      <c r="E2655" s="50">
        <v>50</v>
      </c>
      <c r="F2655" s="50">
        <v>2090</v>
      </c>
      <c r="G2655" s="50" t="s">
        <v>88</v>
      </c>
      <c r="H2655" s="51"/>
      <c r="I2655" s="64"/>
      <c r="J2655" s="147" t="s">
        <v>26</v>
      </c>
      <c r="K2655" s="52">
        <v>1268001693.1519012</v>
      </c>
      <c r="L2655" s="53" t="s">
        <v>26</v>
      </c>
      <c r="M2655" s="52">
        <v>94962334.452143103</v>
      </c>
      <c r="N2655" s="52">
        <v>3826513117.7249217</v>
      </c>
      <c r="O2655" s="52">
        <v>525980387.19777977</v>
      </c>
      <c r="P2655" s="20">
        <v>344697226.3624897</v>
      </c>
    </row>
    <row r="2656" spans="1:16" x14ac:dyDescent="0.35">
      <c r="A2656" s="54">
        <f xml:space="preserve"> ROW( data_scaledImpacts[[#This Row],[row_id]] ) - ROW( data_scaledImpacts[[#Headers],[row_id]] )</f>
        <v>2655</v>
      </c>
      <c r="B2656" s="61" t="str">
        <f xml:space="preserve"> _xlfn.TEXTJOIN( "", , data_scaledImpacts[[#This Row],[sector]:[impactType]] )</f>
        <v>CoastalProperties0p5752090Reactive</v>
      </c>
      <c r="C2656" s="49" t="s">
        <v>86</v>
      </c>
      <c r="D2656" s="49" t="s">
        <v>1007</v>
      </c>
      <c r="E2656" s="50">
        <v>75</v>
      </c>
      <c r="F2656" s="50">
        <v>2090</v>
      </c>
      <c r="G2656" s="50" t="s">
        <v>88</v>
      </c>
      <c r="H2656" s="51"/>
      <c r="I2656" s="64"/>
      <c r="J2656" s="147" t="s">
        <v>26</v>
      </c>
      <c r="K2656" s="52" t="s">
        <v>26</v>
      </c>
      <c r="L2656" s="53" t="s">
        <v>26</v>
      </c>
      <c r="M2656" s="52" t="s">
        <v>26</v>
      </c>
      <c r="N2656" s="52" t="s">
        <v>26</v>
      </c>
      <c r="O2656" s="52" t="s">
        <v>26</v>
      </c>
      <c r="P2656" s="20" t="s">
        <v>26</v>
      </c>
    </row>
    <row r="2657" spans="1:16" x14ac:dyDescent="0.35">
      <c r="A2657" s="54">
        <f xml:space="preserve"> ROW( data_scaledImpacts[[#This Row],[row_id]] ) - ROW( data_scaledImpacts[[#Headers],[row_id]] )</f>
        <v>2656</v>
      </c>
      <c r="B2657" s="61" t="str">
        <f xml:space="preserve"> _xlfn.TEXTJOIN( "", , data_scaledImpacts[[#This Row],[sector]:[impactType]] )</f>
        <v>CoastalProperties0p51002090Reactive</v>
      </c>
      <c r="C2657" s="49" t="s">
        <v>86</v>
      </c>
      <c r="D2657" s="49" t="s">
        <v>1007</v>
      </c>
      <c r="E2657" s="50">
        <v>100</v>
      </c>
      <c r="F2657" s="50">
        <v>2090</v>
      </c>
      <c r="G2657" s="50" t="s">
        <v>88</v>
      </c>
      <c r="H2657" s="51"/>
      <c r="I2657" s="64"/>
      <c r="J2657" s="147" t="s">
        <v>26</v>
      </c>
      <c r="K2657" s="52" t="s">
        <v>26</v>
      </c>
      <c r="L2657" s="53" t="s">
        <v>26</v>
      </c>
      <c r="M2657" s="52" t="s">
        <v>26</v>
      </c>
      <c r="N2657" s="52" t="s">
        <v>26</v>
      </c>
      <c r="O2657" s="52" t="s">
        <v>26</v>
      </c>
      <c r="P2657" s="20" t="s">
        <v>26</v>
      </c>
    </row>
    <row r="2658" spans="1:16" x14ac:dyDescent="0.35">
      <c r="A2658" s="54">
        <f xml:space="preserve"> ROW( data_scaledImpacts[[#This Row],[row_id]] ) - ROW( data_scaledImpacts[[#Headers],[row_id]] )</f>
        <v>2657</v>
      </c>
      <c r="B2658" s="61" t="str">
        <f xml:space="preserve"> _xlfn.TEXTJOIN( "", , data_scaledImpacts[[#This Row],[sector]:[impactType]] )</f>
        <v>CoastalProperties0p51252090Reactive</v>
      </c>
      <c r="C2658" s="49" t="s">
        <v>86</v>
      </c>
      <c r="D2658" s="49" t="s">
        <v>1007</v>
      </c>
      <c r="E2658" s="50">
        <v>125</v>
      </c>
      <c r="F2658" s="50">
        <v>2090</v>
      </c>
      <c r="G2658" s="50" t="s">
        <v>88</v>
      </c>
      <c r="H2658" s="51"/>
      <c r="I2658" s="64"/>
      <c r="J2658" s="147" t="s">
        <v>26</v>
      </c>
      <c r="K2658" s="52" t="s">
        <v>26</v>
      </c>
      <c r="L2658" s="53" t="s">
        <v>26</v>
      </c>
      <c r="M2658" s="52" t="s">
        <v>26</v>
      </c>
      <c r="N2658" s="52" t="s">
        <v>26</v>
      </c>
      <c r="O2658" s="52" t="s">
        <v>26</v>
      </c>
      <c r="P2658" s="20" t="s">
        <v>26</v>
      </c>
    </row>
    <row r="2659" spans="1:16" x14ac:dyDescent="0.35">
      <c r="A2659" s="54">
        <f xml:space="preserve"> ROW( data_scaledImpacts[[#This Row],[row_id]] ) - ROW( data_scaledImpacts[[#Headers],[row_id]] )</f>
        <v>2658</v>
      </c>
      <c r="B2659" s="61" t="str">
        <f xml:space="preserve"> _xlfn.TEXTJOIN( "", , data_scaledImpacts[[#This Row],[sector]:[impactType]] )</f>
        <v>CoastalProperties0p51502090Reactive</v>
      </c>
      <c r="C2659" s="49" t="s">
        <v>86</v>
      </c>
      <c r="D2659" s="49" t="s">
        <v>1007</v>
      </c>
      <c r="E2659" s="50">
        <v>150</v>
      </c>
      <c r="F2659" s="50">
        <v>2090</v>
      </c>
      <c r="G2659" s="50" t="s">
        <v>88</v>
      </c>
      <c r="H2659" s="51"/>
      <c r="I2659" s="64"/>
      <c r="J2659" s="147" t="s">
        <v>26</v>
      </c>
      <c r="K2659" s="52" t="s">
        <v>26</v>
      </c>
      <c r="L2659" s="53" t="s">
        <v>26</v>
      </c>
      <c r="M2659" s="52" t="s">
        <v>26</v>
      </c>
      <c r="N2659" s="52" t="s">
        <v>26</v>
      </c>
      <c r="O2659" s="52" t="s">
        <v>26</v>
      </c>
      <c r="P2659" s="20" t="s">
        <v>26</v>
      </c>
    </row>
    <row r="2660" spans="1:16" x14ac:dyDescent="0.35">
      <c r="A2660" s="54">
        <f xml:space="preserve"> ROW( data_scaledImpacts[[#This Row],[row_id]] ) - ROW( data_scaledImpacts[[#Headers],[row_id]] )</f>
        <v>2659</v>
      </c>
      <c r="B2660" s="61" t="str">
        <f xml:space="preserve"> _xlfn.TEXTJOIN( "", , data_scaledImpacts[[#This Row],[sector]:[impactType]] )</f>
        <v>CoastalProperties0p51752090Reactive</v>
      </c>
      <c r="C2660" s="49" t="s">
        <v>86</v>
      </c>
      <c r="D2660" s="49" t="s">
        <v>1007</v>
      </c>
      <c r="E2660" s="50">
        <v>175</v>
      </c>
      <c r="F2660" s="50">
        <v>2090</v>
      </c>
      <c r="G2660" s="50" t="s">
        <v>88</v>
      </c>
      <c r="H2660" s="51"/>
      <c r="I2660" s="64"/>
      <c r="J2660" s="147" t="s">
        <v>26</v>
      </c>
      <c r="K2660" s="52" t="s">
        <v>26</v>
      </c>
      <c r="L2660" s="53" t="s">
        <v>26</v>
      </c>
      <c r="M2660" s="52" t="s">
        <v>26</v>
      </c>
      <c r="N2660" s="52" t="s">
        <v>26</v>
      </c>
      <c r="O2660" s="52" t="s">
        <v>26</v>
      </c>
      <c r="P2660" s="20" t="s">
        <v>26</v>
      </c>
    </row>
    <row r="2661" spans="1:16" x14ac:dyDescent="0.35">
      <c r="A2661" s="54">
        <f xml:space="preserve"> ROW( data_scaledImpacts[[#This Row],[row_id]] ) - ROW( data_scaledImpacts[[#Headers],[row_id]] )</f>
        <v>2660</v>
      </c>
      <c r="B2661" s="61" t="str">
        <f xml:space="preserve"> _xlfn.TEXTJOIN( "", , data_scaledImpacts[[#This Row],[sector]:[impactType]] )</f>
        <v>CoastalProperties0p52002090Reactive</v>
      </c>
      <c r="C2661" s="49" t="s">
        <v>86</v>
      </c>
      <c r="D2661" s="49" t="s">
        <v>1007</v>
      </c>
      <c r="E2661" s="50">
        <v>200</v>
      </c>
      <c r="F2661" s="50">
        <v>2090</v>
      </c>
      <c r="G2661" s="50" t="s">
        <v>88</v>
      </c>
      <c r="H2661" s="51"/>
      <c r="I2661" s="64"/>
      <c r="J2661" s="147" t="s">
        <v>26</v>
      </c>
      <c r="K2661" s="52" t="s">
        <v>26</v>
      </c>
      <c r="L2661" s="53" t="s">
        <v>26</v>
      </c>
      <c r="M2661" s="52" t="s">
        <v>26</v>
      </c>
      <c r="N2661" s="52" t="s">
        <v>26</v>
      </c>
      <c r="O2661" s="52" t="s">
        <v>26</v>
      </c>
      <c r="P2661" s="20" t="s">
        <v>26</v>
      </c>
    </row>
    <row r="2662" spans="1:16" x14ac:dyDescent="0.35">
      <c r="A2662" s="54">
        <f xml:space="preserve"> ROW( data_scaledImpacts[[#This Row],[row_id]] ) - ROW( data_scaledImpacts[[#Headers],[row_id]] )</f>
        <v>2661</v>
      </c>
      <c r="B2662" s="61" t="str">
        <f xml:space="preserve"> _xlfn.TEXTJOIN( "", , data_scaledImpacts[[#This Row],[sector]:[impactType]] )</f>
        <v>CoastalProperties0p52252090Reactive</v>
      </c>
      <c r="C2662" s="49" t="s">
        <v>86</v>
      </c>
      <c r="D2662" s="49" t="s">
        <v>1007</v>
      </c>
      <c r="E2662" s="50">
        <v>225</v>
      </c>
      <c r="F2662" s="50">
        <v>2090</v>
      </c>
      <c r="G2662" s="50" t="s">
        <v>88</v>
      </c>
      <c r="H2662" s="51"/>
      <c r="I2662" s="64"/>
      <c r="J2662" s="147" t="s">
        <v>26</v>
      </c>
      <c r="K2662" s="52" t="s">
        <v>26</v>
      </c>
      <c r="L2662" s="53" t="s">
        <v>26</v>
      </c>
      <c r="M2662" s="52" t="s">
        <v>26</v>
      </c>
      <c r="N2662" s="52" t="s">
        <v>26</v>
      </c>
      <c r="O2662" s="52" t="s">
        <v>26</v>
      </c>
      <c r="P2662" s="20" t="s">
        <v>26</v>
      </c>
    </row>
    <row r="2663" spans="1:16" x14ac:dyDescent="0.35">
      <c r="A2663" s="54">
        <f xml:space="preserve"> ROW( data_scaledImpacts[[#This Row],[row_id]] ) - ROW( data_scaledImpacts[[#Headers],[row_id]] )</f>
        <v>2662</v>
      </c>
      <c r="B2663" s="61" t="str">
        <f xml:space="preserve"> _xlfn.TEXTJOIN( "", , data_scaledImpacts[[#This Row],[sector]:[impactType]] )</f>
        <v>CoastalProperties1p0252090Reactive</v>
      </c>
      <c r="C2663" s="49" t="s">
        <v>86</v>
      </c>
      <c r="D2663" s="49" t="s">
        <v>1008</v>
      </c>
      <c r="E2663" s="50">
        <v>25</v>
      </c>
      <c r="F2663" s="50">
        <v>2090</v>
      </c>
      <c r="G2663" s="50" t="s">
        <v>88</v>
      </c>
      <c r="H2663" s="51"/>
      <c r="I2663" s="64"/>
      <c r="J2663" s="147" t="s">
        <v>26</v>
      </c>
      <c r="K2663" s="52">
        <v>1537315027.9667399</v>
      </c>
      <c r="L2663" s="53" t="s">
        <v>26</v>
      </c>
      <c r="M2663" s="52">
        <v>201404337.72360331</v>
      </c>
      <c r="N2663" s="52">
        <v>5717287541.676013</v>
      </c>
      <c r="O2663" s="52">
        <v>599088258.01274669</v>
      </c>
      <c r="P2663" s="20">
        <v>343288758.5523656</v>
      </c>
    </row>
    <row r="2664" spans="1:16" x14ac:dyDescent="0.35">
      <c r="A2664" s="54">
        <f xml:space="preserve"> ROW( data_scaledImpacts[[#This Row],[row_id]] ) - ROW( data_scaledImpacts[[#Headers],[row_id]] )</f>
        <v>2663</v>
      </c>
      <c r="B2664" s="61" t="str">
        <f xml:space="preserve"> _xlfn.TEXTJOIN( "", , data_scaledImpacts[[#This Row],[sector]:[impactType]] )</f>
        <v>CoastalProperties1p0502090Reactive</v>
      </c>
      <c r="C2664" s="49" t="s">
        <v>86</v>
      </c>
      <c r="D2664" s="49" t="s">
        <v>1008</v>
      </c>
      <c r="E2664" s="50">
        <v>50</v>
      </c>
      <c r="F2664" s="50">
        <v>2090</v>
      </c>
      <c r="G2664" s="50" t="s">
        <v>88</v>
      </c>
      <c r="H2664" s="51"/>
      <c r="I2664" s="64"/>
      <c r="J2664" s="147" t="s">
        <v>26</v>
      </c>
      <c r="K2664" s="52">
        <v>1806419705.1301696</v>
      </c>
      <c r="L2664" s="53" t="s">
        <v>26</v>
      </c>
      <c r="M2664" s="52">
        <v>238595668.19638848</v>
      </c>
      <c r="N2664" s="52">
        <v>7521326376.5634956</v>
      </c>
      <c r="O2664" s="52">
        <v>780897012.54445982</v>
      </c>
      <c r="P2664" s="20">
        <v>475672656.13529599</v>
      </c>
    </row>
    <row r="2665" spans="1:16" x14ac:dyDescent="0.35">
      <c r="A2665" s="54">
        <f xml:space="preserve"> ROW( data_scaledImpacts[[#This Row],[row_id]] ) - ROW( data_scaledImpacts[[#Headers],[row_id]] )</f>
        <v>2664</v>
      </c>
      <c r="B2665" s="61" t="str">
        <f xml:space="preserve"> _xlfn.TEXTJOIN( "", , data_scaledImpacts[[#This Row],[sector]:[impactType]] )</f>
        <v>CoastalProperties1p0752090Reactive</v>
      </c>
      <c r="C2665" s="49" t="s">
        <v>86</v>
      </c>
      <c r="D2665" s="49" t="s">
        <v>1008</v>
      </c>
      <c r="E2665" s="50">
        <v>75</v>
      </c>
      <c r="F2665" s="50">
        <v>2090</v>
      </c>
      <c r="G2665" s="50" t="s">
        <v>88</v>
      </c>
      <c r="H2665" s="51"/>
      <c r="I2665" s="64"/>
      <c r="J2665" s="147" t="s">
        <v>26</v>
      </c>
      <c r="K2665" s="52">
        <v>2017138504.3338346</v>
      </c>
      <c r="L2665" s="53" t="s">
        <v>26</v>
      </c>
      <c r="M2665" s="52">
        <v>262670309.7214452</v>
      </c>
      <c r="N2665" s="52">
        <v>10324553649.353621</v>
      </c>
      <c r="O2665" s="52">
        <v>748699634.22134495</v>
      </c>
      <c r="P2665" s="20">
        <v>961543492.691661</v>
      </c>
    </row>
    <row r="2666" spans="1:16" x14ac:dyDescent="0.35">
      <c r="A2666" s="54">
        <f xml:space="preserve"> ROW( data_scaledImpacts[[#This Row],[row_id]] ) - ROW( data_scaledImpacts[[#Headers],[row_id]] )</f>
        <v>2665</v>
      </c>
      <c r="B2666" s="61" t="str">
        <f xml:space="preserve"> _xlfn.TEXTJOIN( "", , data_scaledImpacts[[#This Row],[sector]:[impactType]] )</f>
        <v>CoastalProperties1p01002090Reactive</v>
      </c>
      <c r="C2666" s="49" t="s">
        <v>86</v>
      </c>
      <c r="D2666" s="49" t="s">
        <v>1008</v>
      </c>
      <c r="E2666" s="50">
        <v>100</v>
      </c>
      <c r="F2666" s="50">
        <v>2090</v>
      </c>
      <c r="G2666" s="50" t="s">
        <v>88</v>
      </c>
      <c r="H2666" s="51"/>
      <c r="I2666" s="64"/>
      <c r="J2666" s="147" t="s">
        <v>26</v>
      </c>
      <c r="K2666" s="52">
        <v>2780667585.5005994</v>
      </c>
      <c r="L2666" s="53" t="s">
        <v>26</v>
      </c>
      <c r="M2666" s="52">
        <v>276972344.21972924</v>
      </c>
      <c r="N2666" s="52">
        <v>37738664021.903664</v>
      </c>
      <c r="O2666" s="52">
        <v>832695624.66308105</v>
      </c>
      <c r="P2666" s="20">
        <v>1149800601.7771487</v>
      </c>
    </row>
    <row r="2667" spans="1:16" x14ac:dyDescent="0.35">
      <c r="A2667" s="54">
        <f xml:space="preserve"> ROW( data_scaledImpacts[[#This Row],[row_id]] ) - ROW( data_scaledImpacts[[#Headers],[row_id]] )</f>
        <v>2666</v>
      </c>
      <c r="B2667" s="61" t="str">
        <f xml:space="preserve"> _xlfn.TEXTJOIN( "", , data_scaledImpacts[[#This Row],[sector]:[impactType]] )</f>
        <v>CoastalProperties1p01252090Reactive</v>
      </c>
      <c r="C2667" s="49" t="s">
        <v>86</v>
      </c>
      <c r="D2667" s="49" t="s">
        <v>1008</v>
      </c>
      <c r="E2667" s="50">
        <v>125</v>
      </c>
      <c r="F2667" s="50">
        <v>2090</v>
      </c>
      <c r="G2667" s="50" t="s">
        <v>88</v>
      </c>
      <c r="H2667" s="51"/>
      <c r="I2667" s="64"/>
      <c r="J2667" s="147" t="s">
        <v>26</v>
      </c>
      <c r="K2667" s="52" t="s">
        <v>26</v>
      </c>
      <c r="L2667" s="53" t="s">
        <v>26</v>
      </c>
      <c r="M2667" s="52" t="s">
        <v>26</v>
      </c>
      <c r="N2667" s="52" t="s">
        <v>26</v>
      </c>
      <c r="O2667" s="52" t="s">
        <v>26</v>
      </c>
      <c r="P2667" s="20" t="s">
        <v>26</v>
      </c>
    </row>
    <row r="2668" spans="1:16" x14ac:dyDescent="0.35">
      <c r="A2668" s="54">
        <f xml:space="preserve"> ROW( data_scaledImpacts[[#This Row],[row_id]] ) - ROW( data_scaledImpacts[[#Headers],[row_id]] )</f>
        <v>2667</v>
      </c>
      <c r="B2668" s="61" t="str">
        <f xml:space="preserve"> _xlfn.TEXTJOIN( "", , data_scaledImpacts[[#This Row],[sector]:[impactType]] )</f>
        <v>CoastalProperties1p01502090Reactive</v>
      </c>
      <c r="C2668" s="49" t="s">
        <v>86</v>
      </c>
      <c r="D2668" s="49" t="s">
        <v>1008</v>
      </c>
      <c r="E2668" s="50">
        <v>150</v>
      </c>
      <c r="F2668" s="50">
        <v>2090</v>
      </c>
      <c r="G2668" s="50" t="s">
        <v>88</v>
      </c>
      <c r="H2668" s="51"/>
      <c r="I2668" s="64"/>
      <c r="J2668" s="147" t="s">
        <v>26</v>
      </c>
      <c r="K2668" s="52" t="s">
        <v>26</v>
      </c>
      <c r="L2668" s="53" t="s">
        <v>26</v>
      </c>
      <c r="M2668" s="52" t="s">
        <v>26</v>
      </c>
      <c r="N2668" s="52" t="s">
        <v>26</v>
      </c>
      <c r="O2668" s="52" t="s">
        <v>26</v>
      </c>
      <c r="P2668" s="20" t="s">
        <v>26</v>
      </c>
    </row>
    <row r="2669" spans="1:16" x14ac:dyDescent="0.35">
      <c r="A2669" s="54">
        <f xml:space="preserve"> ROW( data_scaledImpacts[[#This Row],[row_id]] ) - ROW( data_scaledImpacts[[#Headers],[row_id]] )</f>
        <v>2668</v>
      </c>
      <c r="B2669" s="61" t="str">
        <f xml:space="preserve"> _xlfn.TEXTJOIN( "", , data_scaledImpacts[[#This Row],[sector]:[impactType]] )</f>
        <v>CoastalProperties1p01752090Reactive</v>
      </c>
      <c r="C2669" s="49" t="s">
        <v>86</v>
      </c>
      <c r="D2669" s="49" t="s">
        <v>1008</v>
      </c>
      <c r="E2669" s="50">
        <v>175</v>
      </c>
      <c r="F2669" s="50">
        <v>2090</v>
      </c>
      <c r="G2669" s="50" t="s">
        <v>88</v>
      </c>
      <c r="H2669" s="51"/>
      <c r="I2669" s="64"/>
      <c r="J2669" s="147" t="s">
        <v>26</v>
      </c>
      <c r="K2669" s="52" t="s">
        <v>26</v>
      </c>
      <c r="L2669" s="53" t="s">
        <v>26</v>
      </c>
      <c r="M2669" s="52" t="s">
        <v>26</v>
      </c>
      <c r="N2669" s="52" t="s">
        <v>26</v>
      </c>
      <c r="O2669" s="52" t="s">
        <v>26</v>
      </c>
      <c r="P2669" s="20" t="s">
        <v>26</v>
      </c>
    </row>
    <row r="2670" spans="1:16" x14ac:dyDescent="0.35">
      <c r="A2670" s="54">
        <f xml:space="preserve"> ROW( data_scaledImpacts[[#This Row],[row_id]] ) - ROW( data_scaledImpacts[[#Headers],[row_id]] )</f>
        <v>2669</v>
      </c>
      <c r="B2670" s="61" t="str">
        <f xml:space="preserve"> _xlfn.TEXTJOIN( "", , data_scaledImpacts[[#This Row],[sector]:[impactType]] )</f>
        <v>CoastalProperties1p02002090Reactive</v>
      </c>
      <c r="C2670" s="49" t="s">
        <v>86</v>
      </c>
      <c r="D2670" s="49" t="s">
        <v>1008</v>
      </c>
      <c r="E2670" s="50">
        <v>200</v>
      </c>
      <c r="F2670" s="50">
        <v>2090</v>
      </c>
      <c r="G2670" s="50" t="s">
        <v>88</v>
      </c>
      <c r="H2670" s="51"/>
      <c r="I2670" s="64"/>
      <c r="J2670" s="147" t="s">
        <v>26</v>
      </c>
      <c r="K2670" s="52" t="s">
        <v>26</v>
      </c>
      <c r="L2670" s="53" t="s">
        <v>26</v>
      </c>
      <c r="M2670" s="52" t="s">
        <v>26</v>
      </c>
      <c r="N2670" s="52" t="s">
        <v>26</v>
      </c>
      <c r="O2670" s="52" t="s">
        <v>26</v>
      </c>
      <c r="P2670" s="20" t="s">
        <v>26</v>
      </c>
    </row>
    <row r="2671" spans="1:16" x14ac:dyDescent="0.35">
      <c r="A2671" s="54">
        <f xml:space="preserve"> ROW( data_scaledImpacts[[#This Row],[row_id]] ) - ROW( data_scaledImpacts[[#Headers],[row_id]] )</f>
        <v>2670</v>
      </c>
      <c r="B2671" s="61" t="str">
        <f xml:space="preserve"> _xlfn.TEXTJOIN( "", , data_scaledImpacts[[#This Row],[sector]:[impactType]] )</f>
        <v>CoastalProperties1p02252090Reactive</v>
      </c>
      <c r="C2671" s="49" t="s">
        <v>86</v>
      </c>
      <c r="D2671" s="49" t="s">
        <v>1008</v>
      </c>
      <c r="E2671" s="50">
        <v>225</v>
      </c>
      <c r="F2671" s="50">
        <v>2090</v>
      </c>
      <c r="G2671" s="50" t="s">
        <v>88</v>
      </c>
      <c r="H2671" s="51"/>
      <c r="I2671" s="64"/>
      <c r="J2671" s="147" t="s">
        <v>26</v>
      </c>
      <c r="K2671" s="52" t="s">
        <v>26</v>
      </c>
      <c r="L2671" s="53" t="s">
        <v>26</v>
      </c>
      <c r="M2671" s="52" t="s">
        <v>26</v>
      </c>
      <c r="N2671" s="52" t="s">
        <v>26</v>
      </c>
      <c r="O2671" s="52" t="s">
        <v>26</v>
      </c>
      <c r="P2671" s="20" t="s">
        <v>26</v>
      </c>
    </row>
    <row r="2672" spans="1:16" x14ac:dyDescent="0.35">
      <c r="A2672" s="54">
        <f xml:space="preserve"> ROW( data_scaledImpacts[[#This Row],[row_id]] ) - ROW( data_scaledImpacts[[#Headers],[row_id]] )</f>
        <v>2671</v>
      </c>
      <c r="B2672" s="61" t="str">
        <f xml:space="preserve"> _xlfn.TEXTJOIN( "", , data_scaledImpacts[[#This Row],[sector]:[impactType]] )</f>
        <v>CoastalProperties1p5252090Reactive</v>
      </c>
      <c r="C2672" s="49" t="s">
        <v>86</v>
      </c>
      <c r="D2672" s="49" t="s">
        <v>1009</v>
      </c>
      <c r="E2672" s="50">
        <v>25</v>
      </c>
      <c r="F2672" s="50">
        <v>2090</v>
      </c>
      <c r="G2672" s="50" t="s">
        <v>88</v>
      </c>
      <c r="H2672" s="51"/>
      <c r="I2672" s="64"/>
      <c r="J2672" s="147" t="s">
        <v>26</v>
      </c>
      <c r="K2672" s="52">
        <v>1189707811.1510592</v>
      </c>
      <c r="L2672" s="53" t="s">
        <v>26</v>
      </c>
      <c r="M2672" s="52">
        <v>87438019.518745333</v>
      </c>
      <c r="N2672" s="52">
        <v>3189668965.5646868</v>
      </c>
      <c r="O2672" s="52">
        <v>301049733.9309575</v>
      </c>
      <c r="P2672" s="20">
        <v>294942047.73894614</v>
      </c>
    </row>
    <row r="2673" spans="1:16" x14ac:dyDescent="0.35">
      <c r="A2673" s="54">
        <f xml:space="preserve"> ROW( data_scaledImpacts[[#This Row],[row_id]] ) - ROW( data_scaledImpacts[[#Headers],[row_id]] )</f>
        <v>2672</v>
      </c>
      <c r="B2673" s="61" t="str">
        <f xml:space="preserve"> _xlfn.TEXTJOIN( "", , data_scaledImpacts[[#This Row],[sector]:[impactType]] )</f>
        <v>CoastalProperties1p5502090Reactive</v>
      </c>
      <c r="C2673" s="49" t="s">
        <v>86</v>
      </c>
      <c r="D2673" s="49" t="s">
        <v>1009</v>
      </c>
      <c r="E2673" s="50">
        <v>50</v>
      </c>
      <c r="F2673" s="50">
        <v>2090</v>
      </c>
      <c r="G2673" s="50" t="s">
        <v>88</v>
      </c>
      <c r="H2673" s="51"/>
      <c r="I2673" s="64"/>
      <c r="J2673" s="147" t="s">
        <v>26</v>
      </c>
      <c r="K2673" s="52">
        <v>1498046297.0281105</v>
      </c>
      <c r="L2673" s="53" t="s">
        <v>26</v>
      </c>
      <c r="M2673" s="52">
        <v>109214448.08696096</v>
      </c>
      <c r="N2673" s="52">
        <v>8017759036.097621</v>
      </c>
      <c r="O2673" s="52">
        <v>544004934.68216693</v>
      </c>
      <c r="P2673" s="20">
        <v>438355796.78448373</v>
      </c>
    </row>
    <row r="2674" spans="1:16" x14ac:dyDescent="0.35">
      <c r="A2674" s="54">
        <f xml:space="preserve"> ROW( data_scaledImpacts[[#This Row],[row_id]] ) - ROW( data_scaledImpacts[[#Headers],[row_id]] )</f>
        <v>2673</v>
      </c>
      <c r="B2674" s="61" t="str">
        <f xml:space="preserve"> _xlfn.TEXTJOIN( "", , data_scaledImpacts[[#This Row],[sector]:[impactType]] )</f>
        <v>CoastalProperties1p5752090Reactive</v>
      </c>
      <c r="C2674" s="49" t="s">
        <v>86</v>
      </c>
      <c r="D2674" s="49" t="s">
        <v>1009</v>
      </c>
      <c r="E2674" s="50">
        <v>75</v>
      </c>
      <c r="F2674" s="50">
        <v>2090</v>
      </c>
      <c r="G2674" s="50" t="s">
        <v>88</v>
      </c>
      <c r="H2674" s="51"/>
      <c r="I2674" s="64"/>
      <c r="J2674" s="147" t="s">
        <v>26</v>
      </c>
      <c r="K2674" s="52">
        <v>2295695732.9080515</v>
      </c>
      <c r="L2674" s="53" t="s">
        <v>26</v>
      </c>
      <c r="M2674" s="52">
        <v>150250511.17170489</v>
      </c>
      <c r="N2674" s="52">
        <v>29062260291.020737</v>
      </c>
      <c r="O2674" s="52">
        <v>798367702.68877506</v>
      </c>
      <c r="P2674" s="20">
        <v>1093762665.3596787</v>
      </c>
    </row>
    <row r="2675" spans="1:16" x14ac:dyDescent="0.35">
      <c r="A2675" s="54">
        <f xml:space="preserve"> ROW( data_scaledImpacts[[#This Row],[row_id]] ) - ROW( data_scaledImpacts[[#Headers],[row_id]] )</f>
        <v>2674</v>
      </c>
      <c r="B2675" s="61" t="str">
        <f xml:space="preserve"> _xlfn.TEXTJOIN( "", , data_scaledImpacts[[#This Row],[sector]:[impactType]] )</f>
        <v>CoastalProperties1p51002090Reactive</v>
      </c>
      <c r="C2675" s="49" t="s">
        <v>86</v>
      </c>
      <c r="D2675" s="49" t="s">
        <v>1009</v>
      </c>
      <c r="E2675" s="50">
        <v>100</v>
      </c>
      <c r="F2675" s="50">
        <v>2090</v>
      </c>
      <c r="G2675" s="50" t="s">
        <v>88</v>
      </c>
      <c r="H2675" s="51"/>
      <c r="I2675" s="64"/>
      <c r="J2675" s="147" t="s">
        <v>26</v>
      </c>
      <c r="K2675" s="52">
        <v>5096638483.5329037</v>
      </c>
      <c r="L2675" s="53" t="s">
        <v>26</v>
      </c>
      <c r="M2675" s="52">
        <v>372714863.49337077</v>
      </c>
      <c r="N2675" s="52">
        <v>52532989575.040199</v>
      </c>
      <c r="O2675" s="52">
        <v>1086922968.7728236</v>
      </c>
      <c r="P2675" s="20">
        <v>2327396907.0684199</v>
      </c>
    </row>
    <row r="2676" spans="1:16" x14ac:dyDescent="0.35">
      <c r="A2676" s="54">
        <f xml:space="preserve"> ROW( data_scaledImpacts[[#This Row],[row_id]] ) - ROW( data_scaledImpacts[[#Headers],[row_id]] )</f>
        <v>2675</v>
      </c>
      <c r="B2676" s="61" t="str">
        <f xml:space="preserve"> _xlfn.TEXTJOIN( "", , data_scaledImpacts[[#This Row],[sector]:[impactType]] )</f>
        <v>CoastalProperties1p51252090Reactive</v>
      </c>
      <c r="C2676" s="49" t="s">
        <v>86</v>
      </c>
      <c r="D2676" s="49" t="s">
        <v>1009</v>
      </c>
      <c r="E2676" s="50">
        <v>125</v>
      </c>
      <c r="F2676" s="50">
        <v>2090</v>
      </c>
      <c r="G2676" s="50" t="s">
        <v>88</v>
      </c>
      <c r="H2676" s="51"/>
      <c r="I2676" s="64"/>
      <c r="J2676" s="147" t="s">
        <v>26</v>
      </c>
      <c r="K2676" s="52">
        <v>9126702349.5008488</v>
      </c>
      <c r="L2676" s="53" t="s">
        <v>26</v>
      </c>
      <c r="M2676" s="52">
        <v>562959082.00602615</v>
      </c>
      <c r="N2676" s="52">
        <v>41208821812.767998</v>
      </c>
      <c r="O2676" s="52">
        <v>1015861413.130478</v>
      </c>
      <c r="P2676" s="20">
        <v>4331907287.138937</v>
      </c>
    </row>
    <row r="2677" spans="1:16" x14ac:dyDescent="0.35">
      <c r="A2677" s="54">
        <f xml:space="preserve"> ROW( data_scaledImpacts[[#This Row],[row_id]] ) - ROW( data_scaledImpacts[[#Headers],[row_id]] )</f>
        <v>2676</v>
      </c>
      <c r="B2677" s="61" t="str">
        <f xml:space="preserve"> _xlfn.TEXTJOIN( "", , data_scaledImpacts[[#This Row],[sector]:[impactType]] )</f>
        <v>CoastalProperties1p51502090Reactive</v>
      </c>
      <c r="C2677" s="49" t="s">
        <v>86</v>
      </c>
      <c r="D2677" s="49" t="s">
        <v>1009</v>
      </c>
      <c r="E2677" s="50">
        <v>150</v>
      </c>
      <c r="F2677" s="50">
        <v>2090</v>
      </c>
      <c r="G2677" s="50" t="s">
        <v>88</v>
      </c>
      <c r="H2677" s="51"/>
      <c r="I2677" s="64"/>
      <c r="J2677" s="147" t="s">
        <v>26</v>
      </c>
      <c r="K2677" s="52">
        <v>10037478815.694477</v>
      </c>
      <c r="L2677" s="53" t="s">
        <v>26</v>
      </c>
      <c r="M2677" s="52">
        <v>574599039.9567678</v>
      </c>
      <c r="N2677" s="52">
        <v>40117817488.505341</v>
      </c>
      <c r="O2677" s="52">
        <v>980069678.88183033</v>
      </c>
      <c r="P2677" s="20">
        <v>4869471087.3429947</v>
      </c>
    </row>
    <row r="2678" spans="1:16" x14ac:dyDescent="0.35">
      <c r="A2678" s="54">
        <f xml:space="preserve"> ROW( data_scaledImpacts[[#This Row],[row_id]] ) - ROW( data_scaledImpacts[[#Headers],[row_id]] )</f>
        <v>2677</v>
      </c>
      <c r="B2678" s="61" t="str">
        <f xml:space="preserve"> _xlfn.TEXTJOIN( "", , data_scaledImpacts[[#This Row],[sector]:[impactType]] )</f>
        <v>CoastalProperties1p51752090Reactive</v>
      </c>
      <c r="C2678" s="49" t="s">
        <v>86</v>
      </c>
      <c r="D2678" s="49" t="s">
        <v>1009</v>
      </c>
      <c r="E2678" s="50">
        <v>175</v>
      </c>
      <c r="F2678" s="50">
        <v>2090</v>
      </c>
      <c r="G2678" s="50" t="s">
        <v>88</v>
      </c>
      <c r="H2678" s="51"/>
      <c r="I2678" s="64"/>
      <c r="J2678" s="147" t="s">
        <v>26</v>
      </c>
      <c r="K2678" s="52" t="s">
        <v>26</v>
      </c>
      <c r="L2678" s="53" t="s">
        <v>26</v>
      </c>
      <c r="M2678" s="52" t="s">
        <v>26</v>
      </c>
      <c r="N2678" s="52" t="s">
        <v>26</v>
      </c>
      <c r="O2678" s="52" t="s">
        <v>26</v>
      </c>
      <c r="P2678" s="20" t="s">
        <v>26</v>
      </c>
    </row>
    <row r="2679" spans="1:16" x14ac:dyDescent="0.35">
      <c r="A2679" s="54">
        <f xml:space="preserve"> ROW( data_scaledImpacts[[#This Row],[row_id]] ) - ROW( data_scaledImpacts[[#Headers],[row_id]] )</f>
        <v>2678</v>
      </c>
      <c r="B2679" s="61" t="str">
        <f xml:space="preserve"> _xlfn.TEXTJOIN( "", , data_scaledImpacts[[#This Row],[sector]:[impactType]] )</f>
        <v>CoastalProperties1p52002090Reactive</v>
      </c>
      <c r="C2679" s="49" t="s">
        <v>86</v>
      </c>
      <c r="D2679" s="49" t="s">
        <v>1009</v>
      </c>
      <c r="E2679" s="50">
        <v>200</v>
      </c>
      <c r="F2679" s="50">
        <v>2090</v>
      </c>
      <c r="G2679" s="50" t="s">
        <v>88</v>
      </c>
      <c r="H2679" s="51"/>
      <c r="I2679" s="64"/>
      <c r="J2679" s="147" t="s">
        <v>26</v>
      </c>
      <c r="K2679" s="52" t="s">
        <v>26</v>
      </c>
      <c r="L2679" s="53" t="s">
        <v>26</v>
      </c>
      <c r="M2679" s="52" t="s">
        <v>26</v>
      </c>
      <c r="N2679" s="52" t="s">
        <v>26</v>
      </c>
      <c r="O2679" s="52" t="s">
        <v>26</v>
      </c>
      <c r="P2679" s="20" t="s">
        <v>26</v>
      </c>
    </row>
    <row r="2680" spans="1:16" x14ac:dyDescent="0.35">
      <c r="A2680" s="54">
        <f xml:space="preserve"> ROW( data_scaledImpacts[[#This Row],[row_id]] ) - ROW( data_scaledImpacts[[#Headers],[row_id]] )</f>
        <v>2679</v>
      </c>
      <c r="B2680" s="61" t="str">
        <f xml:space="preserve"> _xlfn.TEXTJOIN( "", , data_scaledImpacts[[#This Row],[sector]:[impactType]] )</f>
        <v>CoastalProperties1p52252090Reactive</v>
      </c>
      <c r="C2680" s="49" t="s">
        <v>86</v>
      </c>
      <c r="D2680" s="49" t="s">
        <v>1009</v>
      </c>
      <c r="E2680" s="50">
        <v>225</v>
      </c>
      <c r="F2680" s="50">
        <v>2090</v>
      </c>
      <c r="G2680" s="50" t="s">
        <v>88</v>
      </c>
      <c r="H2680" s="51"/>
      <c r="I2680" s="64"/>
      <c r="J2680" s="147" t="s">
        <v>26</v>
      </c>
      <c r="K2680" s="52" t="s">
        <v>26</v>
      </c>
      <c r="L2680" s="53" t="s">
        <v>26</v>
      </c>
      <c r="M2680" s="52" t="s">
        <v>26</v>
      </c>
      <c r="N2680" s="52" t="s">
        <v>26</v>
      </c>
      <c r="O2680" s="52" t="s">
        <v>26</v>
      </c>
      <c r="P2680" s="20" t="s">
        <v>26</v>
      </c>
    </row>
    <row r="2681" spans="1:16" x14ac:dyDescent="0.35">
      <c r="A2681" s="54">
        <f xml:space="preserve"> ROW( data_scaledImpacts[[#This Row],[row_id]] ) - ROW( data_scaledImpacts[[#Headers],[row_id]] )</f>
        <v>2680</v>
      </c>
      <c r="B2681" s="61" t="str">
        <f xml:space="preserve"> _xlfn.TEXTJOIN( "", , data_scaledImpacts[[#This Row],[sector]:[impactType]] )</f>
        <v>CoastalProperties2p0252090Reactive</v>
      </c>
      <c r="C2681" s="49" t="s">
        <v>86</v>
      </c>
      <c r="D2681" s="49" t="s">
        <v>1010</v>
      </c>
      <c r="E2681" s="50">
        <v>25</v>
      </c>
      <c r="F2681" s="50">
        <v>2090</v>
      </c>
      <c r="G2681" s="50" t="s">
        <v>88</v>
      </c>
      <c r="H2681" s="51"/>
      <c r="I2681" s="64"/>
      <c r="J2681" s="147" t="s">
        <v>26</v>
      </c>
      <c r="K2681" s="52">
        <v>1238520117.0555148</v>
      </c>
      <c r="L2681" s="53" t="s">
        <v>26</v>
      </c>
      <c r="M2681" s="52">
        <v>91450849.875460669</v>
      </c>
      <c r="N2681" s="52">
        <v>3354280652.3048887</v>
      </c>
      <c r="O2681" s="52">
        <v>320298368.13263476</v>
      </c>
      <c r="P2681" s="20">
        <v>316399261.97767055</v>
      </c>
    </row>
    <row r="2682" spans="1:16" x14ac:dyDescent="0.35">
      <c r="A2682" s="54">
        <f xml:space="preserve"> ROW( data_scaledImpacts[[#This Row],[row_id]] ) - ROW( data_scaledImpacts[[#Headers],[row_id]] )</f>
        <v>2681</v>
      </c>
      <c r="B2682" s="61" t="str">
        <f xml:space="preserve"> _xlfn.TEXTJOIN( "", , data_scaledImpacts[[#This Row],[sector]:[impactType]] )</f>
        <v>CoastalProperties2p0502090Reactive</v>
      </c>
      <c r="C2682" s="49" t="s">
        <v>86</v>
      </c>
      <c r="D2682" s="49" t="s">
        <v>1010</v>
      </c>
      <c r="E2682" s="50">
        <v>50</v>
      </c>
      <c r="F2682" s="50">
        <v>2090</v>
      </c>
      <c r="G2682" s="50" t="s">
        <v>88</v>
      </c>
      <c r="H2682" s="51"/>
      <c r="I2682" s="64"/>
      <c r="J2682" s="147" t="s">
        <v>26</v>
      </c>
      <c r="K2682" s="52">
        <v>1725849383.6873758</v>
      </c>
      <c r="L2682" s="53" t="s">
        <v>26</v>
      </c>
      <c r="M2682" s="52">
        <v>122369585.4542022</v>
      </c>
      <c r="N2682" s="52">
        <v>8754141298.4457779</v>
      </c>
      <c r="O2682" s="52">
        <v>560590608.11489093</v>
      </c>
      <c r="P2682" s="20">
        <v>650035083.74288535</v>
      </c>
    </row>
    <row r="2683" spans="1:16" x14ac:dyDescent="0.35">
      <c r="A2683" s="54">
        <f xml:space="preserve"> ROW( data_scaledImpacts[[#This Row],[row_id]] ) - ROW( data_scaledImpacts[[#Headers],[row_id]] )</f>
        <v>2682</v>
      </c>
      <c r="B2683" s="61" t="str">
        <f xml:space="preserve"> _xlfn.TEXTJOIN( "", , data_scaledImpacts[[#This Row],[sector]:[impactType]] )</f>
        <v>CoastalProperties2p0752090Reactive</v>
      </c>
      <c r="C2683" s="49" t="s">
        <v>86</v>
      </c>
      <c r="D2683" s="49" t="s">
        <v>1010</v>
      </c>
      <c r="E2683" s="50">
        <v>75</v>
      </c>
      <c r="F2683" s="50">
        <v>2090</v>
      </c>
      <c r="G2683" s="50" t="s">
        <v>88</v>
      </c>
      <c r="H2683" s="51"/>
      <c r="I2683" s="64"/>
      <c r="J2683" s="147" t="s">
        <v>26</v>
      </c>
      <c r="K2683" s="52">
        <v>4020503453.6232619</v>
      </c>
      <c r="L2683" s="53" t="s">
        <v>26</v>
      </c>
      <c r="M2683" s="52">
        <v>279183987.10180724</v>
      </c>
      <c r="N2683" s="52">
        <v>46227269471.705597</v>
      </c>
      <c r="O2683" s="52">
        <v>970987584.2586211</v>
      </c>
      <c r="P2683" s="20">
        <v>1812790984.1107569</v>
      </c>
    </row>
    <row r="2684" spans="1:16" x14ac:dyDescent="0.35">
      <c r="A2684" s="54">
        <f xml:space="preserve"> ROW( data_scaledImpacts[[#This Row],[row_id]] ) - ROW( data_scaledImpacts[[#Headers],[row_id]] )</f>
        <v>2683</v>
      </c>
      <c r="B2684" s="61" t="str">
        <f xml:space="preserve"> _xlfn.TEXTJOIN( "", , data_scaledImpacts[[#This Row],[sector]:[impactType]] )</f>
        <v>CoastalProperties2p01002090Reactive</v>
      </c>
      <c r="C2684" s="49" t="s">
        <v>86</v>
      </c>
      <c r="D2684" s="49" t="s">
        <v>1010</v>
      </c>
      <c r="E2684" s="50">
        <v>100</v>
      </c>
      <c r="F2684" s="50">
        <v>2090</v>
      </c>
      <c r="G2684" s="50" t="s">
        <v>88</v>
      </c>
      <c r="H2684" s="51"/>
      <c r="I2684" s="64"/>
      <c r="J2684" s="147" t="s">
        <v>26</v>
      </c>
      <c r="K2684" s="52">
        <v>7577093632.5837679</v>
      </c>
      <c r="L2684" s="53" t="s">
        <v>26</v>
      </c>
      <c r="M2684" s="52">
        <v>683649552.23909175</v>
      </c>
      <c r="N2684" s="52">
        <v>61836251914.181107</v>
      </c>
      <c r="O2684" s="52">
        <v>1195123526.8861985</v>
      </c>
      <c r="P2684" s="20">
        <v>3727285593.4699688</v>
      </c>
    </row>
    <row r="2685" spans="1:16" x14ac:dyDescent="0.35">
      <c r="A2685" s="54">
        <f xml:space="preserve"> ROW( data_scaledImpacts[[#This Row],[row_id]] ) - ROW( data_scaledImpacts[[#Headers],[row_id]] )</f>
        <v>2684</v>
      </c>
      <c r="B2685" s="61" t="str">
        <f xml:space="preserve"> _xlfn.TEXTJOIN( "", , data_scaledImpacts[[#This Row],[sector]:[impactType]] )</f>
        <v>CoastalProperties2p01252090Reactive</v>
      </c>
      <c r="C2685" s="49" t="s">
        <v>86</v>
      </c>
      <c r="D2685" s="49" t="s">
        <v>1010</v>
      </c>
      <c r="E2685" s="50">
        <v>125</v>
      </c>
      <c r="F2685" s="50">
        <v>2090</v>
      </c>
      <c r="G2685" s="50" t="s">
        <v>88</v>
      </c>
      <c r="H2685" s="51"/>
      <c r="I2685" s="64"/>
      <c r="J2685" s="147" t="s">
        <v>26</v>
      </c>
      <c r="K2685" s="52">
        <v>11744146597.004274</v>
      </c>
      <c r="L2685" s="53" t="s">
        <v>26</v>
      </c>
      <c r="M2685" s="52">
        <v>813088630.89725029</v>
      </c>
      <c r="N2685" s="52">
        <v>49811900283.501633</v>
      </c>
      <c r="O2685" s="52">
        <v>1191672528.4107921</v>
      </c>
      <c r="P2685" s="20">
        <v>6591872614.8668585</v>
      </c>
    </row>
    <row r="2686" spans="1:16" x14ac:dyDescent="0.35">
      <c r="A2686" s="54">
        <f xml:space="preserve"> ROW( data_scaledImpacts[[#This Row],[row_id]] ) - ROW( data_scaledImpacts[[#Headers],[row_id]] )</f>
        <v>2685</v>
      </c>
      <c r="B2686" s="61" t="str">
        <f xml:space="preserve"> _xlfn.TEXTJOIN( "", , data_scaledImpacts[[#This Row],[sector]:[impactType]] )</f>
        <v>CoastalProperties2p01502090Reactive</v>
      </c>
      <c r="C2686" s="49" t="s">
        <v>86</v>
      </c>
      <c r="D2686" s="49" t="s">
        <v>1010</v>
      </c>
      <c r="E2686" s="50">
        <v>150</v>
      </c>
      <c r="F2686" s="50">
        <v>2090</v>
      </c>
      <c r="G2686" s="50" t="s">
        <v>88</v>
      </c>
      <c r="H2686" s="51"/>
      <c r="I2686" s="64"/>
      <c r="J2686" s="147" t="s">
        <v>26</v>
      </c>
      <c r="K2686" s="52">
        <v>15216531200.714111</v>
      </c>
      <c r="L2686" s="53" t="s">
        <v>26</v>
      </c>
      <c r="M2686" s="52">
        <v>671863878.08342195</v>
      </c>
      <c r="N2686" s="52">
        <v>49429781432.357422</v>
      </c>
      <c r="O2686" s="52">
        <v>1239281953.0792797</v>
      </c>
      <c r="P2686" s="20">
        <v>8685848692.4822845</v>
      </c>
    </row>
    <row r="2687" spans="1:16" x14ac:dyDescent="0.35">
      <c r="A2687" s="54">
        <f xml:space="preserve"> ROW( data_scaledImpacts[[#This Row],[row_id]] ) - ROW( data_scaledImpacts[[#Headers],[row_id]] )</f>
        <v>2686</v>
      </c>
      <c r="B2687" s="61" t="str">
        <f xml:space="preserve"> _xlfn.TEXTJOIN( "", , data_scaledImpacts[[#This Row],[sector]:[impactType]] )</f>
        <v>CoastalProperties2p01752090Reactive</v>
      </c>
      <c r="C2687" s="49" t="s">
        <v>86</v>
      </c>
      <c r="D2687" s="49" t="s">
        <v>1010</v>
      </c>
      <c r="E2687" s="50">
        <v>175</v>
      </c>
      <c r="F2687" s="50">
        <v>2090</v>
      </c>
      <c r="G2687" s="50" t="s">
        <v>88</v>
      </c>
      <c r="H2687" s="51"/>
      <c r="I2687" s="64"/>
      <c r="J2687" s="147" t="s">
        <v>26</v>
      </c>
      <c r="K2687" s="52">
        <v>17918219213.825195</v>
      </c>
      <c r="L2687" s="53" t="s">
        <v>26</v>
      </c>
      <c r="M2687" s="52">
        <v>631775360.09426069</v>
      </c>
      <c r="N2687" s="52">
        <v>51365973475.185425</v>
      </c>
      <c r="O2687" s="52">
        <v>1375579103.3028979</v>
      </c>
      <c r="P2687" s="20">
        <v>8047752148.7587519</v>
      </c>
    </row>
    <row r="2688" spans="1:16" x14ac:dyDescent="0.35">
      <c r="A2688" s="54">
        <f xml:space="preserve"> ROW( data_scaledImpacts[[#This Row],[row_id]] ) - ROW( data_scaledImpacts[[#Headers],[row_id]] )</f>
        <v>2687</v>
      </c>
      <c r="B2688" s="61" t="str">
        <f xml:space="preserve"> _xlfn.TEXTJOIN( "", , data_scaledImpacts[[#This Row],[sector]:[impactType]] )</f>
        <v>CoastalProperties2p02002090Reactive</v>
      </c>
      <c r="C2688" s="49" t="s">
        <v>86</v>
      </c>
      <c r="D2688" s="49" t="s">
        <v>1010</v>
      </c>
      <c r="E2688" s="50">
        <v>200</v>
      </c>
      <c r="F2688" s="50">
        <v>2090</v>
      </c>
      <c r="G2688" s="50" t="s">
        <v>88</v>
      </c>
      <c r="H2688" s="51"/>
      <c r="I2688" s="64"/>
      <c r="J2688" s="147" t="s">
        <v>26</v>
      </c>
      <c r="K2688" s="52">
        <v>19082248034.517517</v>
      </c>
      <c r="L2688" s="53" t="s">
        <v>26</v>
      </c>
      <c r="M2688" s="52">
        <v>614834995.87915277</v>
      </c>
      <c r="N2688" s="52">
        <v>52210391770.525993</v>
      </c>
      <c r="O2688" s="52">
        <v>1430127896.6204684</v>
      </c>
      <c r="P2688" s="20">
        <v>7775465976.8963737</v>
      </c>
    </row>
    <row r="2689" spans="1:16" x14ac:dyDescent="0.35">
      <c r="A2689" s="54">
        <f xml:space="preserve"> ROW( data_scaledImpacts[[#This Row],[row_id]] ) - ROW( data_scaledImpacts[[#Headers],[row_id]] )</f>
        <v>2688</v>
      </c>
      <c r="B2689" s="61" t="str">
        <f xml:space="preserve"> _xlfn.TEXTJOIN( "", , data_scaledImpacts[[#This Row],[sector]:[impactType]] )</f>
        <v>CoastalProperties2p02252090Reactive</v>
      </c>
      <c r="C2689" s="49" t="s">
        <v>86</v>
      </c>
      <c r="D2689" s="49" t="s">
        <v>1010</v>
      </c>
      <c r="E2689" s="50">
        <v>225</v>
      </c>
      <c r="F2689" s="50">
        <v>2090</v>
      </c>
      <c r="G2689" s="50" t="s">
        <v>88</v>
      </c>
      <c r="H2689" s="51"/>
      <c r="I2689" s="64"/>
      <c r="J2689" s="147" t="s">
        <v>26</v>
      </c>
      <c r="K2689" s="52" t="s">
        <v>26</v>
      </c>
      <c r="L2689" s="53" t="s">
        <v>26</v>
      </c>
      <c r="M2689" s="52" t="s">
        <v>26</v>
      </c>
      <c r="N2689" s="52" t="s">
        <v>26</v>
      </c>
      <c r="O2689" s="52" t="s">
        <v>26</v>
      </c>
      <c r="P2689" s="20" t="s">
        <v>26</v>
      </c>
    </row>
    <row r="2690" spans="1:16" x14ac:dyDescent="0.35">
      <c r="A2690" s="54">
        <f xml:space="preserve"> ROW( data_scaledImpacts[[#This Row],[row_id]] ) - ROW( data_scaledImpacts[[#Headers],[row_id]] )</f>
        <v>2689</v>
      </c>
      <c r="B2690" s="61" t="str">
        <f xml:space="preserve"> _xlfn.TEXTJOIN( "", , data_scaledImpacts[[#This Row],[sector]:[impactType]] )</f>
        <v>CoastalProperties2p5252090Reactive</v>
      </c>
      <c r="C2690" s="49" t="s">
        <v>86</v>
      </c>
      <c r="D2690" s="49" t="s">
        <v>1011</v>
      </c>
      <c r="E2690" s="50">
        <v>25</v>
      </c>
      <c r="F2690" s="50">
        <v>2090</v>
      </c>
      <c r="G2690" s="50" t="s">
        <v>88</v>
      </c>
      <c r="H2690" s="51"/>
      <c r="I2690" s="64"/>
      <c r="J2690" s="147" t="s">
        <v>26</v>
      </c>
      <c r="K2690" s="52">
        <v>1703093813.5039771</v>
      </c>
      <c r="L2690" s="53" t="s">
        <v>26</v>
      </c>
      <c r="M2690" s="52">
        <v>230907246.59629476</v>
      </c>
      <c r="N2690" s="52">
        <v>6267303270.006897</v>
      </c>
      <c r="O2690" s="52">
        <v>655851876.344998</v>
      </c>
      <c r="P2690" s="20">
        <v>424922443.97284955</v>
      </c>
    </row>
    <row r="2691" spans="1:16" x14ac:dyDescent="0.35">
      <c r="A2691" s="54">
        <f xml:space="preserve"> ROW( data_scaledImpacts[[#This Row],[row_id]] ) - ROW( data_scaledImpacts[[#Headers],[row_id]] )</f>
        <v>2690</v>
      </c>
      <c r="B2691" s="61" t="str">
        <f xml:space="preserve"> _xlfn.TEXTJOIN( "", , data_scaledImpacts[[#This Row],[sector]:[impactType]] )</f>
        <v>CoastalProperties2p5502090Reactive</v>
      </c>
      <c r="C2691" s="49" t="s">
        <v>86</v>
      </c>
      <c r="D2691" s="49" t="s">
        <v>1011</v>
      </c>
      <c r="E2691" s="50">
        <v>50</v>
      </c>
      <c r="F2691" s="50">
        <v>2090</v>
      </c>
      <c r="G2691" s="50" t="s">
        <v>88</v>
      </c>
      <c r="H2691" s="51"/>
      <c r="I2691" s="64"/>
      <c r="J2691" s="147" t="s">
        <v>26</v>
      </c>
      <c r="K2691" s="52">
        <v>2160372233.3576479</v>
      </c>
      <c r="L2691" s="53" t="s">
        <v>26</v>
      </c>
      <c r="M2691" s="52">
        <v>291642879.00110024</v>
      </c>
      <c r="N2691" s="52">
        <v>15172631762.837627</v>
      </c>
      <c r="O2691" s="52">
        <v>839162777.91355503</v>
      </c>
      <c r="P2691" s="20">
        <v>855431303.0454371</v>
      </c>
    </row>
    <row r="2692" spans="1:16" x14ac:dyDescent="0.35">
      <c r="A2692" s="54">
        <f xml:space="preserve"> ROW( data_scaledImpacts[[#This Row],[row_id]] ) - ROW( data_scaledImpacts[[#Headers],[row_id]] )</f>
        <v>2691</v>
      </c>
      <c r="B2692" s="61" t="str">
        <f xml:space="preserve"> _xlfn.TEXTJOIN( "", , data_scaledImpacts[[#This Row],[sector]:[impactType]] )</f>
        <v>CoastalProperties2p5752090Reactive</v>
      </c>
      <c r="C2692" s="49" t="s">
        <v>86</v>
      </c>
      <c r="D2692" s="49" t="s">
        <v>1011</v>
      </c>
      <c r="E2692" s="50">
        <v>75</v>
      </c>
      <c r="F2692" s="50">
        <v>2090</v>
      </c>
      <c r="G2692" s="50" t="s">
        <v>88</v>
      </c>
      <c r="H2692" s="51"/>
      <c r="I2692" s="64"/>
      <c r="J2692" s="147" t="s">
        <v>26</v>
      </c>
      <c r="K2692" s="52">
        <v>4131305268.8560081</v>
      </c>
      <c r="L2692" s="53" t="s">
        <v>26</v>
      </c>
      <c r="M2692" s="52">
        <v>492097552.98883879</v>
      </c>
      <c r="N2692" s="52">
        <v>48136963996.615273</v>
      </c>
      <c r="O2692" s="52">
        <v>893765881.87761843</v>
      </c>
      <c r="P2692" s="20">
        <v>2970608719.1482224</v>
      </c>
    </row>
    <row r="2693" spans="1:16" x14ac:dyDescent="0.35">
      <c r="A2693" s="54">
        <f xml:space="preserve"> ROW( data_scaledImpacts[[#This Row],[row_id]] ) - ROW( data_scaledImpacts[[#Headers],[row_id]] )</f>
        <v>2692</v>
      </c>
      <c r="B2693" s="61" t="str">
        <f xml:space="preserve"> _xlfn.TEXTJOIN( "", , data_scaledImpacts[[#This Row],[sector]:[impactType]] )</f>
        <v>CoastalProperties2p51002090Reactive</v>
      </c>
      <c r="C2693" s="49" t="s">
        <v>86</v>
      </c>
      <c r="D2693" s="49" t="s">
        <v>1011</v>
      </c>
      <c r="E2693" s="50">
        <v>100</v>
      </c>
      <c r="F2693" s="50">
        <v>2090</v>
      </c>
      <c r="G2693" s="50" t="s">
        <v>88</v>
      </c>
      <c r="H2693" s="51"/>
      <c r="I2693" s="64"/>
      <c r="J2693" s="147" t="s">
        <v>26</v>
      </c>
      <c r="K2693" s="52">
        <v>9350685406.7884331</v>
      </c>
      <c r="L2693" s="53" t="s">
        <v>26</v>
      </c>
      <c r="M2693" s="52">
        <v>1071357186.470777</v>
      </c>
      <c r="N2693" s="52">
        <v>57193697932.545815</v>
      </c>
      <c r="O2693" s="52">
        <v>1477947803.5559583</v>
      </c>
      <c r="P2693" s="20">
        <v>3942985466.9319654</v>
      </c>
    </row>
    <row r="2694" spans="1:16" x14ac:dyDescent="0.35">
      <c r="A2694" s="54">
        <f xml:space="preserve"> ROW( data_scaledImpacts[[#This Row],[row_id]] ) - ROW( data_scaledImpacts[[#Headers],[row_id]] )</f>
        <v>2693</v>
      </c>
      <c r="B2694" s="61" t="str">
        <f xml:space="preserve"> _xlfn.TEXTJOIN( "", , data_scaledImpacts[[#This Row],[sector]:[impactType]] )</f>
        <v>CoastalProperties2p51252090Reactive</v>
      </c>
      <c r="C2694" s="49" t="s">
        <v>86</v>
      </c>
      <c r="D2694" s="49" t="s">
        <v>1011</v>
      </c>
      <c r="E2694" s="50">
        <v>125</v>
      </c>
      <c r="F2694" s="50">
        <v>2090</v>
      </c>
      <c r="G2694" s="50" t="s">
        <v>88</v>
      </c>
      <c r="H2694" s="51"/>
      <c r="I2694" s="64"/>
      <c r="J2694" s="147" t="s">
        <v>26</v>
      </c>
      <c r="K2694" s="52">
        <v>14734214206.705282</v>
      </c>
      <c r="L2694" s="53" t="s">
        <v>26</v>
      </c>
      <c r="M2694" s="52">
        <v>907476166.96231377</v>
      </c>
      <c r="N2694" s="52">
        <v>56396014830.000519</v>
      </c>
      <c r="O2694" s="52">
        <v>1393960086.6450753</v>
      </c>
      <c r="P2694" s="20">
        <v>7648696530.6345425</v>
      </c>
    </row>
    <row r="2695" spans="1:16" x14ac:dyDescent="0.35">
      <c r="A2695" s="54">
        <f xml:space="preserve"> ROW( data_scaledImpacts[[#This Row],[row_id]] ) - ROW( data_scaledImpacts[[#Headers],[row_id]] )</f>
        <v>2694</v>
      </c>
      <c r="B2695" s="61" t="str">
        <f xml:space="preserve"> _xlfn.TEXTJOIN( "", , data_scaledImpacts[[#This Row],[sector]:[impactType]] )</f>
        <v>CoastalProperties2p51502090Reactive</v>
      </c>
      <c r="C2695" s="49" t="s">
        <v>86</v>
      </c>
      <c r="D2695" s="49" t="s">
        <v>1011</v>
      </c>
      <c r="E2695" s="50">
        <v>150</v>
      </c>
      <c r="F2695" s="50">
        <v>2090</v>
      </c>
      <c r="G2695" s="50" t="s">
        <v>88</v>
      </c>
      <c r="H2695" s="51"/>
      <c r="I2695" s="64"/>
      <c r="J2695" s="147" t="s">
        <v>26</v>
      </c>
      <c r="K2695" s="52">
        <v>18485263562.348732</v>
      </c>
      <c r="L2695" s="53" t="s">
        <v>26</v>
      </c>
      <c r="M2695" s="52">
        <v>792286535.12619305</v>
      </c>
      <c r="N2695" s="52">
        <v>58309329255.984467</v>
      </c>
      <c r="O2695" s="52">
        <v>1500796145.9271028</v>
      </c>
      <c r="P2695" s="20">
        <v>8253824934.8806515</v>
      </c>
    </row>
    <row r="2696" spans="1:16" x14ac:dyDescent="0.35">
      <c r="A2696" s="54">
        <f xml:space="preserve"> ROW( data_scaledImpacts[[#This Row],[row_id]] ) - ROW( data_scaledImpacts[[#Headers],[row_id]] )</f>
        <v>2695</v>
      </c>
      <c r="B2696" s="61" t="str">
        <f xml:space="preserve"> _xlfn.TEXTJOIN( "", , data_scaledImpacts[[#This Row],[sector]:[impactType]] )</f>
        <v>CoastalProperties2p51752090Reactive</v>
      </c>
      <c r="C2696" s="49" t="s">
        <v>86</v>
      </c>
      <c r="D2696" s="49" t="s">
        <v>1011</v>
      </c>
      <c r="E2696" s="50">
        <v>175</v>
      </c>
      <c r="F2696" s="50">
        <v>2090</v>
      </c>
      <c r="G2696" s="50" t="s">
        <v>88</v>
      </c>
      <c r="H2696" s="51"/>
      <c r="I2696" s="64"/>
      <c r="J2696" s="147" t="s">
        <v>26</v>
      </c>
      <c r="K2696" s="52">
        <v>20434093899.726265</v>
      </c>
      <c r="L2696" s="53" t="s">
        <v>26</v>
      </c>
      <c r="M2696" s="52">
        <v>759287690.16221511</v>
      </c>
      <c r="N2696" s="52">
        <v>60814188300.800674</v>
      </c>
      <c r="O2696" s="52">
        <v>1655598041.354389</v>
      </c>
      <c r="P2696" s="20">
        <v>7511776793.0295124</v>
      </c>
    </row>
    <row r="2697" spans="1:16" x14ac:dyDescent="0.35">
      <c r="A2697" s="54">
        <f xml:space="preserve"> ROW( data_scaledImpacts[[#This Row],[row_id]] ) - ROW( data_scaledImpacts[[#Headers],[row_id]] )</f>
        <v>2696</v>
      </c>
      <c r="B2697" s="61" t="str">
        <f xml:space="preserve"> _xlfn.TEXTJOIN( "", , data_scaledImpacts[[#This Row],[sector]:[impactType]] )</f>
        <v>CoastalProperties2p52002090Reactive</v>
      </c>
      <c r="C2697" s="49" t="s">
        <v>86</v>
      </c>
      <c r="D2697" s="49" t="s">
        <v>1011</v>
      </c>
      <c r="E2697" s="50">
        <v>200</v>
      </c>
      <c r="F2697" s="50">
        <v>2090</v>
      </c>
      <c r="G2697" s="50" t="s">
        <v>88</v>
      </c>
      <c r="H2697" s="51"/>
      <c r="I2697" s="64"/>
      <c r="J2697" s="147" t="s">
        <v>26</v>
      </c>
      <c r="K2697" s="52">
        <v>23131205541.353779</v>
      </c>
      <c r="L2697" s="53" t="s">
        <v>26</v>
      </c>
      <c r="M2697" s="52">
        <v>3941195357.2501802</v>
      </c>
      <c r="N2697" s="52">
        <v>62155984192.833366</v>
      </c>
      <c r="O2697" s="52">
        <v>1759685084.6492984</v>
      </c>
      <c r="P2697" s="20">
        <v>7089380496.8615961</v>
      </c>
    </row>
    <row r="2698" spans="1:16" x14ac:dyDescent="0.35">
      <c r="A2698" s="54">
        <f xml:space="preserve"> ROW( data_scaledImpacts[[#This Row],[row_id]] ) - ROW( data_scaledImpacts[[#Headers],[row_id]] )</f>
        <v>2697</v>
      </c>
      <c r="B2698" s="61" t="str">
        <f xml:space="preserve"> _xlfn.TEXTJOIN( "", , data_scaledImpacts[[#This Row],[sector]:[impactType]] )</f>
        <v>CoastalProperties2p52252090Reactive</v>
      </c>
      <c r="C2698" s="49" t="s">
        <v>86</v>
      </c>
      <c r="D2698" s="49" t="s">
        <v>1011</v>
      </c>
      <c r="E2698" s="50">
        <v>225</v>
      </c>
      <c r="F2698" s="50">
        <v>2090</v>
      </c>
      <c r="G2698" s="50" t="s">
        <v>88</v>
      </c>
      <c r="H2698" s="51"/>
      <c r="I2698" s="64"/>
      <c r="J2698" s="147" t="s">
        <v>26</v>
      </c>
      <c r="K2698" s="52">
        <v>25051241153.267788</v>
      </c>
      <c r="L2698" s="53" t="s">
        <v>26</v>
      </c>
      <c r="M2698" s="52">
        <v>6598679317.9878016</v>
      </c>
      <c r="N2698" s="52">
        <v>62871170485.930328</v>
      </c>
      <c r="O2698" s="52">
        <v>1818648058.0753212</v>
      </c>
      <c r="P2698" s="20">
        <v>6860241963.8920259</v>
      </c>
    </row>
    <row r="2699" spans="1:16" x14ac:dyDescent="0.35">
      <c r="A2699" s="54">
        <f xml:space="preserve"> ROW( data_scaledImpacts[[#This Row],[row_id]] ) - ROW( data_scaledImpacts[[#Headers],[row_id]] )</f>
        <v>2698</v>
      </c>
      <c r="B2699" s="61" t="str">
        <f xml:space="preserve"> _xlfn.TEXTJOIN( "", , data_scaledImpacts[[#This Row],[sector]:[impactType]] )</f>
        <v>CoastalProperties0p3252090Proactive</v>
      </c>
      <c r="C2699" s="49" t="s">
        <v>86</v>
      </c>
      <c r="D2699" s="49" t="s">
        <v>1006</v>
      </c>
      <c r="E2699" s="50">
        <v>25</v>
      </c>
      <c r="F2699" s="50">
        <v>2090</v>
      </c>
      <c r="G2699" s="50" t="s">
        <v>208</v>
      </c>
      <c r="H2699" s="51"/>
      <c r="I2699" s="64"/>
      <c r="J2699" s="147" t="s">
        <v>26</v>
      </c>
      <c r="K2699" s="52">
        <v>1298923659.3484097</v>
      </c>
      <c r="L2699" s="53" t="s">
        <v>26</v>
      </c>
      <c r="M2699" s="52">
        <v>81658832.707607821</v>
      </c>
      <c r="N2699" s="52">
        <v>3630392744.3917651</v>
      </c>
      <c r="O2699" s="52">
        <v>386372652.48966712</v>
      </c>
      <c r="P2699" s="20">
        <v>263467479.40560448</v>
      </c>
    </row>
    <row r="2700" spans="1:16" x14ac:dyDescent="0.35">
      <c r="A2700" s="54">
        <f xml:space="preserve"> ROW( data_scaledImpacts[[#This Row],[row_id]] ) - ROW( data_scaledImpacts[[#Headers],[row_id]] )</f>
        <v>2699</v>
      </c>
      <c r="B2700" s="61" t="str">
        <f xml:space="preserve"> _xlfn.TEXTJOIN( "", , data_scaledImpacts[[#This Row],[sector]:[impactType]] )</f>
        <v>CoastalProperties0p3502090Proactive</v>
      </c>
      <c r="C2700" s="49" t="s">
        <v>86</v>
      </c>
      <c r="D2700" s="49" t="s">
        <v>1006</v>
      </c>
      <c r="E2700" s="50">
        <v>50</v>
      </c>
      <c r="F2700" s="50">
        <v>2090</v>
      </c>
      <c r="G2700" s="50" t="s">
        <v>208</v>
      </c>
      <c r="H2700" s="51"/>
      <c r="I2700" s="64"/>
      <c r="J2700" s="147" t="s">
        <v>26</v>
      </c>
      <c r="K2700" s="52" t="s">
        <v>26</v>
      </c>
      <c r="L2700" s="53" t="s">
        <v>26</v>
      </c>
      <c r="M2700" s="52" t="s">
        <v>26</v>
      </c>
      <c r="N2700" s="52" t="s">
        <v>26</v>
      </c>
      <c r="O2700" s="52" t="s">
        <v>26</v>
      </c>
      <c r="P2700" s="20" t="s">
        <v>26</v>
      </c>
    </row>
    <row r="2701" spans="1:16" x14ac:dyDescent="0.35">
      <c r="A2701" s="54">
        <f xml:space="preserve"> ROW( data_scaledImpacts[[#This Row],[row_id]] ) - ROW( data_scaledImpacts[[#Headers],[row_id]] )</f>
        <v>2700</v>
      </c>
      <c r="B2701" s="61" t="str">
        <f xml:space="preserve"> _xlfn.TEXTJOIN( "", , data_scaledImpacts[[#This Row],[sector]:[impactType]] )</f>
        <v>CoastalProperties0p3752090Proactive</v>
      </c>
      <c r="C2701" s="49" t="s">
        <v>86</v>
      </c>
      <c r="D2701" s="49" t="s">
        <v>1006</v>
      </c>
      <c r="E2701" s="50">
        <v>75</v>
      </c>
      <c r="F2701" s="50">
        <v>2090</v>
      </c>
      <c r="G2701" s="50" t="s">
        <v>208</v>
      </c>
      <c r="H2701" s="51"/>
      <c r="I2701" s="64"/>
      <c r="J2701" s="147" t="s">
        <v>26</v>
      </c>
      <c r="K2701" s="52" t="s">
        <v>26</v>
      </c>
      <c r="L2701" s="53" t="s">
        <v>26</v>
      </c>
      <c r="M2701" s="52" t="s">
        <v>26</v>
      </c>
      <c r="N2701" s="52" t="s">
        <v>26</v>
      </c>
      <c r="O2701" s="52" t="s">
        <v>26</v>
      </c>
      <c r="P2701" s="20" t="s">
        <v>26</v>
      </c>
    </row>
    <row r="2702" spans="1:16" x14ac:dyDescent="0.35">
      <c r="A2702" s="54">
        <f xml:space="preserve"> ROW( data_scaledImpacts[[#This Row],[row_id]] ) - ROW( data_scaledImpacts[[#Headers],[row_id]] )</f>
        <v>2701</v>
      </c>
      <c r="B2702" s="61" t="str">
        <f xml:space="preserve"> _xlfn.TEXTJOIN( "", , data_scaledImpacts[[#This Row],[sector]:[impactType]] )</f>
        <v>CoastalProperties0p31002090Proactive</v>
      </c>
      <c r="C2702" s="49" t="s">
        <v>86</v>
      </c>
      <c r="D2702" s="49" t="s">
        <v>1006</v>
      </c>
      <c r="E2702" s="50">
        <v>100</v>
      </c>
      <c r="F2702" s="50">
        <v>2090</v>
      </c>
      <c r="G2702" s="50" t="s">
        <v>208</v>
      </c>
      <c r="H2702" s="51"/>
      <c r="I2702" s="64"/>
      <c r="J2702" s="147" t="s">
        <v>26</v>
      </c>
      <c r="K2702" s="52" t="s">
        <v>26</v>
      </c>
      <c r="L2702" s="53" t="s">
        <v>26</v>
      </c>
      <c r="M2702" s="52" t="s">
        <v>26</v>
      </c>
      <c r="N2702" s="52" t="s">
        <v>26</v>
      </c>
      <c r="O2702" s="52" t="s">
        <v>26</v>
      </c>
      <c r="P2702" s="20" t="s">
        <v>26</v>
      </c>
    </row>
    <row r="2703" spans="1:16" x14ac:dyDescent="0.35">
      <c r="A2703" s="54">
        <f xml:space="preserve"> ROW( data_scaledImpacts[[#This Row],[row_id]] ) - ROW( data_scaledImpacts[[#Headers],[row_id]] )</f>
        <v>2702</v>
      </c>
      <c r="B2703" s="61" t="str">
        <f xml:space="preserve"> _xlfn.TEXTJOIN( "", , data_scaledImpacts[[#This Row],[sector]:[impactType]] )</f>
        <v>CoastalProperties0p31252090Proactive</v>
      </c>
      <c r="C2703" s="49" t="s">
        <v>86</v>
      </c>
      <c r="D2703" s="49" t="s">
        <v>1006</v>
      </c>
      <c r="E2703" s="50">
        <v>125</v>
      </c>
      <c r="F2703" s="50">
        <v>2090</v>
      </c>
      <c r="G2703" s="50" t="s">
        <v>208</v>
      </c>
      <c r="H2703" s="51"/>
      <c r="I2703" s="64"/>
      <c r="J2703" s="147" t="s">
        <v>26</v>
      </c>
      <c r="K2703" s="52" t="s">
        <v>26</v>
      </c>
      <c r="L2703" s="53" t="s">
        <v>26</v>
      </c>
      <c r="M2703" s="52" t="s">
        <v>26</v>
      </c>
      <c r="N2703" s="52" t="s">
        <v>26</v>
      </c>
      <c r="O2703" s="52" t="s">
        <v>26</v>
      </c>
      <c r="P2703" s="20" t="s">
        <v>26</v>
      </c>
    </row>
    <row r="2704" spans="1:16" x14ac:dyDescent="0.35">
      <c r="A2704" s="54">
        <f xml:space="preserve"> ROW( data_scaledImpacts[[#This Row],[row_id]] ) - ROW( data_scaledImpacts[[#Headers],[row_id]] )</f>
        <v>2703</v>
      </c>
      <c r="B2704" s="61" t="str">
        <f xml:space="preserve"> _xlfn.TEXTJOIN( "", , data_scaledImpacts[[#This Row],[sector]:[impactType]] )</f>
        <v>CoastalProperties0p31502090Proactive</v>
      </c>
      <c r="C2704" s="49" t="s">
        <v>86</v>
      </c>
      <c r="D2704" s="49" t="s">
        <v>1006</v>
      </c>
      <c r="E2704" s="50">
        <v>150</v>
      </c>
      <c r="F2704" s="50">
        <v>2090</v>
      </c>
      <c r="G2704" s="50" t="s">
        <v>208</v>
      </c>
      <c r="H2704" s="51"/>
      <c r="I2704" s="64"/>
      <c r="J2704" s="147" t="s">
        <v>26</v>
      </c>
      <c r="K2704" s="52" t="s">
        <v>26</v>
      </c>
      <c r="L2704" s="53" t="s">
        <v>26</v>
      </c>
      <c r="M2704" s="52" t="s">
        <v>26</v>
      </c>
      <c r="N2704" s="52" t="s">
        <v>26</v>
      </c>
      <c r="O2704" s="52" t="s">
        <v>26</v>
      </c>
      <c r="P2704" s="20" t="s">
        <v>26</v>
      </c>
    </row>
    <row r="2705" spans="1:16" x14ac:dyDescent="0.35">
      <c r="A2705" s="54">
        <f xml:space="preserve"> ROW( data_scaledImpacts[[#This Row],[row_id]] ) - ROW( data_scaledImpacts[[#Headers],[row_id]] )</f>
        <v>2704</v>
      </c>
      <c r="B2705" s="61" t="str">
        <f xml:space="preserve"> _xlfn.TEXTJOIN( "", , data_scaledImpacts[[#This Row],[sector]:[impactType]] )</f>
        <v>CoastalProperties0p31752090Proactive</v>
      </c>
      <c r="C2705" s="49" t="s">
        <v>86</v>
      </c>
      <c r="D2705" s="49" t="s">
        <v>1006</v>
      </c>
      <c r="E2705" s="50">
        <v>175</v>
      </c>
      <c r="F2705" s="50">
        <v>2090</v>
      </c>
      <c r="G2705" s="50" t="s">
        <v>208</v>
      </c>
      <c r="H2705" s="51"/>
      <c r="I2705" s="64"/>
      <c r="J2705" s="147" t="s">
        <v>26</v>
      </c>
      <c r="K2705" s="52" t="s">
        <v>26</v>
      </c>
      <c r="L2705" s="53" t="s">
        <v>26</v>
      </c>
      <c r="M2705" s="52" t="s">
        <v>26</v>
      </c>
      <c r="N2705" s="52" t="s">
        <v>26</v>
      </c>
      <c r="O2705" s="52" t="s">
        <v>26</v>
      </c>
      <c r="P2705" s="20" t="s">
        <v>26</v>
      </c>
    </row>
    <row r="2706" spans="1:16" x14ac:dyDescent="0.35">
      <c r="A2706" s="54">
        <f xml:space="preserve"> ROW( data_scaledImpacts[[#This Row],[row_id]] ) - ROW( data_scaledImpacts[[#Headers],[row_id]] )</f>
        <v>2705</v>
      </c>
      <c r="B2706" s="61" t="str">
        <f xml:space="preserve"> _xlfn.TEXTJOIN( "", , data_scaledImpacts[[#This Row],[sector]:[impactType]] )</f>
        <v>CoastalProperties0p32002090Proactive</v>
      </c>
      <c r="C2706" s="49" t="s">
        <v>86</v>
      </c>
      <c r="D2706" s="49" t="s">
        <v>1006</v>
      </c>
      <c r="E2706" s="50">
        <v>200</v>
      </c>
      <c r="F2706" s="50">
        <v>2090</v>
      </c>
      <c r="G2706" s="50" t="s">
        <v>208</v>
      </c>
      <c r="H2706" s="51"/>
      <c r="I2706" s="64"/>
      <c r="J2706" s="147" t="s">
        <v>26</v>
      </c>
      <c r="K2706" s="52" t="s">
        <v>26</v>
      </c>
      <c r="L2706" s="53" t="s">
        <v>26</v>
      </c>
      <c r="M2706" s="52" t="s">
        <v>26</v>
      </c>
      <c r="N2706" s="52" t="s">
        <v>26</v>
      </c>
      <c r="O2706" s="52" t="s">
        <v>26</v>
      </c>
      <c r="P2706" s="20" t="s">
        <v>26</v>
      </c>
    </row>
    <row r="2707" spans="1:16" x14ac:dyDescent="0.35">
      <c r="A2707" s="54">
        <f xml:space="preserve"> ROW( data_scaledImpacts[[#This Row],[row_id]] ) - ROW( data_scaledImpacts[[#Headers],[row_id]] )</f>
        <v>2706</v>
      </c>
      <c r="B2707" s="61" t="str">
        <f xml:space="preserve"> _xlfn.TEXTJOIN( "", , data_scaledImpacts[[#This Row],[sector]:[impactType]] )</f>
        <v>CoastalProperties0p32252090Proactive</v>
      </c>
      <c r="C2707" s="49" t="s">
        <v>86</v>
      </c>
      <c r="D2707" s="49" t="s">
        <v>1006</v>
      </c>
      <c r="E2707" s="50">
        <v>225</v>
      </c>
      <c r="F2707" s="50">
        <v>2090</v>
      </c>
      <c r="G2707" s="50" t="s">
        <v>208</v>
      </c>
      <c r="H2707" s="51"/>
      <c r="I2707" s="64"/>
      <c r="J2707" s="147" t="s">
        <v>26</v>
      </c>
      <c r="K2707" s="52" t="s">
        <v>26</v>
      </c>
      <c r="L2707" s="53" t="s">
        <v>26</v>
      </c>
      <c r="M2707" s="52" t="s">
        <v>26</v>
      </c>
      <c r="N2707" s="52" t="s">
        <v>26</v>
      </c>
      <c r="O2707" s="52" t="s">
        <v>26</v>
      </c>
      <c r="P2707" s="20" t="s">
        <v>26</v>
      </c>
    </row>
    <row r="2708" spans="1:16" x14ac:dyDescent="0.35">
      <c r="A2708" s="54">
        <f xml:space="preserve"> ROW( data_scaledImpacts[[#This Row],[row_id]] ) - ROW( data_scaledImpacts[[#Headers],[row_id]] )</f>
        <v>2707</v>
      </c>
      <c r="B2708" s="61" t="str">
        <f xml:space="preserve"> _xlfn.TEXTJOIN( "", , data_scaledImpacts[[#This Row],[sector]:[impactType]] )</f>
        <v>CoastalProperties0p5252090Proactive</v>
      </c>
      <c r="C2708" s="49" t="s">
        <v>86</v>
      </c>
      <c r="D2708" s="49" t="s">
        <v>1007</v>
      </c>
      <c r="E2708" s="50">
        <v>25</v>
      </c>
      <c r="F2708" s="50">
        <v>2090</v>
      </c>
      <c r="G2708" s="50" t="s">
        <v>208</v>
      </c>
      <c r="H2708" s="51"/>
      <c r="I2708" s="64"/>
      <c r="J2708" s="147" t="s">
        <v>26</v>
      </c>
      <c r="K2708" s="52">
        <v>1229913091.7252803</v>
      </c>
      <c r="L2708" s="53" t="s">
        <v>26</v>
      </c>
      <c r="M2708" s="52">
        <v>79311672.147284359</v>
      </c>
      <c r="N2708" s="52">
        <v>2861988661.5218425</v>
      </c>
      <c r="O2708" s="52">
        <v>300425379.71692961</v>
      </c>
      <c r="P2708" s="20">
        <v>243970962.14387423</v>
      </c>
    </row>
    <row r="2709" spans="1:16" x14ac:dyDescent="0.35">
      <c r="A2709" s="54">
        <f xml:space="preserve"> ROW( data_scaledImpacts[[#This Row],[row_id]] ) - ROW( data_scaledImpacts[[#Headers],[row_id]] )</f>
        <v>2708</v>
      </c>
      <c r="B2709" s="61" t="str">
        <f xml:space="preserve"> _xlfn.TEXTJOIN( "", , data_scaledImpacts[[#This Row],[sector]:[impactType]] )</f>
        <v>CoastalProperties0p5502090Proactive</v>
      </c>
      <c r="C2709" s="49" t="s">
        <v>86</v>
      </c>
      <c r="D2709" s="49" t="s">
        <v>1007</v>
      </c>
      <c r="E2709" s="50">
        <v>50</v>
      </c>
      <c r="F2709" s="50">
        <v>2090</v>
      </c>
      <c r="G2709" s="50" t="s">
        <v>208</v>
      </c>
      <c r="H2709" s="51"/>
      <c r="I2709" s="64"/>
      <c r="J2709" s="147" t="s">
        <v>26</v>
      </c>
      <c r="K2709" s="52">
        <v>1412468283.893173</v>
      </c>
      <c r="L2709" s="53" t="s">
        <v>26</v>
      </c>
      <c r="M2709" s="52">
        <v>99993669.965936482</v>
      </c>
      <c r="N2709" s="52">
        <v>4384745576.3576012</v>
      </c>
      <c r="O2709" s="52">
        <v>516308033.20239186</v>
      </c>
      <c r="P2709" s="20">
        <v>496561414.62576348</v>
      </c>
    </row>
    <row r="2710" spans="1:16" x14ac:dyDescent="0.35">
      <c r="A2710" s="54">
        <f xml:space="preserve"> ROW( data_scaledImpacts[[#This Row],[row_id]] ) - ROW( data_scaledImpacts[[#Headers],[row_id]] )</f>
        <v>2709</v>
      </c>
      <c r="B2710" s="61" t="str">
        <f xml:space="preserve"> _xlfn.TEXTJOIN( "", , data_scaledImpacts[[#This Row],[sector]:[impactType]] )</f>
        <v>CoastalProperties0p5752090Proactive</v>
      </c>
      <c r="C2710" s="49" t="s">
        <v>86</v>
      </c>
      <c r="D2710" s="49" t="s">
        <v>1007</v>
      </c>
      <c r="E2710" s="50">
        <v>75</v>
      </c>
      <c r="F2710" s="50">
        <v>2090</v>
      </c>
      <c r="G2710" s="50" t="s">
        <v>208</v>
      </c>
      <c r="H2710" s="51"/>
      <c r="I2710" s="64"/>
      <c r="J2710" s="147" t="s">
        <v>26</v>
      </c>
      <c r="K2710" s="52" t="s">
        <v>26</v>
      </c>
      <c r="L2710" s="53" t="s">
        <v>26</v>
      </c>
      <c r="M2710" s="52" t="s">
        <v>26</v>
      </c>
      <c r="N2710" s="52" t="s">
        <v>26</v>
      </c>
      <c r="O2710" s="52" t="s">
        <v>26</v>
      </c>
      <c r="P2710" s="20" t="s">
        <v>26</v>
      </c>
    </row>
    <row r="2711" spans="1:16" x14ac:dyDescent="0.35">
      <c r="A2711" s="54">
        <f xml:space="preserve"> ROW( data_scaledImpacts[[#This Row],[row_id]] ) - ROW( data_scaledImpacts[[#Headers],[row_id]] )</f>
        <v>2710</v>
      </c>
      <c r="B2711" s="61" t="str">
        <f xml:space="preserve"> _xlfn.TEXTJOIN( "", , data_scaledImpacts[[#This Row],[sector]:[impactType]] )</f>
        <v>CoastalProperties0p51002090Proactive</v>
      </c>
      <c r="C2711" s="49" t="s">
        <v>86</v>
      </c>
      <c r="D2711" s="49" t="s">
        <v>1007</v>
      </c>
      <c r="E2711" s="50">
        <v>100</v>
      </c>
      <c r="F2711" s="50">
        <v>2090</v>
      </c>
      <c r="G2711" s="50" t="s">
        <v>208</v>
      </c>
      <c r="H2711" s="51"/>
      <c r="I2711" s="64"/>
      <c r="J2711" s="147" t="s">
        <v>26</v>
      </c>
      <c r="K2711" s="52" t="s">
        <v>26</v>
      </c>
      <c r="L2711" s="53" t="s">
        <v>26</v>
      </c>
      <c r="M2711" s="52" t="s">
        <v>26</v>
      </c>
      <c r="N2711" s="52" t="s">
        <v>26</v>
      </c>
      <c r="O2711" s="52" t="s">
        <v>26</v>
      </c>
      <c r="P2711" s="20" t="s">
        <v>26</v>
      </c>
    </row>
    <row r="2712" spans="1:16" x14ac:dyDescent="0.35">
      <c r="A2712" s="54">
        <f xml:space="preserve"> ROW( data_scaledImpacts[[#This Row],[row_id]] ) - ROW( data_scaledImpacts[[#Headers],[row_id]] )</f>
        <v>2711</v>
      </c>
      <c r="B2712" s="61" t="str">
        <f xml:space="preserve"> _xlfn.TEXTJOIN( "", , data_scaledImpacts[[#This Row],[sector]:[impactType]] )</f>
        <v>CoastalProperties0p51252090Proactive</v>
      </c>
      <c r="C2712" s="49" t="s">
        <v>86</v>
      </c>
      <c r="D2712" s="49" t="s">
        <v>1007</v>
      </c>
      <c r="E2712" s="50">
        <v>125</v>
      </c>
      <c r="F2712" s="50">
        <v>2090</v>
      </c>
      <c r="G2712" s="50" t="s">
        <v>208</v>
      </c>
      <c r="H2712" s="51"/>
      <c r="I2712" s="64"/>
      <c r="J2712" s="147" t="s">
        <v>26</v>
      </c>
      <c r="K2712" s="52" t="s">
        <v>26</v>
      </c>
      <c r="L2712" s="53" t="s">
        <v>26</v>
      </c>
      <c r="M2712" s="52" t="s">
        <v>26</v>
      </c>
      <c r="N2712" s="52" t="s">
        <v>26</v>
      </c>
      <c r="O2712" s="52" t="s">
        <v>26</v>
      </c>
      <c r="P2712" s="20" t="s">
        <v>26</v>
      </c>
    </row>
    <row r="2713" spans="1:16" x14ac:dyDescent="0.35">
      <c r="A2713" s="54">
        <f xml:space="preserve"> ROW( data_scaledImpacts[[#This Row],[row_id]] ) - ROW( data_scaledImpacts[[#Headers],[row_id]] )</f>
        <v>2712</v>
      </c>
      <c r="B2713" s="61" t="str">
        <f xml:space="preserve"> _xlfn.TEXTJOIN( "", , data_scaledImpacts[[#This Row],[sector]:[impactType]] )</f>
        <v>CoastalProperties0p51502090Proactive</v>
      </c>
      <c r="C2713" s="49" t="s">
        <v>86</v>
      </c>
      <c r="D2713" s="49" t="s">
        <v>1007</v>
      </c>
      <c r="E2713" s="50">
        <v>150</v>
      </c>
      <c r="F2713" s="50">
        <v>2090</v>
      </c>
      <c r="G2713" s="50" t="s">
        <v>208</v>
      </c>
      <c r="H2713" s="51"/>
      <c r="I2713" s="64"/>
      <c r="J2713" s="147" t="s">
        <v>26</v>
      </c>
      <c r="K2713" s="52" t="s">
        <v>26</v>
      </c>
      <c r="L2713" s="53" t="s">
        <v>26</v>
      </c>
      <c r="M2713" s="52" t="s">
        <v>26</v>
      </c>
      <c r="N2713" s="52" t="s">
        <v>26</v>
      </c>
      <c r="O2713" s="52" t="s">
        <v>26</v>
      </c>
      <c r="P2713" s="20" t="s">
        <v>26</v>
      </c>
    </row>
    <row r="2714" spans="1:16" x14ac:dyDescent="0.35">
      <c r="A2714" s="54">
        <f xml:space="preserve"> ROW( data_scaledImpacts[[#This Row],[row_id]] ) - ROW( data_scaledImpacts[[#Headers],[row_id]] )</f>
        <v>2713</v>
      </c>
      <c r="B2714" s="61" t="str">
        <f xml:space="preserve"> _xlfn.TEXTJOIN( "", , data_scaledImpacts[[#This Row],[sector]:[impactType]] )</f>
        <v>CoastalProperties0p51752090Proactive</v>
      </c>
      <c r="C2714" s="49" t="s">
        <v>86</v>
      </c>
      <c r="D2714" s="49" t="s">
        <v>1007</v>
      </c>
      <c r="E2714" s="50">
        <v>175</v>
      </c>
      <c r="F2714" s="50">
        <v>2090</v>
      </c>
      <c r="G2714" s="50" t="s">
        <v>208</v>
      </c>
      <c r="H2714" s="51"/>
      <c r="I2714" s="64"/>
      <c r="J2714" s="147" t="s">
        <v>26</v>
      </c>
      <c r="K2714" s="52" t="s">
        <v>26</v>
      </c>
      <c r="L2714" s="53" t="s">
        <v>26</v>
      </c>
      <c r="M2714" s="52" t="s">
        <v>26</v>
      </c>
      <c r="N2714" s="52" t="s">
        <v>26</v>
      </c>
      <c r="O2714" s="52" t="s">
        <v>26</v>
      </c>
      <c r="P2714" s="20" t="s">
        <v>26</v>
      </c>
    </row>
    <row r="2715" spans="1:16" x14ac:dyDescent="0.35">
      <c r="A2715" s="54">
        <f xml:space="preserve"> ROW( data_scaledImpacts[[#This Row],[row_id]] ) - ROW( data_scaledImpacts[[#Headers],[row_id]] )</f>
        <v>2714</v>
      </c>
      <c r="B2715" s="61" t="str">
        <f xml:space="preserve"> _xlfn.TEXTJOIN( "", , data_scaledImpacts[[#This Row],[sector]:[impactType]] )</f>
        <v>CoastalProperties0p52002090Proactive</v>
      </c>
      <c r="C2715" s="49" t="s">
        <v>86</v>
      </c>
      <c r="D2715" s="49" t="s">
        <v>1007</v>
      </c>
      <c r="E2715" s="50">
        <v>200</v>
      </c>
      <c r="F2715" s="50">
        <v>2090</v>
      </c>
      <c r="G2715" s="50" t="s">
        <v>208</v>
      </c>
      <c r="H2715" s="51"/>
      <c r="I2715" s="64"/>
      <c r="J2715" s="147" t="s">
        <v>26</v>
      </c>
      <c r="K2715" s="52" t="s">
        <v>26</v>
      </c>
      <c r="L2715" s="53" t="s">
        <v>26</v>
      </c>
      <c r="M2715" s="52" t="s">
        <v>26</v>
      </c>
      <c r="N2715" s="52" t="s">
        <v>26</v>
      </c>
      <c r="O2715" s="52" t="s">
        <v>26</v>
      </c>
      <c r="P2715" s="20" t="s">
        <v>26</v>
      </c>
    </row>
    <row r="2716" spans="1:16" x14ac:dyDescent="0.35">
      <c r="A2716" s="54">
        <f xml:space="preserve"> ROW( data_scaledImpacts[[#This Row],[row_id]] ) - ROW( data_scaledImpacts[[#Headers],[row_id]] )</f>
        <v>2715</v>
      </c>
      <c r="B2716" s="61" t="str">
        <f xml:space="preserve"> _xlfn.TEXTJOIN( "", , data_scaledImpacts[[#This Row],[sector]:[impactType]] )</f>
        <v>CoastalProperties0p52252090Proactive</v>
      </c>
      <c r="C2716" s="49" t="s">
        <v>86</v>
      </c>
      <c r="D2716" s="49" t="s">
        <v>1007</v>
      </c>
      <c r="E2716" s="50">
        <v>225</v>
      </c>
      <c r="F2716" s="50">
        <v>2090</v>
      </c>
      <c r="G2716" s="50" t="s">
        <v>208</v>
      </c>
      <c r="H2716" s="51"/>
      <c r="I2716" s="64"/>
      <c r="J2716" s="147" t="s">
        <v>26</v>
      </c>
      <c r="K2716" s="52" t="s">
        <v>26</v>
      </c>
      <c r="L2716" s="53" t="s">
        <v>26</v>
      </c>
      <c r="M2716" s="52" t="s">
        <v>26</v>
      </c>
      <c r="N2716" s="52" t="s">
        <v>26</v>
      </c>
      <c r="O2716" s="52" t="s">
        <v>26</v>
      </c>
      <c r="P2716" s="20" t="s">
        <v>26</v>
      </c>
    </row>
    <row r="2717" spans="1:16" x14ac:dyDescent="0.35">
      <c r="A2717" s="54">
        <f xml:space="preserve"> ROW( data_scaledImpacts[[#This Row],[row_id]] ) - ROW( data_scaledImpacts[[#Headers],[row_id]] )</f>
        <v>2716</v>
      </c>
      <c r="B2717" s="61" t="str">
        <f xml:space="preserve"> _xlfn.TEXTJOIN( "", , data_scaledImpacts[[#This Row],[sector]:[impactType]] )</f>
        <v>CoastalProperties1p0252090Proactive</v>
      </c>
      <c r="C2717" s="49" t="s">
        <v>86</v>
      </c>
      <c r="D2717" s="49" t="s">
        <v>1008</v>
      </c>
      <c r="E2717" s="50">
        <v>25</v>
      </c>
      <c r="F2717" s="50">
        <v>2090</v>
      </c>
      <c r="G2717" s="50" t="s">
        <v>208</v>
      </c>
      <c r="H2717" s="51"/>
      <c r="I2717" s="64"/>
      <c r="J2717" s="147" t="s">
        <v>26</v>
      </c>
      <c r="K2717" s="52">
        <v>1716007055.3994663</v>
      </c>
      <c r="L2717" s="53" t="s">
        <v>26</v>
      </c>
      <c r="M2717" s="52">
        <v>194760480.9553251</v>
      </c>
      <c r="N2717" s="52">
        <v>5637184749.4069862</v>
      </c>
      <c r="O2717" s="52">
        <v>619168509.52862203</v>
      </c>
      <c r="P2717" s="20">
        <v>332556018.10484147</v>
      </c>
    </row>
    <row r="2718" spans="1:16" x14ac:dyDescent="0.35">
      <c r="A2718" s="54">
        <f xml:space="preserve"> ROW( data_scaledImpacts[[#This Row],[row_id]] ) - ROW( data_scaledImpacts[[#Headers],[row_id]] )</f>
        <v>2717</v>
      </c>
      <c r="B2718" s="61" t="str">
        <f xml:space="preserve"> _xlfn.TEXTJOIN( "", , data_scaledImpacts[[#This Row],[sector]:[impactType]] )</f>
        <v>CoastalProperties1p0502090Proactive</v>
      </c>
      <c r="C2718" s="49" t="s">
        <v>86</v>
      </c>
      <c r="D2718" s="49" t="s">
        <v>1008</v>
      </c>
      <c r="E2718" s="50">
        <v>50</v>
      </c>
      <c r="F2718" s="50">
        <v>2090</v>
      </c>
      <c r="G2718" s="50" t="s">
        <v>208</v>
      </c>
      <c r="H2718" s="51"/>
      <c r="I2718" s="64"/>
      <c r="J2718" s="147" t="s">
        <v>26</v>
      </c>
      <c r="K2718" s="52">
        <v>1931938509.8659282</v>
      </c>
      <c r="L2718" s="53" t="s">
        <v>26</v>
      </c>
      <c r="M2718" s="52">
        <v>237953100.85230562</v>
      </c>
      <c r="N2718" s="52">
        <v>6892895976.9610195</v>
      </c>
      <c r="O2718" s="52">
        <v>822175250.51532841</v>
      </c>
      <c r="P2718" s="20">
        <v>629040016.93344176</v>
      </c>
    </row>
    <row r="2719" spans="1:16" x14ac:dyDescent="0.35">
      <c r="A2719" s="54">
        <f xml:space="preserve"> ROW( data_scaledImpacts[[#This Row],[row_id]] ) - ROW( data_scaledImpacts[[#Headers],[row_id]] )</f>
        <v>2718</v>
      </c>
      <c r="B2719" s="61" t="str">
        <f xml:space="preserve"> _xlfn.TEXTJOIN( "", , data_scaledImpacts[[#This Row],[sector]:[impactType]] )</f>
        <v>CoastalProperties1p0752090Proactive</v>
      </c>
      <c r="C2719" s="49" t="s">
        <v>86</v>
      </c>
      <c r="D2719" s="49" t="s">
        <v>1008</v>
      </c>
      <c r="E2719" s="50">
        <v>75</v>
      </c>
      <c r="F2719" s="50">
        <v>2090</v>
      </c>
      <c r="G2719" s="50" t="s">
        <v>208</v>
      </c>
      <c r="H2719" s="51"/>
      <c r="I2719" s="64"/>
      <c r="J2719" s="147" t="s">
        <v>26</v>
      </c>
      <c r="K2719" s="52">
        <v>2066214373.2454214</v>
      </c>
      <c r="L2719" s="53" t="s">
        <v>26</v>
      </c>
      <c r="M2719" s="52">
        <v>255209069.35177216</v>
      </c>
      <c r="N2719" s="52">
        <v>7409523937.9062815</v>
      </c>
      <c r="O2719" s="52">
        <v>809831255.58996713</v>
      </c>
      <c r="P2719" s="20">
        <v>735658790.55179715</v>
      </c>
    </row>
    <row r="2720" spans="1:16" x14ac:dyDescent="0.35">
      <c r="A2720" s="54">
        <f xml:space="preserve"> ROW( data_scaledImpacts[[#This Row],[row_id]] ) - ROW( data_scaledImpacts[[#Headers],[row_id]] )</f>
        <v>2719</v>
      </c>
      <c r="B2720" s="61" t="str">
        <f xml:space="preserve"> _xlfn.TEXTJOIN( "", , data_scaledImpacts[[#This Row],[sector]:[impactType]] )</f>
        <v>CoastalProperties1p01002090Proactive</v>
      </c>
      <c r="C2720" s="49" t="s">
        <v>86</v>
      </c>
      <c r="D2720" s="49" t="s">
        <v>1008</v>
      </c>
      <c r="E2720" s="50">
        <v>100</v>
      </c>
      <c r="F2720" s="50">
        <v>2090</v>
      </c>
      <c r="G2720" s="50" t="s">
        <v>208</v>
      </c>
      <c r="H2720" s="51"/>
      <c r="I2720" s="64"/>
      <c r="J2720" s="147" t="s">
        <v>26</v>
      </c>
      <c r="K2720" s="52">
        <v>2221153845.4842443</v>
      </c>
      <c r="L2720" s="53" t="s">
        <v>26</v>
      </c>
      <c r="M2720" s="52">
        <v>269661215.83815694</v>
      </c>
      <c r="N2720" s="52">
        <v>7626324941.7700071</v>
      </c>
      <c r="O2720" s="52">
        <v>751541707.91419089</v>
      </c>
      <c r="P2720" s="20">
        <v>785810484.83616006</v>
      </c>
    </row>
    <row r="2721" spans="1:16" x14ac:dyDescent="0.35">
      <c r="A2721" s="54">
        <f xml:space="preserve"> ROW( data_scaledImpacts[[#This Row],[row_id]] ) - ROW( data_scaledImpacts[[#Headers],[row_id]] )</f>
        <v>2720</v>
      </c>
      <c r="B2721" s="61" t="str">
        <f xml:space="preserve"> _xlfn.TEXTJOIN( "", , data_scaledImpacts[[#This Row],[sector]:[impactType]] )</f>
        <v>CoastalProperties1p01252090Proactive</v>
      </c>
      <c r="C2721" s="49" t="s">
        <v>86</v>
      </c>
      <c r="D2721" s="49" t="s">
        <v>1008</v>
      </c>
      <c r="E2721" s="50">
        <v>125</v>
      </c>
      <c r="F2721" s="50">
        <v>2090</v>
      </c>
      <c r="G2721" s="50" t="s">
        <v>208</v>
      </c>
      <c r="H2721" s="51"/>
      <c r="I2721" s="64"/>
      <c r="J2721" s="147" t="s">
        <v>26</v>
      </c>
      <c r="K2721" s="52" t="s">
        <v>26</v>
      </c>
      <c r="L2721" s="53" t="s">
        <v>26</v>
      </c>
      <c r="M2721" s="52" t="s">
        <v>26</v>
      </c>
      <c r="N2721" s="52" t="s">
        <v>26</v>
      </c>
      <c r="O2721" s="52" t="s">
        <v>26</v>
      </c>
      <c r="P2721" s="20" t="s">
        <v>26</v>
      </c>
    </row>
    <row r="2722" spans="1:16" x14ac:dyDescent="0.35">
      <c r="A2722" s="54">
        <f xml:space="preserve"> ROW( data_scaledImpacts[[#This Row],[row_id]] ) - ROW( data_scaledImpacts[[#Headers],[row_id]] )</f>
        <v>2721</v>
      </c>
      <c r="B2722" s="61" t="str">
        <f xml:space="preserve"> _xlfn.TEXTJOIN( "", , data_scaledImpacts[[#This Row],[sector]:[impactType]] )</f>
        <v>CoastalProperties1p01502090Proactive</v>
      </c>
      <c r="C2722" s="49" t="s">
        <v>86</v>
      </c>
      <c r="D2722" s="49" t="s">
        <v>1008</v>
      </c>
      <c r="E2722" s="50">
        <v>150</v>
      </c>
      <c r="F2722" s="50">
        <v>2090</v>
      </c>
      <c r="G2722" s="50" t="s">
        <v>208</v>
      </c>
      <c r="H2722" s="51"/>
      <c r="I2722" s="64"/>
      <c r="J2722" s="147" t="s">
        <v>26</v>
      </c>
      <c r="K2722" s="52" t="s">
        <v>26</v>
      </c>
      <c r="L2722" s="53" t="s">
        <v>26</v>
      </c>
      <c r="M2722" s="52" t="s">
        <v>26</v>
      </c>
      <c r="N2722" s="52" t="s">
        <v>26</v>
      </c>
      <c r="O2722" s="52" t="s">
        <v>26</v>
      </c>
      <c r="P2722" s="20" t="s">
        <v>26</v>
      </c>
    </row>
    <row r="2723" spans="1:16" x14ac:dyDescent="0.35">
      <c r="A2723" s="54">
        <f xml:space="preserve"> ROW( data_scaledImpacts[[#This Row],[row_id]] ) - ROW( data_scaledImpacts[[#Headers],[row_id]] )</f>
        <v>2722</v>
      </c>
      <c r="B2723" s="61" t="str">
        <f xml:space="preserve"> _xlfn.TEXTJOIN( "", , data_scaledImpacts[[#This Row],[sector]:[impactType]] )</f>
        <v>CoastalProperties1p01752090Proactive</v>
      </c>
      <c r="C2723" s="49" t="s">
        <v>86</v>
      </c>
      <c r="D2723" s="49" t="s">
        <v>1008</v>
      </c>
      <c r="E2723" s="50">
        <v>175</v>
      </c>
      <c r="F2723" s="50">
        <v>2090</v>
      </c>
      <c r="G2723" s="50" t="s">
        <v>208</v>
      </c>
      <c r="H2723" s="51"/>
      <c r="I2723" s="64"/>
      <c r="J2723" s="147" t="s">
        <v>26</v>
      </c>
      <c r="K2723" s="52" t="s">
        <v>26</v>
      </c>
      <c r="L2723" s="53" t="s">
        <v>26</v>
      </c>
      <c r="M2723" s="52" t="s">
        <v>26</v>
      </c>
      <c r="N2723" s="52" t="s">
        <v>26</v>
      </c>
      <c r="O2723" s="52" t="s">
        <v>26</v>
      </c>
      <c r="P2723" s="20" t="s">
        <v>26</v>
      </c>
    </row>
    <row r="2724" spans="1:16" x14ac:dyDescent="0.35">
      <c r="A2724" s="54">
        <f xml:space="preserve"> ROW( data_scaledImpacts[[#This Row],[row_id]] ) - ROW( data_scaledImpacts[[#Headers],[row_id]] )</f>
        <v>2723</v>
      </c>
      <c r="B2724" s="61" t="str">
        <f xml:space="preserve"> _xlfn.TEXTJOIN( "", , data_scaledImpacts[[#This Row],[sector]:[impactType]] )</f>
        <v>CoastalProperties1p02002090Proactive</v>
      </c>
      <c r="C2724" s="49" t="s">
        <v>86</v>
      </c>
      <c r="D2724" s="49" t="s">
        <v>1008</v>
      </c>
      <c r="E2724" s="50">
        <v>200</v>
      </c>
      <c r="F2724" s="50">
        <v>2090</v>
      </c>
      <c r="G2724" s="50" t="s">
        <v>208</v>
      </c>
      <c r="H2724" s="51"/>
      <c r="I2724" s="64"/>
      <c r="J2724" s="147" t="s">
        <v>26</v>
      </c>
      <c r="K2724" s="52" t="s">
        <v>26</v>
      </c>
      <c r="L2724" s="53" t="s">
        <v>26</v>
      </c>
      <c r="M2724" s="52" t="s">
        <v>26</v>
      </c>
      <c r="N2724" s="52" t="s">
        <v>26</v>
      </c>
      <c r="O2724" s="52" t="s">
        <v>26</v>
      </c>
      <c r="P2724" s="20" t="s">
        <v>26</v>
      </c>
    </row>
    <row r="2725" spans="1:16" x14ac:dyDescent="0.35">
      <c r="A2725" s="54">
        <f xml:space="preserve"> ROW( data_scaledImpacts[[#This Row],[row_id]] ) - ROW( data_scaledImpacts[[#Headers],[row_id]] )</f>
        <v>2724</v>
      </c>
      <c r="B2725" s="61" t="str">
        <f xml:space="preserve"> _xlfn.TEXTJOIN( "", , data_scaledImpacts[[#This Row],[sector]:[impactType]] )</f>
        <v>CoastalProperties1p02252090Proactive</v>
      </c>
      <c r="C2725" s="49" t="s">
        <v>86</v>
      </c>
      <c r="D2725" s="49" t="s">
        <v>1008</v>
      </c>
      <c r="E2725" s="50">
        <v>225</v>
      </c>
      <c r="F2725" s="50">
        <v>2090</v>
      </c>
      <c r="G2725" s="50" t="s">
        <v>208</v>
      </c>
      <c r="H2725" s="51"/>
      <c r="I2725" s="64"/>
      <c r="J2725" s="147" t="s">
        <v>26</v>
      </c>
      <c r="K2725" s="52" t="s">
        <v>26</v>
      </c>
      <c r="L2725" s="53" t="s">
        <v>26</v>
      </c>
      <c r="M2725" s="52" t="s">
        <v>26</v>
      </c>
      <c r="N2725" s="52" t="s">
        <v>26</v>
      </c>
      <c r="O2725" s="52" t="s">
        <v>26</v>
      </c>
      <c r="P2725" s="20" t="s">
        <v>26</v>
      </c>
    </row>
    <row r="2726" spans="1:16" x14ac:dyDescent="0.35">
      <c r="A2726" s="54">
        <f xml:space="preserve"> ROW( data_scaledImpacts[[#This Row],[row_id]] ) - ROW( data_scaledImpacts[[#Headers],[row_id]] )</f>
        <v>2725</v>
      </c>
      <c r="B2726" s="61" t="str">
        <f xml:space="preserve"> _xlfn.TEXTJOIN( "", , data_scaledImpacts[[#This Row],[sector]:[impactType]] )</f>
        <v>CoastalProperties1p5252090Proactive</v>
      </c>
      <c r="C2726" s="49" t="s">
        <v>86</v>
      </c>
      <c r="D2726" s="49" t="s">
        <v>1009</v>
      </c>
      <c r="E2726" s="50">
        <v>25</v>
      </c>
      <c r="F2726" s="50">
        <v>2090</v>
      </c>
      <c r="G2726" s="50" t="s">
        <v>208</v>
      </c>
      <c r="H2726" s="51"/>
      <c r="I2726" s="64"/>
      <c r="J2726" s="147" t="s">
        <v>26</v>
      </c>
      <c r="K2726" s="52">
        <v>1378072225.5163367</v>
      </c>
      <c r="L2726" s="53" t="s">
        <v>26</v>
      </c>
      <c r="M2726" s="52">
        <v>87563327.292726547</v>
      </c>
      <c r="N2726" s="52">
        <v>3788699287.116827</v>
      </c>
      <c r="O2726" s="52">
        <v>336850899.74601024</v>
      </c>
      <c r="P2726" s="20">
        <v>345845227.42081887</v>
      </c>
    </row>
    <row r="2727" spans="1:16" x14ac:dyDescent="0.35">
      <c r="A2727" s="54">
        <f xml:space="preserve"> ROW( data_scaledImpacts[[#This Row],[row_id]] ) - ROW( data_scaledImpacts[[#Headers],[row_id]] )</f>
        <v>2726</v>
      </c>
      <c r="B2727" s="61" t="str">
        <f xml:space="preserve"> _xlfn.TEXTJOIN( "", , data_scaledImpacts[[#This Row],[sector]:[impactType]] )</f>
        <v>CoastalProperties1p5502090Proactive</v>
      </c>
      <c r="C2727" s="49" t="s">
        <v>86</v>
      </c>
      <c r="D2727" s="49" t="s">
        <v>1009</v>
      </c>
      <c r="E2727" s="50">
        <v>50</v>
      </c>
      <c r="F2727" s="50">
        <v>2090</v>
      </c>
      <c r="G2727" s="50" t="s">
        <v>208</v>
      </c>
      <c r="H2727" s="51"/>
      <c r="I2727" s="64"/>
      <c r="J2727" s="147" t="s">
        <v>26</v>
      </c>
      <c r="K2727" s="52">
        <v>1665338373.0352738</v>
      </c>
      <c r="L2727" s="53" t="s">
        <v>26</v>
      </c>
      <c r="M2727" s="52">
        <v>114245783.60075434</v>
      </c>
      <c r="N2727" s="52">
        <v>4938174316.9734249</v>
      </c>
      <c r="O2727" s="52">
        <v>517321592.38614684</v>
      </c>
      <c r="P2727" s="20">
        <v>589370478.94837153</v>
      </c>
    </row>
    <row r="2728" spans="1:16" x14ac:dyDescent="0.35">
      <c r="A2728" s="54">
        <f xml:space="preserve"> ROW( data_scaledImpacts[[#This Row],[row_id]] ) - ROW( data_scaledImpacts[[#Headers],[row_id]] )</f>
        <v>2727</v>
      </c>
      <c r="B2728" s="61" t="str">
        <f xml:space="preserve"> _xlfn.TEXTJOIN( "", , data_scaledImpacts[[#This Row],[sector]:[impactType]] )</f>
        <v>CoastalProperties1p5752090Proactive</v>
      </c>
      <c r="C2728" s="49" t="s">
        <v>86</v>
      </c>
      <c r="D2728" s="49" t="s">
        <v>1009</v>
      </c>
      <c r="E2728" s="50">
        <v>75</v>
      </c>
      <c r="F2728" s="50">
        <v>2090</v>
      </c>
      <c r="G2728" s="50" t="s">
        <v>208</v>
      </c>
      <c r="H2728" s="51"/>
      <c r="I2728" s="64"/>
      <c r="J2728" s="147" t="s">
        <v>26</v>
      </c>
      <c r="K2728" s="52">
        <v>1963486664.7071536</v>
      </c>
      <c r="L2728" s="53" t="s">
        <v>26</v>
      </c>
      <c r="M2728" s="52">
        <v>137697085.34274989</v>
      </c>
      <c r="N2728" s="52">
        <v>6040097340.7528009</v>
      </c>
      <c r="O2728" s="52">
        <v>582826966.91603971</v>
      </c>
      <c r="P2728" s="20">
        <v>735695308.02281463</v>
      </c>
    </row>
    <row r="2729" spans="1:16" x14ac:dyDescent="0.35">
      <c r="A2729" s="54">
        <f xml:space="preserve"> ROW( data_scaledImpacts[[#This Row],[row_id]] ) - ROW( data_scaledImpacts[[#Headers],[row_id]] )</f>
        <v>2728</v>
      </c>
      <c r="B2729" s="61" t="str">
        <f xml:space="preserve"> _xlfn.TEXTJOIN( "", , data_scaledImpacts[[#This Row],[sector]:[impactType]] )</f>
        <v>CoastalProperties1p51002090Proactive</v>
      </c>
      <c r="C2729" s="49" t="s">
        <v>86</v>
      </c>
      <c r="D2729" s="49" t="s">
        <v>1009</v>
      </c>
      <c r="E2729" s="50">
        <v>100</v>
      </c>
      <c r="F2729" s="50">
        <v>2090</v>
      </c>
      <c r="G2729" s="50" t="s">
        <v>208</v>
      </c>
      <c r="H2729" s="51"/>
      <c r="I2729" s="64"/>
      <c r="J2729" s="147" t="s">
        <v>26</v>
      </c>
      <c r="K2729" s="52">
        <v>2284872690.2638206</v>
      </c>
      <c r="L2729" s="53" t="s">
        <v>26</v>
      </c>
      <c r="M2729" s="52">
        <v>160370579.09957245</v>
      </c>
      <c r="N2729" s="52">
        <v>6956950239.2531748</v>
      </c>
      <c r="O2729" s="52">
        <v>576240524.24294436</v>
      </c>
      <c r="P2729" s="20">
        <v>880072701.69546616</v>
      </c>
    </row>
    <row r="2730" spans="1:16" x14ac:dyDescent="0.35">
      <c r="A2730" s="54">
        <f xml:space="preserve"> ROW( data_scaledImpacts[[#This Row],[row_id]] ) - ROW( data_scaledImpacts[[#Headers],[row_id]] )</f>
        <v>2729</v>
      </c>
      <c r="B2730" s="61" t="str">
        <f xml:space="preserve"> _xlfn.TEXTJOIN( "", , data_scaledImpacts[[#This Row],[sector]:[impactType]] )</f>
        <v>CoastalProperties1p51252090Proactive</v>
      </c>
      <c r="C2730" s="49" t="s">
        <v>86</v>
      </c>
      <c r="D2730" s="49" t="s">
        <v>1009</v>
      </c>
      <c r="E2730" s="50">
        <v>125</v>
      </c>
      <c r="F2730" s="50">
        <v>2090</v>
      </c>
      <c r="G2730" s="50" t="s">
        <v>208</v>
      </c>
      <c r="H2730" s="51"/>
      <c r="I2730" s="64"/>
      <c r="J2730" s="147" t="s">
        <v>26</v>
      </c>
      <c r="K2730" s="52">
        <v>2779858248.7706881</v>
      </c>
      <c r="L2730" s="53" t="s">
        <v>26</v>
      </c>
      <c r="M2730" s="52">
        <v>177405685.49021447</v>
      </c>
      <c r="N2730" s="52">
        <v>8125840225.9689188</v>
      </c>
      <c r="O2730" s="52">
        <v>622033205.6552124</v>
      </c>
      <c r="P2730" s="20">
        <v>1028985003.9399515</v>
      </c>
    </row>
    <row r="2731" spans="1:16" x14ac:dyDescent="0.35">
      <c r="A2731" s="54">
        <f xml:space="preserve"> ROW( data_scaledImpacts[[#This Row],[row_id]] ) - ROW( data_scaledImpacts[[#Headers],[row_id]] )</f>
        <v>2730</v>
      </c>
      <c r="B2731" s="61" t="str">
        <f xml:space="preserve"> _xlfn.TEXTJOIN( "", , data_scaledImpacts[[#This Row],[sector]:[impactType]] )</f>
        <v>CoastalProperties1p51502090Proactive</v>
      </c>
      <c r="C2731" s="49" t="s">
        <v>86</v>
      </c>
      <c r="D2731" s="49" t="s">
        <v>1009</v>
      </c>
      <c r="E2731" s="50">
        <v>150</v>
      </c>
      <c r="F2731" s="50">
        <v>2090</v>
      </c>
      <c r="G2731" s="50" t="s">
        <v>208</v>
      </c>
      <c r="H2731" s="51"/>
      <c r="I2731" s="64"/>
      <c r="J2731" s="147" t="s">
        <v>26</v>
      </c>
      <c r="K2731" s="52">
        <v>2993661781.1589942</v>
      </c>
      <c r="L2731" s="53" t="s">
        <v>26</v>
      </c>
      <c r="M2731" s="52">
        <v>187210446.39505765</v>
      </c>
      <c r="N2731" s="52">
        <v>8607837140.7676373</v>
      </c>
      <c r="O2731" s="52">
        <v>633627732.70174491</v>
      </c>
      <c r="P2731" s="20">
        <v>1085452925.5637655</v>
      </c>
    </row>
    <row r="2732" spans="1:16" x14ac:dyDescent="0.35">
      <c r="A2732" s="54">
        <f xml:space="preserve"> ROW( data_scaledImpacts[[#This Row],[row_id]] ) - ROW( data_scaledImpacts[[#Headers],[row_id]] )</f>
        <v>2731</v>
      </c>
      <c r="B2732" s="61" t="str">
        <f xml:space="preserve"> _xlfn.TEXTJOIN( "", , data_scaledImpacts[[#This Row],[sector]:[impactType]] )</f>
        <v>CoastalProperties1p51752090Proactive</v>
      </c>
      <c r="C2732" s="49" t="s">
        <v>86</v>
      </c>
      <c r="D2732" s="49" t="s">
        <v>1009</v>
      </c>
      <c r="E2732" s="50">
        <v>175</v>
      </c>
      <c r="F2732" s="50">
        <v>2090</v>
      </c>
      <c r="G2732" s="50" t="s">
        <v>208</v>
      </c>
      <c r="H2732" s="51"/>
      <c r="I2732" s="64"/>
      <c r="J2732" s="147" t="s">
        <v>26</v>
      </c>
      <c r="K2732" s="52" t="s">
        <v>26</v>
      </c>
      <c r="L2732" s="53" t="s">
        <v>26</v>
      </c>
      <c r="M2732" s="52" t="s">
        <v>26</v>
      </c>
      <c r="N2732" s="52" t="s">
        <v>26</v>
      </c>
      <c r="O2732" s="52" t="s">
        <v>26</v>
      </c>
      <c r="P2732" s="20" t="s">
        <v>26</v>
      </c>
    </row>
    <row r="2733" spans="1:16" x14ac:dyDescent="0.35">
      <c r="A2733" s="54">
        <f xml:space="preserve"> ROW( data_scaledImpacts[[#This Row],[row_id]] ) - ROW( data_scaledImpacts[[#Headers],[row_id]] )</f>
        <v>2732</v>
      </c>
      <c r="B2733" s="61" t="str">
        <f xml:space="preserve"> _xlfn.TEXTJOIN( "", , data_scaledImpacts[[#This Row],[sector]:[impactType]] )</f>
        <v>CoastalProperties1p52002090Proactive</v>
      </c>
      <c r="C2733" s="49" t="s">
        <v>86</v>
      </c>
      <c r="D2733" s="49" t="s">
        <v>1009</v>
      </c>
      <c r="E2733" s="50">
        <v>200</v>
      </c>
      <c r="F2733" s="50">
        <v>2090</v>
      </c>
      <c r="G2733" s="50" t="s">
        <v>208</v>
      </c>
      <c r="H2733" s="51"/>
      <c r="I2733" s="64"/>
      <c r="J2733" s="147" t="s">
        <v>26</v>
      </c>
      <c r="K2733" s="52" t="s">
        <v>26</v>
      </c>
      <c r="L2733" s="53" t="s">
        <v>26</v>
      </c>
      <c r="M2733" s="52" t="s">
        <v>26</v>
      </c>
      <c r="N2733" s="52" t="s">
        <v>26</v>
      </c>
      <c r="O2733" s="52" t="s">
        <v>26</v>
      </c>
      <c r="P2733" s="20" t="s">
        <v>26</v>
      </c>
    </row>
    <row r="2734" spans="1:16" x14ac:dyDescent="0.35">
      <c r="A2734" s="54">
        <f xml:space="preserve"> ROW( data_scaledImpacts[[#This Row],[row_id]] ) - ROW( data_scaledImpacts[[#Headers],[row_id]] )</f>
        <v>2733</v>
      </c>
      <c r="B2734" s="61" t="str">
        <f xml:space="preserve"> _xlfn.TEXTJOIN( "", , data_scaledImpacts[[#This Row],[sector]:[impactType]] )</f>
        <v>CoastalProperties1p52252090Proactive</v>
      </c>
      <c r="C2734" s="49" t="s">
        <v>86</v>
      </c>
      <c r="D2734" s="49" t="s">
        <v>1009</v>
      </c>
      <c r="E2734" s="50">
        <v>225</v>
      </c>
      <c r="F2734" s="50">
        <v>2090</v>
      </c>
      <c r="G2734" s="50" t="s">
        <v>208</v>
      </c>
      <c r="H2734" s="51"/>
      <c r="I2734" s="64"/>
      <c r="J2734" s="147" t="s">
        <v>26</v>
      </c>
      <c r="K2734" s="52" t="s">
        <v>26</v>
      </c>
      <c r="L2734" s="53" t="s">
        <v>26</v>
      </c>
      <c r="M2734" s="52" t="s">
        <v>26</v>
      </c>
      <c r="N2734" s="52" t="s">
        <v>26</v>
      </c>
      <c r="O2734" s="52" t="s">
        <v>26</v>
      </c>
      <c r="P2734" s="20" t="s">
        <v>26</v>
      </c>
    </row>
    <row r="2735" spans="1:16" x14ac:dyDescent="0.35">
      <c r="A2735" s="54">
        <f xml:space="preserve"> ROW( data_scaledImpacts[[#This Row],[row_id]] ) - ROW( data_scaledImpacts[[#Headers],[row_id]] )</f>
        <v>2734</v>
      </c>
      <c r="B2735" s="61" t="str">
        <f xml:space="preserve"> _xlfn.TEXTJOIN( "", , data_scaledImpacts[[#This Row],[sector]:[impactType]] )</f>
        <v>CoastalProperties2p0252090Proactive</v>
      </c>
      <c r="C2735" s="49" t="s">
        <v>86</v>
      </c>
      <c r="D2735" s="49" t="s">
        <v>1010</v>
      </c>
      <c r="E2735" s="50">
        <v>25</v>
      </c>
      <c r="F2735" s="50">
        <v>2090</v>
      </c>
      <c r="G2735" s="50" t="s">
        <v>208</v>
      </c>
      <c r="H2735" s="51"/>
      <c r="I2735" s="64"/>
      <c r="J2735" s="147" t="s">
        <v>26</v>
      </c>
      <c r="K2735" s="52">
        <v>1428934354.176307</v>
      </c>
      <c r="L2735" s="53" t="s">
        <v>26</v>
      </c>
      <c r="M2735" s="52">
        <v>93405734.19991222</v>
      </c>
      <c r="N2735" s="52">
        <v>3970246386.2429428</v>
      </c>
      <c r="O2735" s="52">
        <v>357524747.64699066</v>
      </c>
      <c r="P2735" s="20">
        <v>402708481.74083871</v>
      </c>
    </row>
    <row r="2736" spans="1:16" x14ac:dyDescent="0.35">
      <c r="A2736" s="54">
        <f xml:space="preserve"> ROW( data_scaledImpacts[[#This Row],[row_id]] ) - ROW( data_scaledImpacts[[#Headers],[row_id]] )</f>
        <v>2735</v>
      </c>
      <c r="B2736" s="61" t="str">
        <f xml:space="preserve"> _xlfn.TEXTJOIN( "", , data_scaledImpacts[[#This Row],[sector]:[impactType]] )</f>
        <v>CoastalProperties2p0502090Proactive</v>
      </c>
      <c r="C2736" s="49" t="s">
        <v>86</v>
      </c>
      <c r="D2736" s="49" t="s">
        <v>1010</v>
      </c>
      <c r="E2736" s="50">
        <v>50</v>
      </c>
      <c r="F2736" s="50">
        <v>2090</v>
      </c>
      <c r="G2736" s="50" t="s">
        <v>208</v>
      </c>
      <c r="H2736" s="51"/>
      <c r="I2736" s="64"/>
      <c r="J2736" s="147" t="s">
        <v>26</v>
      </c>
      <c r="K2736" s="52">
        <v>1780834506.9510117</v>
      </c>
      <c r="L2736" s="53" t="s">
        <v>26</v>
      </c>
      <c r="M2736" s="52">
        <v>124006506.24565426</v>
      </c>
      <c r="N2736" s="52">
        <v>5227601860.7398453</v>
      </c>
      <c r="O2736" s="52">
        <v>515175588.62199527</v>
      </c>
      <c r="P2736" s="20">
        <v>641746716.35717869</v>
      </c>
    </row>
    <row r="2737" spans="1:16" x14ac:dyDescent="0.35">
      <c r="A2737" s="54">
        <f xml:space="preserve"> ROW( data_scaledImpacts[[#This Row],[row_id]] ) - ROW( data_scaledImpacts[[#Headers],[row_id]] )</f>
        <v>2736</v>
      </c>
      <c r="B2737" s="61" t="str">
        <f xml:space="preserve"> _xlfn.TEXTJOIN( "", , data_scaledImpacts[[#This Row],[sector]:[impactType]] )</f>
        <v>CoastalProperties2p0752090Proactive</v>
      </c>
      <c r="C2737" s="49" t="s">
        <v>86</v>
      </c>
      <c r="D2737" s="49" t="s">
        <v>1010</v>
      </c>
      <c r="E2737" s="50">
        <v>75</v>
      </c>
      <c r="F2737" s="50">
        <v>2090</v>
      </c>
      <c r="G2737" s="50" t="s">
        <v>208</v>
      </c>
      <c r="H2737" s="51"/>
      <c r="I2737" s="64"/>
      <c r="J2737" s="147" t="s">
        <v>26</v>
      </c>
      <c r="K2737" s="52">
        <v>2145158572.8009369</v>
      </c>
      <c r="L2737" s="53" t="s">
        <v>26</v>
      </c>
      <c r="M2737" s="52">
        <v>147508037.74683338</v>
      </c>
      <c r="N2737" s="52">
        <v>6414235749.4363422</v>
      </c>
      <c r="O2737" s="52">
        <v>589506594.14311028</v>
      </c>
      <c r="P2737" s="20">
        <v>800086152.23385477</v>
      </c>
    </row>
    <row r="2738" spans="1:16" x14ac:dyDescent="0.35">
      <c r="A2738" s="54">
        <f xml:space="preserve"> ROW( data_scaledImpacts[[#This Row],[row_id]] ) - ROW( data_scaledImpacts[[#Headers],[row_id]] )</f>
        <v>2737</v>
      </c>
      <c r="B2738" s="61" t="str">
        <f xml:space="preserve"> _xlfn.TEXTJOIN( "", , data_scaledImpacts[[#This Row],[sector]:[impactType]] )</f>
        <v>CoastalProperties2p01002090Proactive</v>
      </c>
      <c r="C2738" s="49" t="s">
        <v>86</v>
      </c>
      <c r="D2738" s="49" t="s">
        <v>1010</v>
      </c>
      <c r="E2738" s="50">
        <v>100</v>
      </c>
      <c r="F2738" s="50">
        <v>2090</v>
      </c>
      <c r="G2738" s="50" t="s">
        <v>208</v>
      </c>
      <c r="H2738" s="51"/>
      <c r="I2738" s="64"/>
      <c r="J2738" s="147" t="s">
        <v>26</v>
      </c>
      <c r="K2738" s="52">
        <v>2566777638.6380601</v>
      </c>
      <c r="L2738" s="53" t="s">
        <v>26</v>
      </c>
      <c r="M2738" s="52">
        <v>172082857.68026698</v>
      </c>
      <c r="N2738" s="52">
        <v>7558092086.3965387</v>
      </c>
      <c r="O2738" s="52">
        <v>601683004.03239822</v>
      </c>
      <c r="P2738" s="20">
        <v>968531112.22134161</v>
      </c>
    </row>
    <row r="2739" spans="1:16" x14ac:dyDescent="0.35">
      <c r="A2739" s="54">
        <f xml:space="preserve"> ROW( data_scaledImpacts[[#This Row],[row_id]] ) - ROW( data_scaledImpacts[[#Headers],[row_id]] )</f>
        <v>2738</v>
      </c>
      <c r="B2739" s="61" t="str">
        <f xml:space="preserve"> _xlfn.TEXTJOIN( "", , data_scaledImpacts[[#This Row],[sector]:[impactType]] )</f>
        <v>CoastalProperties2p01252090Proactive</v>
      </c>
      <c r="C2739" s="49" t="s">
        <v>86</v>
      </c>
      <c r="D2739" s="49" t="s">
        <v>1010</v>
      </c>
      <c r="E2739" s="50">
        <v>125</v>
      </c>
      <c r="F2739" s="50">
        <v>2090</v>
      </c>
      <c r="G2739" s="50" t="s">
        <v>208</v>
      </c>
      <c r="H2739" s="51"/>
      <c r="I2739" s="64"/>
      <c r="J2739" s="147" t="s">
        <v>26</v>
      </c>
      <c r="K2739" s="52">
        <v>3031415136.7665501</v>
      </c>
      <c r="L2739" s="53" t="s">
        <v>26</v>
      </c>
      <c r="M2739" s="52">
        <v>192406962.08975473</v>
      </c>
      <c r="N2739" s="52">
        <v>8689311365.5925045</v>
      </c>
      <c r="O2739" s="52">
        <v>656933828.46194291</v>
      </c>
      <c r="P2739" s="20">
        <v>1147703796.3469546</v>
      </c>
    </row>
    <row r="2740" spans="1:16" x14ac:dyDescent="0.35">
      <c r="A2740" s="54">
        <f xml:space="preserve"> ROW( data_scaledImpacts[[#This Row],[row_id]] ) - ROW( data_scaledImpacts[[#Headers],[row_id]] )</f>
        <v>2739</v>
      </c>
      <c r="B2740" s="61" t="str">
        <f xml:space="preserve"> _xlfn.TEXTJOIN( "", , data_scaledImpacts[[#This Row],[sector]:[impactType]] )</f>
        <v>CoastalProperties2p01502090Proactive</v>
      </c>
      <c r="C2740" s="49" t="s">
        <v>86</v>
      </c>
      <c r="D2740" s="49" t="s">
        <v>1010</v>
      </c>
      <c r="E2740" s="50">
        <v>150</v>
      </c>
      <c r="F2740" s="50">
        <v>2090</v>
      </c>
      <c r="G2740" s="50" t="s">
        <v>208</v>
      </c>
      <c r="H2740" s="51"/>
      <c r="I2740" s="64"/>
      <c r="J2740" s="147" t="s">
        <v>26</v>
      </c>
      <c r="K2740" s="52">
        <v>3414336101.9176712</v>
      </c>
      <c r="L2740" s="53" t="s">
        <v>26</v>
      </c>
      <c r="M2740" s="52">
        <v>201456649.26200968</v>
      </c>
      <c r="N2740" s="52">
        <v>9664479991.0517159</v>
      </c>
      <c r="O2740" s="52">
        <v>719406755.35879683</v>
      </c>
      <c r="P2740" s="20">
        <v>1273777545.1369991</v>
      </c>
    </row>
    <row r="2741" spans="1:16" x14ac:dyDescent="0.35">
      <c r="A2741" s="54">
        <f xml:space="preserve"> ROW( data_scaledImpacts[[#This Row],[row_id]] ) - ROW( data_scaledImpacts[[#Headers],[row_id]] )</f>
        <v>2740</v>
      </c>
      <c r="B2741" s="61" t="str">
        <f xml:space="preserve"> _xlfn.TEXTJOIN( "", , data_scaledImpacts[[#This Row],[sector]:[impactType]] )</f>
        <v>CoastalProperties2p01752090Proactive</v>
      </c>
      <c r="C2741" s="49" t="s">
        <v>86</v>
      </c>
      <c r="D2741" s="49" t="s">
        <v>1010</v>
      </c>
      <c r="E2741" s="50">
        <v>175</v>
      </c>
      <c r="F2741" s="50">
        <v>2090</v>
      </c>
      <c r="G2741" s="50" t="s">
        <v>208</v>
      </c>
      <c r="H2741" s="51"/>
      <c r="I2741" s="64"/>
      <c r="J2741" s="147" t="s">
        <v>26</v>
      </c>
      <c r="K2741" s="52">
        <v>3809108951.4994917</v>
      </c>
      <c r="L2741" s="53" t="s">
        <v>26</v>
      </c>
      <c r="M2741" s="52">
        <v>220105373.86955264</v>
      </c>
      <c r="N2741" s="52">
        <v>10598984055.763315</v>
      </c>
      <c r="O2741" s="52">
        <v>823687799.825423</v>
      </c>
      <c r="P2741" s="20">
        <v>1437866414.9399819</v>
      </c>
    </row>
    <row r="2742" spans="1:16" x14ac:dyDescent="0.35">
      <c r="A2742" s="54">
        <f xml:space="preserve"> ROW( data_scaledImpacts[[#This Row],[row_id]] ) - ROW( data_scaledImpacts[[#Headers],[row_id]] )</f>
        <v>2741</v>
      </c>
      <c r="B2742" s="61" t="str">
        <f xml:space="preserve"> _xlfn.TEXTJOIN( "", , data_scaledImpacts[[#This Row],[sector]:[impactType]] )</f>
        <v>CoastalProperties2p02002090Proactive</v>
      </c>
      <c r="C2742" s="49" t="s">
        <v>86</v>
      </c>
      <c r="D2742" s="49" t="s">
        <v>1010</v>
      </c>
      <c r="E2742" s="50">
        <v>200</v>
      </c>
      <c r="F2742" s="50">
        <v>2090</v>
      </c>
      <c r="G2742" s="50" t="s">
        <v>208</v>
      </c>
      <c r="H2742" s="51"/>
      <c r="I2742" s="64"/>
      <c r="J2742" s="147" t="s">
        <v>26</v>
      </c>
      <c r="K2742" s="52">
        <v>4058340971.8457398</v>
      </c>
      <c r="L2742" s="53" t="s">
        <v>26</v>
      </c>
      <c r="M2742" s="52">
        <v>234994622.83591974</v>
      </c>
      <c r="N2742" s="52">
        <v>11154584497.740286</v>
      </c>
      <c r="O2742" s="52">
        <v>871235972.37548387</v>
      </c>
      <c r="P2742" s="20">
        <v>1526275440.280911</v>
      </c>
    </row>
    <row r="2743" spans="1:16" x14ac:dyDescent="0.35">
      <c r="A2743" s="54">
        <f xml:space="preserve"> ROW( data_scaledImpacts[[#This Row],[row_id]] ) - ROW( data_scaledImpacts[[#Headers],[row_id]] )</f>
        <v>2742</v>
      </c>
      <c r="B2743" s="61" t="str">
        <f xml:space="preserve"> _xlfn.TEXTJOIN( "", , data_scaledImpacts[[#This Row],[sector]:[impactType]] )</f>
        <v>CoastalProperties2p02252090Proactive</v>
      </c>
      <c r="C2743" s="49" t="s">
        <v>86</v>
      </c>
      <c r="D2743" s="49" t="s">
        <v>1010</v>
      </c>
      <c r="E2743" s="50">
        <v>225</v>
      </c>
      <c r="F2743" s="50">
        <v>2090</v>
      </c>
      <c r="G2743" s="50" t="s">
        <v>208</v>
      </c>
      <c r="H2743" s="51"/>
      <c r="I2743" s="64"/>
      <c r="J2743" s="147" t="s">
        <v>26</v>
      </c>
      <c r="K2743" s="52" t="s">
        <v>26</v>
      </c>
      <c r="L2743" s="53" t="s">
        <v>26</v>
      </c>
      <c r="M2743" s="52" t="s">
        <v>26</v>
      </c>
      <c r="N2743" s="52" t="s">
        <v>26</v>
      </c>
      <c r="O2743" s="52" t="s">
        <v>26</v>
      </c>
      <c r="P2743" s="20" t="s">
        <v>26</v>
      </c>
    </row>
    <row r="2744" spans="1:16" x14ac:dyDescent="0.35">
      <c r="A2744" s="54">
        <f xml:space="preserve"> ROW( data_scaledImpacts[[#This Row],[row_id]] ) - ROW( data_scaledImpacts[[#Headers],[row_id]] )</f>
        <v>2743</v>
      </c>
      <c r="B2744" s="61" t="str">
        <f xml:space="preserve"> _xlfn.TEXTJOIN( "", , data_scaledImpacts[[#This Row],[sector]:[impactType]] )</f>
        <v>CoastalProperties2p5252090Proactive</v>
      </c>
      <c r="C2744" s="49" t="s">
        <v>86</v>
      </c>
      <c r="D2744" s="49" t="s">
        <v>1011</v>
      </c>
      <c r="E2744" s="50">
        <v>25</v>
      </c>
      <c r="F2744" s="50">
        <v>2090</v>
      </c>
      <c r="G2744" s="50" t="s">
        <v>208</v>
      </c>
      <c r="H2744" s="51"/>
      <c r="I2744" s="64"/>
      <c r="J2744" s="147" t="s">
        <v>26</v>
      </c>
      <c r="K2744" s="52">
        <v>1849680230.5874665</v>
      </c>
      <c r="L2744" s="53" t="s">
        <v>26</v>
      </c>
      <c r="M2744" s="52">
        <v>221757205.99587759</v>
      </c>
      <c r="N2744" s="52">
        <v>6377195464.8234282</v>
      </c>
      <c r="O2744" s="52">
        <v>672859801.85613036</v>
      </c>
      <c r="P2744" s="20">
        <v>500916491.5920431</v>
      </c>
    </row>
    <row r="2745" spans="1:16" x14ac:dyDescent="0.35">
      <c r="A2745" s="54">
        <f xml:space="preserve"> ROW( data_scaledImpacts[[#This Row],[row_id]] ) - ROW( data_scaledImpacts[[#Headers],[row_id]] )</f>
        <v>2744</v>
      </c>
      <c r="B2745" s="61" t="str">
        <f xml:space="preserve"> _xlfn.TEXTJOIN( "", , data_scaledImpacts[[#This Row],[sector]:[impactType]] )</f>
        <v>CoastalProperties2p5502090Proactive</v>
      </c>
      <c r="C2745" s="49" t="s">
        <v>86</v>
      </c>
      <c r="D2745" s="49" t="s">
        <v>1011</v>
      </c>
      <c r="E2745" s="50">
        <v>50</v>
      </c>
      <c r="F2745" s="50">
        <v>2090</v>
      </c>
      <c r="G2745" s="50" t="s">
        <v>208</v>
      </c>
      <c r="H2745" s="51"/>
      <c r="I2745" s="64"/>
      <c r="J2745" s="147" t="s">
        <v>26</v>
      </c>
      <c r="K2745" s="52">
        <v>2136768701.7285805</v>
      </c>
      <c r="L2745" s="53" t="s">
        <v>26</v>
      </c>
      <c r="M2745" s="52">
        <v>266304393.80656338</v>
      </c>
      <c r="N2745" s="52">
        <v>7617849259.4613199</v>
      </c>
      <c r="O2745" s="52">
        <v>881039754.9679848</v>
      </c>
      <c r="P2745" s="20">
        <v>747030007.00915611</v>
      </c>
    </row>
    <row r="2746" spans="1:16" x14ac:dyDescent="0.35">
      <c r="A2746" s="54">
        <f xml:space="preserve"> ROW( data_scaledImpacts[[#This Row],[row_id]] ) - ROW( data_scaledImpacts[[#Headers],[row_id]] )</f>
        <v>2745</v>
      </c>
      <c r="B2746" s="61" t="str">
        <f xml:space="preserve"> _xlfn.TEXTJOIN( "", , data_scaledImpacts[[#This Row],[sector]:[impactType]] )</f>
        <v>CoastalProperties2p5752090Proactive</v>
      </c>
      <c r="C2746" s="49" t="s">
        <v>86</v>
      </c>
      <c r="D2746" s="49" t="s">
        <v>1011</v>
      </c>
      <c r="E2746" s="50">
        <v>75</v>
      </c>
      <c r="F2746" s="50">
        <v>2090</v>
      </c>
      <c r="G2746" s="50" t="s">
        <v>208</v>
      </c>
      <c r="H2746" s="51"/>
      <c r="I2746" s="64"/>
      <c r="J2746" s="147" t="s">
        <v>26</v>
      </c>
      <c r="K2746" s="52">
        <v>2457835843.4549656</v>
      </c>
      <c r="L2746" s="53" t="s">
        <v>26</v>
      </c>
      <c r="M2746" s="52">
        <v>295109399.76797587</v>
      </c>
      <c r="N2746" s="52">
        <v>8608256500.3232632</v>
      </c>
      <c r="O2746" s="52">
        <v>908142146.8039552</v>
      </c>
      <c r="P2746" s="20">
        <v>905795120.93009925</v>
      </c>
    </row>
    <row r="2747" spans="1:16" x14ac:dyDescent="0.35">
      <c r="A2747" s="54">
        <f xml:space="preserve"> ROW( data_scaledImpacts[[#This Row],[row_id]] ) - ROW( data_scaledImpacts[[#Headers],[row_id]] )</f>
        <v>2746</v>
      </c>
      <c r="B2747" s="61" t="str">
        <f xml:space="preserve"> _xlfn.TEXTJOIN( "", , data_scaledImpacts[[#This Row],[sector]:[impactType]] )</f>
        <v>CoastalProperties2p51002090Proactive</v>
      </c>
      <c r="C2747" s="49" t="s">
        <v>86</v>
      </c>
      <c r="D2747" s="49" t="s">
        <v>1011</v>
      </c>
      <c r="E2747" s="50">
        <v>100</v>
      </c>
      <c r="F2747" s="50">
        <v>2090</v>
      </c>
      <c r="G2747" s="50" t="s">
        <v>208</v>
      </c>
      <c r="H2747" s="51"/>
      <c r="I2747" s="64"/>
      <c r="J2747" s="147" t="s">
        <v>26</v>
      </c>
      <c r="K2747" s="52">
        <v>2899126807.1634173</v>
      </c>
      <c r="L2747" s="53" t="s">
        <v>26</v>
      </c>
      <c r="M2747" s="52">
        <v>324403425.19712651</v>
      </c>
      <c r="N2747" s="52">
        <v>9598401441.3474789</v>
      </c>
      <c r="O2747" s="52">
        <v>914412581.90549111</v>
      </c>
      <c r="P2747" s="20">
        <v>1077179277.3477628</v>
      </c>
    </row>
    <row r="2748" spans="1:16" x14ac:dyDescent="0.35">
      <c r="A2748" s="54">
        <f xml:space="preserve"> ROW( data_scaledImpacts[[#This Row],[row_id]] ) - ROW( data_scaledImpacts[[#Headers],[row_id]] )</f>
        <v>2747</v>
      </c>
      <c r="B2748" s="61" t="str">
        <f xml:space="preserve"> _xlfn.TEXTJOIN( "", , data_scaledImpacts[[#This Row],[sector]:[impactType]] )</f>
        <v>CoastalProperties2p51252090Proactive</v>
      </c>
      <c r="C2748" s="49" t="s">
        <v>86</v>
      </c>
      <c r="D2748" s="49" t="s">
        <v>1011</v>
      </c>
      <c r="E2748" s="50">
        <v>125</v>
      </c>
      <c r="F2748" s="50">
        <v>2090</v>
      </c>
      <c r="G2748" s="50" t="s">
        <v>208</v>
      </c>
      <c r="H2748" s="51"/>
      <c r="I2748" s="64"/>
      <c r="J2748" s="147" t="s">
        <v>26</v>
      </c>
      <c r="K2748" s="52">
        <v>3396923228.5317259</v>
      </c>
      <c r="L2748" s="53" t="s">
        <v>26</v>
      </c>
      <c r="M2748" s="52">
        <v>319740074.06905216</v>
      </c>
      <c r="N2748" s="52">
        <v>10790434898.580458</v>
      </c>
      <c r="O2748" s="52">
        <v>964513202.04811561</v>
      </c>
      <c r="P2748" s="20">
        <v>1279368688.0855019</v>
      </c>
    </row>
    <row r="2749" spans="1:16" x14ac:dyDescent="0.35">
      <c r="A2749" s="54">
        <f xml:space="preserve"> ROW( data_scaledImpacts[[#This Row],[row_id]] ) - ROW( data_scaledImpacts[[#Headers],[row_id]] )</f>
        <v>2748</v>
      </c>
      <c r="B2749" s="61" t="str">
        <f xml:space="preserve"> _xlfn.TEXTJOIN( "", , data_scaledImpacts[[#This Row],[sector]:[impactType]] )</f>
        <v>CoastalProperties2p51502090Proactive</v>
      </c>
      <c r="C2749" s="49" t="s">
        <v>86</v>
      </c>
      <c r="D2749" s="49" t="s">
        <v>1011</v>
      </c>
      <c r="E2749" s="50">
        <v>150</v>
      </c>
      <c r="F2749" s="50">
        <v>2090</v>
      </c>
      <c r="G2749" s="50" t="s">
        <v>208</v>
      </c>
      <c r="H2749" s="51"/>
      <c r="I2749" s="64"/>
      <c r="J2749" s="147" t="s">
        <v>26</v>
      </c>
      <c r="K2749" s="52">
        <v>3860578217.4147663</v>
      </c>
      <c r="L2749" s="53" t="s">
        <v>26</v>
      </c>
      <c r="M2749" s="52">
        <v>330440940.25301266</v>
      </c>
      <c r="N2749" s="52">
        <v>11862532495.746014</v>
      </c>
      <c r="O2749" s="52">
        <v>1060541614.9264854</v>
      </c>
      <c r="P2749" s="20">
        <v>1454059943.618706</v>
      </c>
    </row>
    <row r="2750" spans="1:16" x14ac:dyDescent="0.35">
      <c r="A2750" s="54">
        <f xml:space="preserve"> ROW( data_scaledImpacts[[#This Row],[row_id]] ) - ROW( data_scaledImpacts[[#Headers],[row_id]] )</f>
        <v>2749</v>
      </c>
      <c r="B2750" s="61" t="str">
        <f xml:space="preserve"> _xlfn.TEXTJOIN( "", , data_scaledImpacts[[#This Row],[sector]:[impactType]] )</f>
        <v>CoastalProperties2p51752090Proactive</v>
      </c>
      <c r="C2750" s="49" t="s">
        <v>86</v>
      </c>
      <c r="D2750" s="49" t="s">
        <v>1011</v>
      </c>
      <c r="E2750" s="50">
        <v>175</v>
      </c>
      <c r="F2750" s="50">
        <v>2090</v>
      </c>
      <c r="G2750" s="50" t="s">
        <v>208</v>
      </c>
      <c r="H2750" s="51"/>
      <c r="I2750" s="64"/>
      <c r="J2750" s="147" t="s">
        <v>26</v>
      </c>
      <c r="K2750" s="52">
        <v>4175004917.0001836</v>
      </c>
      <c r="L2750" s="53" t="s">
        <v>26</v>
      </c>
      <c r="M2750" s="52">
        <v>342638522.21260315</v>
      </c>
      <c r="N2750" s="52">
        <v>12643620928.716097</v>
      </c>
      <c r="O2750" s="52">
        <v>1144305150.0765128</v>
      </c>
      <c r="P2750" s="20">
        <v>1563360563.9534423</v>
      </c>
    </row>
    <row r="2751" spans="1:16" x14ac:dyDescent="0.35">
      <c r="A2751" s="54">
        <f xml:space="preserve"> ROW( data_scaledImpacts[[#This Row],[row_id]] ) - ROW( data_scaledImpacts[[#Headers],[row_id]] )</f>
        <v>2750</v>
      </c>
      <c r="B2751" s="61" t="str">
        <f xml:space="preserve"> _xlfn.TEXTJOIN( "", , data_scaledImpacts[[#This Row],[sector]:[impactType]] )</f>
        <v>CoastalProperties2p52002090Proactive</v>
      </c>
      <c r="C2751" s="49" t="s">
        <v>86</v>
      </c>
      <c r="D2751" s="49" t="s">
        <v>1011</v>
      </c>
      <c r="E2751" s="50">
        <v>200</v>
      </c>
      <c r="F2751" s="50">
        <v>2090</v>
      </c>
      <c r="G2751" s="50" t="s">
        <v>208</v>
      </c>
      <c r="H2751" s="51"/>
      <c r="I2751" s="64"/>
      <c r="J2751" s="147" t="s">
        <v>26</v>
      </c>
      <c r="K2751" s="52">
        <v>4621333700.054718</v>
      </c>
      <c r="L2751" s="53" t="s">
        <v>26</v>
      </c>
      <c r="M2751" s="52">
        <v>366279393.76950532</v>
      </c>
      <c r="N2751" s="52">
        <v>13837895681.390936</v>
      </c>
      <c r="O2751" s="52">
        <v>1221966076.6297438</v>
      </c>
      <c r="P2751" s="20">
        <v>1734259505.2379799</v>
      </c>
    </row>
    <row r="2752" spans="1:16" x14ac:dyDescent="0.35">
      <c r="A2752" s="54">
        <f xml:space="preserve"> ROW( data_scaledImpacts[[#This Row],[row_id]] ) - ROW( data_scaledImpacts[[#Headers],[row_id]] )</f>
        <v>2751</v>
      </c>
      <c r="B2752" s="61" t="str">
        <f xml:space="preserve"> _xlfn.TEXTJOIN( "", , data_scaledImpacts[[#This Row],[sector]:[impactType]] )</f>
        <v>CoastalProperties2p52252090Proactive</v>
      </c>
      <c r="C2752" s="49" t="s">
        <v>86</v>
      </c>
      <c r="D2752" s="49" t="s">
        <v>1011</v>
      </c>
      <c r="E2752" s="50">
        <v>225</v>
      </c>
      <c r="F2752" s="50">
        <v>2090</v>
      </c>
      <c r="G2752" s="50" t="s">
        <v>208</v>
      </c>
      <c r="H2752" s="51"/>
      <c r="I2752" s="64"/>
      <c r="J2752" s="147" t="s">
        <v>26</v>
      </c>
      <c r="K2752" s="52">
        <v>4957556131.9735994</v>
      </c>
      <c r="L2752" s="53" t="s">
        <v>26</v>
      </c>
      <c r="M2752" s="52">
        <v>387123125.38150215</v>
      </c>
      <c r="N2752" s="52">
        <v>14753612426.757385</v>
      </c>
      <c r="O2752" s="52">
        <v>1274948999.1725452</v>
      </c>
      <c r="P2752" s="20">
        <v>1862040263.2439041</v>
      </c>
    </row>
    <row r="2753" spans="1:16" x14ac:dyDescent="0.35">
      <c r="A2753" s="54">
        <f xml:space="preserve"> ROW( data_scaledImpacts[[#This Row],[row_id]] ) - ROW( data_scaledImpacts[[#Headers],[row_id]] )</f>
        <v>2752</v>
      </c>
      <c r="B2753" s="61" t="str">
        <f xml:space="preserve"> _xlfn.TEXTJOIN( "", , data_scaledImpacts[[#This Row],[sector]:[impactType]] )</f>
        <v>HTF0p3252010NoAdapt</v>
      </c>
      <c r="C2753" s="49" t="s">
        <v>221</v>
      </c>
      <c r="D2753" s="49" t="s">
        <v>1006</v>
      </c>
      <c r="E2753" s="50">
        <v>25</v>
      </c>
      <c r="F2753" s="50">
        <v>2010</v>
      </c>
      <c r="G2753" s="50" t="s">
        <v>87</v>
      </c>
      <c r="H2753" s="51"/>
      <c r="I2753" s="64"/>
      <c r="J2753" s="147" t="s">
        <v>26</v>
      </c>
      <c r="K2753" s="52">
        <v>12044412074.848375</v>
      </c>
      <c r="L2753" s="53" t="s">
        <v>26</v>
      </c>
      <c r="M2753" s="52">
        <v>279773180.10542047</v>
      </c>
      <c r="N2753" s="52">
        <v>78806921258.875839</v>
      </c>
      <c r="O2753" s="52">
        <v>103723321822.01054</v>
      </c>
      <c r="P2753" s="20">
        <v>1353238011.8532779</v>
      </c>
    </row>
    <row r="2754" spans="1:16" x14ac:dyDescent="0.35">
      <c r="A2754" s="54">
        <f xml:space="preserve"> ROW( data_scaledImpacts[[#This Row],[row_id]] ) - ROW( data_scaledImpacts[[#Headers],[row_id]] )</f>
        <v>2753</v>
      </c>
      <c r="B2754" s="61" t="str">
        <f xml:space="preserve"> _xlfn.TEXTJOIN( "", , data_scaledImpacts[[#This Row],[sector]:[impactType]] )</f>
        <v>HTF0p3502010NoAdapt</v>
      </c>
      <c r="C2754" s="49" t="s">
        <v>221</v>
      </c>
      <c r="D2754" s="49" t="s">
        <v>1006</v>
      </c>
      <c r="E2754" s="50">
        <v>50</v>
      </c>
      <c r="F2754" s="50">
        <v>2010</v>
      </c>
      <c r="G2754" s="50" t="s">
        <v>87</v>
      </c>
      <c r="H2754" s="51"/>
      <c r="I2754" s="64"/>
      <c r="J2754" s="147" t="s">
        <v>26</v>
      </c>
      <c r="K2754" s="52" t="s">
        <v>26</v>
      </c>
      <c r="L2754" s="53" t="s">
        <v>26</v>
      </c>
      <c r="M2754" s="52" t="s">
        <v>26</v>
      </c>
      <c r="N2754" s="52" t="s">
        <v>26</v>
      </c>
      <c r="O2754" s="52" t="s">
        <v>26</v>
      </c>
      <c r="P2754" s="20" t="s">
        <v>26</v>
      </c>
    </row>
    <row r="2755" spans="1:16" x14ac:dyDescent="0.35">
      <c r="A2755" s="54">
        <f xml:space="preserve"> ROW( data_scaledImpacts[[#This Row],[row_id]] ) - ROW( data_scaledImpacts[[#Headers],[row_id]] )</f>
        <v>2754</v>
      </c>
      <c r="B2755" s="61" t="str">
        <f xml:space="preserve"> _xlfn.TEXTJOIN( "", , data_scaledImpacts[[#This Row],[sector]:[impactType]] )</f>
        <v>HTF0p3752010NoAdapt</v>
      </c>
      <c r="C2755" s="49" t="s">
        <v>221</v>
      </c>
      <c r="D2755" s="49" t="s">
        <v>1006</v>
      </c>
      <c r="E2755" s="50">
        <v>75</v>
      </c>
      <c r="F2755" s="50">
        <v>2010</v>
      </c>
      <c r="G2755" s="50" t="s">
        <v>87</v>
      </c>
      <c r="H2755" s="51"/>
      <c r="I2755" s="64"/>
      <c r="J2755" s="147" t="s">
        <v>26</v>
      </c>
      <c r="K2755" s="52" t="s">
        <v>26</v>
      </c>
      <c r="L2755" s="53" t="s">
        <v>26</v>
      </c>
      <c r="M2755" s="52" t="s">
        <v>26</v>
      </c>
      <c r="N2755" s="52" t="s">
        <v>26</v>
      </c>
      <c r="O2755" s="52" t="s">
        <v>26</v>
      </c>
      <c r="P2755" s="20" t="s">
        <v>26</v>
      </c>
    </row>
    <row r="2756" spans="1:16" x14ac:dyDescent="0.35">
      <c r="A2756" s="54">
        <f xml:space="preserve"> ROW( data_scaledImpacts[[#This Row],[row_id]] ) - ROW( data_scaledImpacts[[#Headers],[row_id]] )</f>
        <v>2755</v>
      </c>
      <c r="B2756" s="61" t="str">
        <f xml:space="preserve"> _xlfn.TEXTJOIN( "", , data_scaledImpacts[[#This Row],[sector]:[impactType]] )</f>
        <v>HTF0p31002010NoAdapt</v>
      </c>
      <c r="C2756" s="49" t="s">
        <v>221</v>
      </c>
      <c r="D2756" s="49" t="s">
        <v>1006</v>
      </c>
      <c r="E2756" s="50">
        <v>100</v>
      </c>
      <c r="F2756" s="50">
        <v>2010</v>
      </c>
      <c r="G2756" s="50" t="s">
        <v>87</v>
      </c>
      <c r="H2756" s="51"/>
      <c r="I2756" s="64"/>
      <c r="J2756" s="147" t="s">
        <v>26</v>
      </c>
      <c r="K2756" s="52" t="s">
        <v>26</v>
      </c>
      <c r="L2756" s="53" t="s">
        <v>26</v>
      </c>
      <c r="M2756" s="52" t="s">
        <v>26</v>
      </c>
      <c r="N2756" s="52" t="s">
        <v>26</v>
      </c>
      <c r="O2756" s="52" t="s">
        <v>26</v>
      </c>
      <c r="P2756" s="20" t="s">
        <v>26</v>
      </c>
    </row>
    <row r="2757" spans="1:16" x14ac:dyDescent="0.35">
      <c r="A2757" s="54">
        <f xml:space="preserve"> ROW( data_scaledImpacts[[#This Row],[row_id]] ) - ROW( data_scaledImpacts[[#Headers],[row_id]] )</f>
        <v>2756</v>
      </c>
      <c r="B2757" s="61" t="str">
        <f xml:space="preserve"> _xlfn.TEXTJOIN( "", , data_scaledImpacts[[#This Row],[sector]:[impactType]] )</f>
        <v>HTF0p31252010NoAdapt</v>
      </c>
      <c r="C2757" s="49" t="s">
        <v>221</v>
      </c>
      <c r="D2757" s="49" t="s">
        <v>1006</v>
      </c>
      <c r="E2757" s="50">
        <v>125</v>
      </c>
      <c r="F2757" s="50">
        <v>2010</v>
      </c>
      <c r="G2757" s="50" t="s">
        <v>87</v>
      </c>
      <c r="H2757" s="51"/>
      <c r="I2757" s="64"/>
      <c r="J2757" s="147" t="s">
        <v>26</v>
      </c>
      <c r="K2757" s="52" t="s">
        <v>26</v>
      </c>
      <c r="L2757" s="53" t="s">
        <v>26</v>
      </c>
      <c r="M2757" s="52" t="s">
        <v>26</v>
      </c>
      <c r="N2757" s="52" t="s">
        <v>26</v>
      </c>
      <c r="O2757" s="52" t="s">
        <v>26</v>
      </c>
      <c r="P2757" s="20" t="s">
        <v>26</v>
      </c>
    </row>
    <row r="2758" spans="1:16" x14ac:dyDescent="0.35">
      <c r="A2758" s="54">
        <f xml:space="preserve"> ROW( data_scaledImpacts[[#This Row],[row_id]] ) - ROW( data_scaledImpacts[[#Headers],[row_id]] )</f>
        <v>2757</v>
      </c>
      <c r="B2758" s="61" t="str">
        <f xml:space="preserve"> _xlfn.TEXTJOIN( "", , data_scaledImpacts[[#This Row],[sector]:[impactType]] )</f>
        <v>HTF0p31502010NoAdapt</v>
      </c>
      <c r="C2758" s="49" t="s">
        <v>221</v>
      </c>
      <c r="D2758" s="49" t="s">
        <v>1006</v>
      </c>
      <c r="E2758" s="50">
        <v>150</v>
      </c>
      <c r="F2758" s="50">
        <v>2010</v>
      </c>
      <c r="G2758" s="50" t="s">
        <v>87</v>
      </c>
      <c r="H2758" s="51"/>
      <c r="I2758" s="64"/>
      <c r="J2758" s="147" t="s">
        <v>26</v>
      </c>
      <c r="K2758" s="52" t="s">
        <v>26</v>
      </c>
      <c r="L2758" s="53" t="s">
        <v>26</v>
      </c>
      <c r="M2758" s="52" t="s">
        <v>26</v>
      </c>
      <c r="N2758" s="52" t="s">
        <v>26</v>
      </c>
      <c r="O2758" s="52" t="s">
        <v>26</v>
      </c>
      <c r="P2758" s="20" t="s">
        <v>26</v>
      </c>
    </row>
    <row r="2759" spans="1:16" x14ac:dyDescent="0.35">
      <c r="A2759" s="54">
        <f xml:space="preserve"> ROW( data_scaledImpacts[[#This Row],[row_id]] ) - ROW( data_scaledImpacts[[#Headers],[row_id]] )</f>
        <v>2758</v>
      </c>
      <c r="B2759" s="61" t="str">
        <f xml:space="preserve"> _xlfn.TEXTJOIN( "", , data_scaledImpacts[[#This Row],[sector]:[impactType]] )</f>
        <v>HTF0p31752010NoAdapt</v>
      </c>
      <c r="C2759" s="49" t="s">
        <v>221</v>
      </c>
      <c r="D2759" s="49" t="s">
        <v>1006</v>
      </c>
      <c r="E2759" s="50">
        <v>175</v>
      </c>
      <c r="F2759" s="50">
        <v>2010</v>
      </c>
      <c r="G2759" s="50" t="s">
        <v>87</v>
      </c>
      <c r="H2759" s="51"/>
      <c r="I2759" s="64"/>
      <c r="J2759" s="147" t="s">
        <v>26</v>
      </c>
      <c r="K2759" s="52" t="s">
        <v>26</v>
      </c>
      <c r="L2759" s="53" t="s">
        <v>26</v>
      </c>
      <c r="M2759" s="52" t="s">
        <v>26</v>
      </c>
      <c r="N2759" s="52" t="s">
        <v>26</v>
      </c>
      <c r="O2759" s="52" t="s">
        <v>26</v>
      </c>
      <c r="P2759" s="20" t="s">
        <v>26</v>
      </c>
    </row>
    <row r="2760" spans="1:16" x14ac:dyDescent="0.35">
      <c r="A2760" s="54">
        <f xml:space="preserve"> ROW( data_scaledImpacts[[#This Row],[row_id]] ) - ROW( data_scaledImpacts[[#Headers],[row_id]] )</f>
        <v>2759</v>
      </c>
      <c r="B2760" s="61" t="str">
        <f xml:space="preserve"> _xlfn.TEXTJOIN( "", , data_scaledImpacts[[#This Row],[sector]:[impactType]] )</f>
        <v>HTF0p32002010NoAdapt</v>
      </c>
      <c r="C2760" s="49" t="s">
        <v>221</v>
      </c>
      <c r="D2760" s="49" t="s">
        <v>1006</v>
      </c>
      <c r="E2760" s="50">
        <v>200</v>
      </c>
      <c r="F2760" s="50">
        <v>2010</v>
      </c>
      <c r="G2760" s="50" t="s">
        <v>87</v>
      </c>
      <c r="H2760" s="51"/>
      <c r="I2760" s="64"/>
      <c r="J2760" s="147" t="s">
        <v>26</v>
      </c>
      <c r="K2760" s="52" t="s">
        <v>26</v>
      </c>
      <c r="L2760" s="53" t="s">
        <v>26</v>
      </c>
      <c r="M2760" s="52" t="s">
        <v>26</v>
      </c>
      <c r="N2760" s="52" t="s">
        <v>26</v>
      </c>
      <c r="O2760" s="52" t="s">
        <v>26</v>
      </c>
      <c r="P2760" s="20" t="s">
        <v>26</v>
      </c>
    </row>
    <row r="2761" spans="1:16" x14ac:dyDescent="0.35">
      <c r="A2761" s="54">
        <f xml:space="preserve"> ROW( data_scaledImpacts[[#This Row],[row_id]] ) - ROW( data_scaledImpacts[[#Headers],[row_id]] )</f>
        <v>2760</v>
      </c>
      <c r="B2761" s="61" t="str">
        <f xml:space="preserve"> _xlfn.TEXTJOIN( "", , data_scaledImpacts[[#This Row],[sector]:[impactType]] )</f>
        <v>HTF0p32252010NoAdapt</v>
      </c>
      <c r="C2761" s="49" t="s">
        <v>221</v>
      </c>
      <c r="D2761" s="49" t="s">
        <v>1006</v>
      </c>
      <c r="E2761" s="50">
        <v>225</v>
      </c>
      <c r="F2761" s="50">
        <v>2010</v>
      </c>
      <c r="G2761" s="50" t="s">
        <v>87</v>
      </c>
      <c r="H2761" s="51"/>
      <c r="I2761" s="64"/>
      <c r="J2761" s="147" t="s">
        <v>26</v>
      </c>
      <c r="K2761" s="52" t="s">
        <v>26</v>
      </c>
      <c r="L2761" s="53" t="s">
        <v>26</v>
      </c>
      <c r="M2761" s="52" t="s">
        <v>26</v>
      </c>
      <c r="N2761" s="52" t="s">
        <v>26</v>
      </c>
      <c r="O2761" s="52" t="s">
        <v>26</v>
      </c>
      <c r="P2761" s="20" t="s">
        <v>26</v>
      </c>
    </row>
    <row r="2762" spans="1:16" x14ac:dyDescent="0.35">
      <c r="A2762" s="54">
        <f xml:space="preserve"> ROW( data_scaledImpacts[[#This Row],[row_id]] ) - ROW( data_scaledImpacts[[#Headers],[row_id]] )</f>
        <v>2761</v>
      </c>
      <c r="B2762" s="61" t="str">
        <f xml:space="preserve"> _xlfn.TEXTJOIN( "", , data_scaledImpacts[[#This Row],[sector]:[impactType]] )</f>
        <v>HTF0p5252010NoAdapt</v>
      </c>
      <c r="C2762" s="49" t="s">
        <v>221</v>
      </c>
      <c r="D2762" s="49" t="s">
        <v>1007</v>
      </c>
      <c r="E2762" s="50">
        <v>25</v>
      </c>
      <c r="F2762" s="50">
        <v>2010</v>
      </c>
      <c r="G2762" s="50" t="s">
        <v>87</v>
      </c>
      <c r="H2762" s="51"/>
      <c r="I2762" s="64"/>
      <c r="J2762" s="147" t="s">
        <v>26</v>
      </c>
      <c r="K2762" s="52">
        <v>7567824979.1822138</v>
      </c>
      <c r="L2762" s="53" t="s">
        <v>26</v>
      </c>
      <c r="M2762" s="52">
        <v>239602814.70880195</v>
      </c>
      <c r="N2762" s="52">
        <v>31460563797.250168</v>
      </c>
      <c r="O2762" s="52">
        <v>38096907023.615311</v>
      </c>
      <c r="P2762" s="20">
        <v>875761613.43524325</v>
      </c>
    </row>
    <row r="2763" spans="1:16" x14ac:dyDescent="0.35">
      <c r="A2763" s="54">
        <f xml:space="preserve"> ROW( data_scaledImpacts[[#This Row],[row_id]] ) - ROW( data_scaledImpacts[[#Headers],[row_id]] )</f>
        <v>2762</v>
      </c>
      <c r="B2763" s="61" t="str">
        <f xml:space="preserve"> _xlfn.TEXTJOIN( "", , data_scaledImpacts[[#This Row],[sector]:[impactType]] )</f>
        <v>HTF0p5502010NoAdapt</v>
      </c>
      <c r="C2763" s="49" t="s">
        <v>221</v>
      </c>
      <c r="D2763" s="49" t="s">
        <v>1007</v>
      </c>
      <c r="E2763" s="50">
        <v>50</v>
      </c>
      <c r="F2763" s="50">
        <v>2010</v>
      </c>
      <c r="G2763" s="50" t="s">
        <v>87</v>
      </c>
      <c r="H2763" s="51"/>
      <c r="I2763" s="64"/>
      <c r="J2763" s="147" t="s">
        <v>26</v>
      </c>
      <c r="K2763" s="52">
        <v>36087083375.524612</v>
      </c>
      <c r="L2763" s="53" t="s">
        <v>26</v>
      </c>
      <c r="M2763" s="52">
        <v>660097701.6638459</v>
      </c>
      <c r="N2763" s="52">
        <v>156758942295.72302</v>
      </c>
      <c r="O2763" s="52">
        <v>225272893935.76337</v>
      </c>
      <c r="P2763" s="20">
        <v>5632945625.5559864</v>
      </c>
    </row>
    <row r="2764" spans="1:16" x14ac:dyDescent="0.35">
      <c r="A2764" s="54">
        <f xml:space="preserve"> ROW( data_scaledImpacts[[#This Row],[row_id]] ) - ROW( data_scaledImpacts[[#Headers],[row_id]] )</f>
        <v>2763</v>
      </c>
      <c r="B2764" s="61" t="str">
        <f xml:space="preserve"> _xlfn.TEXTJOIN( "", , data_scaledImpacts[[#This Row],[sector]:[impactType]] )</f>
        <v>HTF0p5752010NoAdapt</v>
      </c>
      <c r="C2764" s="49" t="s">
        <v>221</v>
      </c>
      <c r="D2764" s="49" t="s">
        <v>1007</v>
      </c>
      <c r="E2764" s="50">
        <v>75</v>
      </c>
      <c r="F2764" s="50">
        <v>2010</v>
      </c>
      <c r="G2764" s="50" t="s">
        <v>87</v>
      </c>
      <c r="H2764" s="51"/>
      <c r="I2764" s="64"/>
      <c r="J2764" s="147" t="s">
        <v>26</v>
      </c>
      <c r="K2764" s="52" t="s">
        <v>26</v>
      </c>
      <c r="L2764" s="53" t="s">
        <v>26</v>
      </c>
      <c r="M2764" s="52" t="s">
        <v>26</v>
      </c>
      <c r="N2764" s="52" t="s">
        <v>26</v>
      </c>
      <c r="O2764" s="52" t="s">
        <v>26</v>
      </c>
      <c r="P2764" s="20" t="s">
        <v>26</v>
      </c>
    </row>
    <row r="2765" spans="1:16" x14ac:dyDescent="0.35">
      <c r="A2765" s="54">
        <f xml:space="preserve"> ROW( data_scaledImpacts[[#This Row],[row_id]] ) - ROW( data_scaledImpacts[[#Headers],[row_id]] )</f>
        <v>2764</v>
      </c>
      <c r="B2765" s="61" t="str">
        <f xml:space="preserve"> _xlfn.TEXTJOIN( "", , data_scaledImpacts[[#This Row],[sector]:[impactType]] )</f>
        <v>HTF0p51002010NoAdapt</v>
      </c>
      <c r="C2765" s="49" t="s">
        <v>221</v>
      </c>
      <c r="D2765" s="49" t="s">
        <v>1007</v>
      </c>
      <c r="E2765" s="50">
        <v>100</v>
      </c>
      <c r="F2765" s="50">
        <v>2010</v>
      </c>
      <c r="G2765" s="50" t="s">
        <v>87</v>
      </c>
      <c r="H2765" s="51"/>
      <c r="I2765" s="64"/>
      <c r="J2765" s="147" t="s">
        <v>26</v>
      </c>
      <c r="K2765" s="52" t="s">
        <v>26</v>
      </c>
      <c r="L2765" s="53" t="s">
        <v>26</v>
      </c>
      <c r="M2765" s="52" t="s">
        <v>26</v>
      </c>
      <c r="N2765" s="52" t="s">
        <v>26</v>
      </c>
      <c r="O2765" s="52" t="s">
        <v>26</v>
      </c>
      <c r="P2765" s="20" t="s">
        <v>26</v>
      </c>
    </row>
    <row r="2766" spans="1:16" x14ac:dyDescent="0.35">
      <c r="A2766" s="54">
        <f xml:space="preserve"> ROW( data_scaledImpacts[[#This Row],[row_id]] ) - ROW( data_scaledImpacts[[#Headers],[row_id]] )</f>
        <v>2765</v>
      </c>
      <c r="B2766" s="61" t="str">
        <f xml:space="preserve"> _xlfn.TEXTJOIN( "", , data_scaledImpacts[[#This Row],[sector]:[impactType]] )</f>
        <v>HTF0p51252010NoAdapt</v>
      </c>
      <c r="C2766" s="49" t="s">
        <v>221</v>
      </c>
      <c r="D2766" s="49" t="s">
        <v>1007</v>
      </c>
      <c r="E2766" s="50">
        <v>125</v>
      </c>
      <c r="F2766" s="50">
        <v>2010</v>
      </c>
      <c r="G2766" s="50" t="s">
        <v>87</v>
      </c>
      <c r="H2766" s="51"/>
      <c r="I2766" s="64"/>
      <c r="J2766" s="147" t="s">
        <v>26</v>
      </c>
      <c r="K2766" s="52" t="s">
        <v>26</v>
      </c>
      <c r="L2766" s="53" t="s">
        <v>26</v>
      </c>
      <c r="M2766" s="52" t="s">
        <v>26</v>
      </c>
      <c r="N2766" s="52" t="s">
        <v>26</v>
      </c>
      <c r="O2766" s="52" t="s">
        <v>26</v>
      </c>
      <c r="P2766" s="20" t="s">
        <v>26</v>
      </c>
    </row>
    <row r="2767" spans="1:16" x14ac:dyDescent="0.35">
      <c r="A2767" s="54">
        <f xml:space="preserve"> ROW( data_scaledImpacts[[#This Row],[row_id]] ) - ROW( data_scaledImpacts[[#Headers],[row_id]] )</f>
        <v>2766</v>
      </c>
      <c r="B2767" s="61" t="str">
        <f xml:space="preserve"> _xlfn.TEXTJOIN( "", , data_scaledImpacts[[#This Row],[sector]:[impactType]] )</f>
        <v>HTF0p51502010NoAdapt</v>
      </c>
      <c r="C2767" s="49" t="s">
        <v>221</v>
      </c>
      <c r="D2767" s="49" t="s">
        <v>1007</v>
      </c>
      <c r="E2767" s="50">
        <v>150</v>
      </c>
      <c r="F2767" s="50">
        <v>2010</v>
      </c>
      <c r="G2767" s="50" t="s">
        <v>87</v>
      </c>
      <c r="H2767" s="51"/>
      <c r="I2767" s="64"/>
      <c r="J2767" s="147" t="s">
        <v>26</v>
      </c>
      <c r="K2767" s="52" t="s">
        <v>26</v>
      </c>
      <c r="L2767" s="53" t="s">
        <v>26</v>
      </c>
      <c r="M2767" s="52" t="s">
        <v>26</v>
      </c>
      <c r="N2767" s="52" t="s">
        <v>26</v>
      </c>
      <c r="O2767" s="52" t="s">
        <v>26</v>
      </c>
      <c r="P2767" s="20" t="s">
        <v>26</v>
      </c>
    </row>
    <row r="2768" spans="1:16" x14ac:dyDescent="0.35">
      <c r="A2768" s="54">
        <f xml:space="preserve"> ROW( data_scaledImpacts[[#This Row],[row_id]] ) - ROW( data_scaledImpacts[[#Headers],[row_id]] )</f>
        <v>2767</v>
      </c>
      <c r="B2768" s="61" t="str">
        <f xml:space="preserve"> _xlfn.TEXTJOIN( "", , data_scaledImpacts[[#This Row],[sector]:[impactType]] )</f>
        <v>HTF0p51752010NoAdapt</v>
      </c>
      <c r="C2768" s="49" t="s">
        <v>221</v>
      </c>
      <c r="D2768" s="49" t="s">
        <v>1007</v>
      </c>
      <c r="E2768" s="50">
        <v>175</v>
      </c>
      <c r="F2768" s="50">
        <v>2010</v>
      </c>
      <c r="G2768" s="50" t="s">
        <v>87</v>
      </c>
      <c r="H2768" s="51"/>
      <c r="I2768" s="64"/>
      <c r="J2768" s="147" t="s">
        <v>26</v>
      </c>
      <c r="K2768" s="52" t="s">
        <v>26</v>
      </c>
      <c r="L2768" s="53" t="s">
        <v>26</v>
      </c>
      <c r="M2768" s="52" t="s">
        <v>26</v>
      </c>
      <c r="N2768" s="52" t="s">
        <v>26</v>
      </c>
      <c r="O2768" s="52" t="s">
        <v>26</v>
      </c>
      <c r="P2768" s="20" t="s">
        <v>26</v>
      </c>
    </row>
    <row r="2769" spans="1:16" x14ac:dyDescent="0.35">
      <c r="A2769" s="54">
        <f xml:space="preserve"> ROW( data_scaledImpacts[[#This Row],[row_id]] ) - ROW( data_scaledImpacts[[#Headers],[row_id]] )</f>
        <v>2768</v>
      </c>
      <c r="B2769" s="61" t="str">
        <f xml:space="preserve"> _xlfn.TEXTJOIN( "", , data_scaledImpacts[[#This Row],[sector]:[impactType]] )</f>
        <v>HTF0p52002010NoAdapt</v>
      </c>
      <c r="C2769" s="49" t="s">
        <v>221</v>
      </c>
      <c r="D2769" s="49" t="s">
        <v>1007</v>
      </c>
      <c r="E2769" s="50">
        <v>200</v>
      </c>
      <c r="F2769" s="50">
        <v>2010</v>
      </c>
      <c r="G2769" s="50" t="s">
        <v>87</v>
      </c>
      <c r="H2769" s="51"/>
      <c r="I2769" s="64"/>
      <c r="J2769" s="147" t="s">
        <v>26</v>
      </c>
      <c r="K2769" s="52" t="s">
        <v>26</v>
      </c>
      <c r="L2769" s="53" t="s">
        <v>26</v>
      </c>
      <c r="M2769" s="52" t="s">
        <v>26</v>
      </c>
      <c r="N2769" s="52" t="s">
        <v>26</v>
      </c>
      <c r="O2769" s="52" t="s">
        <v>26</v>
      </c>
      <c r="P2769" s="20" t="s">
        <v>26</v>
      </c>
    </row>
    <row r="2770" spans="1:16" x14ac:dyDescent="0.35">
      <c r="A2770" s="54">
        <f xml:space="preserve"> ROW( data_scaledImpacts[[#This Row],[row_id]] ) - ROW( data_scaledImpacts[[#Headers],[row_id]] )</f>
        <v>2769</v>
      </c>
      <c r="B2770" s="61" t="str">
        <f xml:space="preserve"> _xlfn.TEXTJOIN( "", , data_scaledImpacts[[#This Row],[sector]:[impactType]] )</f>
        <v>HTF0p52252010NoAdapt</v>
      </c>
      <c r="C2770" s="49" t="s">
        <v>221</v>
      </c>
      <c r="D2770" s="49" t="s">
        <v>1007</v>
      </c>
      <c r="E2770" s="50">
        <v>225</v>
      </c>
      <c r="F2770" s="50">
        <v>2010</v>
      </c>
      <c r="G2770" s="50" t="s">
        <v>87</v>
      </c>
      <c r="H2770" s="51"/>
      <c r="I2770" s="64"/>
      <c r="J2770" s="147" t="s">
        <v>26</v>
      </c>
      <c r="K2770" s="52" t="s">
        <v>26</v>
      </c>
      <c r="L2770" s="53" t="s">
        <v>26</v>
      </c>
      <c r="M2770" s="52" t="s">
        <v>26</v>
      </c>
      <c r="N2770" s="52" t="s">
        <v>26</v>
      </c>
      <c r="O2770" s="52" t="s">
        <v>26</v>
      </c>
      <c r="P2770" s="20" t="s">
        <v>26</v>
      </c>
    </row>
    <row r="2771" spans="1:16" x14ac:dyDescent="0.35">
      <c r="A2771" s="54">
        <f xml:space="preserve"> ROW( data_scaledImpacts[[#This Row],[row_id]] ) - ROW( data_scaledImpacts[[#Headers],[row_id]] )</f>
        <v>2770</v>
      </c>
      <c r="B2771" s="61" t="str">
        <f xml:space="preserve"> _xlfn.TEXTJOIN( "", , data_scaledImpacts[[#This Row],[sector]:[impactType]] )</f>
        <v>HTF1p0252010NoAdapt</v>
      </c>
      <c r="C2771" s="49" t="s">
        <v>221</v>
      </c>
      <c r="D2771" s="49" t="s">
        <v>1008</v>
      </c>
      <c r="E2771" s="50">
        <v>25</v>
      </c>
      <c r="F2771" s="50">
        <v>2010</v>
      </c>
      <c r="G2771" s="50" t="s">
        <v>87</v>
      </c>
      <c r="H2771" s="51"/>
      <c r="I2771" s="64"/>
      <c r="J2771" s="147" t="s">
        <v>26</v>
      </c>
      <c r="K2771" s="52">
        <v>11339178784.896963</v>
      </c>
      <c r="L2771" s="53" t="s">
        <v>26</v>
      </c>
      <c r="M2771" s="52">
        <v>286465680.09653664</v>
      </c>
      <c r="N2771" s="52">
        <v>29204284160.758862</v>
      </c>
      <c r="O2771" s="52">
        <v>36302007902.255264</v>
      </c>
      <c r="P2771" s="20">
        <v>1130798245.6137717</v>
      </c>
    </row>
    <row r="2772" spans="1:16" x14ac:dyDescent="0.35">
      <c r="A2772" s="54">
        <f xml:space="preserve"> ROW( data_scaledImpacts[[#This Row],[row_id]] ) - ROW( data_scaledImpacts[[#Headers],[row_id]] )</f>
        <v>2771</v>
      </c>
      <c r="B2772" s="61" t="str">
        <f xml:space="preserve"> _xlfn.TEXTJOIN( "", , data_scaledImpacts[[#This Row],[sector]:[impactType]] )</f>
        <v>HTF1p0502010NoAdapt</v>
      </c>
      <c r="C2772" s="49" t="s">
        <v>221</v>
      </c>
      <c r="D2772" s="49" t="s">
        <v>1008</v>
      </c>
      <c r="E2772" s="50">
        <v>50</v>
      </c>
      <c r="F2772" s="50">
        <v>2010</v>
      </c>
      <c r="G2772" s="50" t="s">
        <v>87</v>
      </c>
      <c r="H2772" s="51"/>
      <c r="I2772" s="64"/>
      <c r="J2772" s="147" t="s">
        <v>26</v>
      </c>
      <c r="K2772" s="52">
        <v>61507690576.645309</v>
      </c>
      <c r="L2772" s="53" t="s">
        <v>26</v>
      </c>
      <c r="M2772" s="52">
        <v>974876988.05527174</v>
      </c>
      <c r="N2772" s="52">
        <v>177456817724.9104</v>
      </c>
      <c r="O2772" s="52">
        <v>217468385138.91055</v>
      </c>
      <c r="P2772" s="20">
        <v>8877743208.9373264</v>
      </c>
    </row>
    <row r="2773" spans="1:16" x14ac:dyDescent="0.35">
      <c r="A2773" s="54">
        <f xml:space="preserve"> ROW( data_scaledImpacts[[#This Row],[row_id]] ) - ROW( data_scaledImpacts[[#Headers],[row_id]] )</f>
        <v>2772</v>
      </c>
      <c r="B2773" s="61" t="str">
        <f xml:space="preserve"> _xlfn.TEXTJOIN( "", , data_scaledImpacts[[#This Row],[sector]:[impactType]] )</f>
        <v>HTF1p0752010NoAdapt</v>
      </c>
      <c r="C2773" s="49" t="s">
        <v>221</v>
      </c>
      <c r="D2773" s="49" t="s">
        <v>1008</v>
      </c>
      <c r="E2773" s="50">
        <v>75</v>
      </c>
      <c r="F2773" s="50">
        <v>2010</v>
      </c>
      <c r="G2773" s="50" t="s">
        <v>87</v>
      </c>
      <c r="H2773" s="51"/>
      <c r="I2773" s="64"/>
      <c r="J2773" s="147" t="s">
        <v>26</v>
      </c>
      <c r="K2773" s="52">
        <v>130004467660.12077</v>
      </c>
      <c r="L2773" s="53" t="s">
        <v>26</v>
      </c>
      <c r="M2773" s="52">
        <v>2596001283.1895256</v>
      </c>
      <c r="N2773" s="52">
        <v>289683708845.32202</v>
      </c>
      <c r="O2773" s="52">
        <v>287188145875.4621</v>
      </c>
      <c r="P2773" s="20">
        <v>27786489226.326603</v>
      </c>
    </row>
    <row r="2774" spans="1:16" x14ac:dyDescent="0.35">
      <c r="A2774" s="54">
        <f xml:space="preserve"> ROW( data_scaledImpacts[[#This Row],[row_id]] ) - ROW( data_scaledImpacts[[#Headers],[row_id]] )</f>
        <v>2773</v>
      </c>
      <c r="B2774" s="61" t="str">
        <f xml:space="preserve"> _xlfn.TEXTJOIN( "", , data_scaledImpacts[[#This Row],[sector]:[impactType]] )</f>
        <v>HTF1p01002010NoAdapt</v>
      </c>
      <c r="C2774" s="49" t="s">
        <v>221</v>
      </c>
      <c r="D2774" s="49" t="s">
        <v>1008</v>
      </c>
      <c r="E2774" s="50">
        <v>100</v>
      </c>
      <c r="F2774" s="50">
        <v>2010</v>
      </c>
      <c r="G2774" s="50" t="s">
        <v>87</v>
      </c>
      <c r="H2774" s="51"/>
      <c r="I2774" s="64"/>
      <c r="J2774" s="147" t="s">
        <v>26</v>
      </c>
      <c r="K2774" s="52">
        <v>186340281505.77768</v>
      </c>
      <c r="L2774" s="53" t="s">
        <v>26</v>
      </c>
      <c r="M2774" s="52">
        <v>5435617519.3886452</v>
      </c>
      <c r="N2774" s="52">
        <v>360434557431.66028</v>
      </c>
      <c r="O2774" s="52">
        <v>299420275379.8299</v>
      </c>
      <c r="P2774" s="20">
        <v>57736284554.977997</v>
      </c>
    </row>
    <row r="2775" spans="1:16" x14ac:dyDescent="0.35">
      <c r="A2775" s="54">
        <f xml:space="preserve"> ROW( data_scaledImpacts[[#This Row],[row_id]] ) - ROW( data_scaledImpacts[[#Headers],[row_id]] )</f>
        <v>2774</v>
      </c>
      <c r="B2775" s="61" t="str">
        <f xml:space="preserve"> _xlfn.TEXTJOIN( "", , data_scaledImpacts[[#This Row],[sector]:[impactType]] )</f>
        <v>HTF1p01252010NoAdapt</v>
      </c>
      <c r="C2775" s="49" t="s">
        <v>221</v>
      </c>
      <c r="D2775" s="49" t="s">
        <v>1008</v>
      </c>
      <c r="E2775" s="50">
        <v>125</v>
      </c>
      <c r="F2775" s="50">
        <v>2010</v>
      </c>
      <c r="G2775" s="50" t="s">
        <v>87</v>
      </c>
      <c r="H2775" s="51"/>
      <c r="I2775" s="64"/>
      <c r="J2775" s="147" t="s">
        <v>26</v>
      </c>
      <c r="K2775" s="52" t="s">
        <v>26</v>
      </c>
      <c r="L2775" s="53" t="s">
        <v>26</v>
      </c>
      <c r="M2775" s="52" t="s">
        <v>26</v>
      </c>
      <c r="N2775" s="52" t="s">
        <v>26</v>
      </c>
      <c r="O2775" s="52" t="s">
        <v>26</v>
      </c>
      <c r="P2775" s="20" t="s">
        <v>26</v>
      </c>
    </row>
    <row r="2776" spans="1:16" x14ac:dyDescent="0.35">
      <c r="A2776" s="54">
        <f xml:space="preserve"> ROW( data_scaledImpacts[[#This Row],[row_id]] ) - ROW( data_scaledImpacts[[#Headers],[row_id]] )</f>
        <v>2775</v>
      </c>
      <c r="B2776" s="61" t="str">
        <f xml:space="preserve"> _xlfn.TEXTJOIN( "", , data_scaledImpacts[[#This Row],[sector]:[impactType]] )</f>
        <v>HTF1p01502010NoAdapt</v>
      </c>
      <c r="C2776" s="49" t="s">
        <v>221</v>
      </c>
      <c r="D2776" s="49" t="s">
        <v>1008</v>
      </c>
      <c r="E2776" s="50">
        <v>150</v>
      </c>
      <c r="F2776" s="50">
        <v>2010</v>
      </c>
      <c r="G2776" s="50" t="s">
        <v>87</v>
      </c>
      <c r="H2776" s="51"/>
      <c r="I2776" s="64"/>
      <c r="J2776" s="147" t="s">
        <v>26</v>
      </c>
      <c r="K2776" s="52" t="s">
        <v>26</v>
      </c>
      <c r="L2776" s="53" t="s">
        <v>26</v>
      </c>
      <c r="M2776" s="52" t="s">
        <v>26</v>
      </c>
      <c r="N2776" s="52" t="s">
        <v>26</v>
      </c>
      <c r="O2776" s="52" t="s">
        <v>26</v>
      </c>
      <c r="P2776" s="20" t="s">
        <v>26</v>
      </c>
    </row>
    <row r="2777" spans="1:16" x14ac:dyDescent="0.35">
      <c r="A2777" s="54">
        <f xml:space="preserve"> ROW( data_scaledImpacts[[#This Row],[row_id]] ) - ROW( data_scaledImpacts[[#Headers],[row_id]] )</f>
        <v>2776</v>
      </c>
      <c r="B2777" s="61" t="str">
        <f xml:space="preserve"> _xlfn.TEXTJOIN( "", , data_scaledImpacts[[#This Row],[sector]:[impactType]] )</f>
        <v>HTF1p01752010NoAdapt</v>
      </c>
      <c r="C2777" s="49" t="s">
        <v>221</v>
      </c>
      <c r="D2777" s="49" t="s">
        <v>1008</v>
      </c>
      <c r="E2777" s="50">
        <v>175</v>
      </c>
      <c r="F2777" s="50">
        <v>2010</v>
      </c>
      <c r="G2777" s="50" t="s">
        <v>87</v>
      </c>
      <c r="H2777" s="51"/>
      <c r="I2777" s="64"/>
      <c r="J2777" s="147" t="s">
        <v>26</v>
      </c>
      <c r="K2777" s="52" t="s">
        <v>26</v>
      </c>
      <c r="L2777" s="53" t="s">
        <v>26</v>
      </c>
      <c r="M2777" s="52" t="s">
        <v>26</v>
      </c>
      <c r="N2777" s="52" t="s">
        <v>26</v>
      </c>
      <c r="O2777" s="52" t="s">
        <v>26</v>
      </c>
      <c r="P2777" s="20" t="s">
        <v>26</v>
      </c>
    </row>
    <row r="2778" spans="1:16" x14ac:dyDescent="0.35">
      <c r="A2778" s="54">
        <f xml:space="preserve"> ROW( data_scaledImpacts[[#This Row],[row_id]] ) - ROW( data_scaledImpacts[[#Headers],[row_id]] )</f>
        <v>2777</v>
      </c>
      <c r="B2778" s="61" t="str">
        <f xml:space="preserve"> _xlfn.TEXTJOIN( "", , data_scaledImpacts[[#This Row],[sector]:[impactType]] )</f>
        <v>HTF1p02002010NoAdapt</v>
      </c>
      <c r="C2778" s="49" t="s">
        <v>221</v>
      </c>
      <c r="D2778" s="49" t="s">
        <v>1008</v>
      </c>
      <c r="E2778" s="50">
        <v>200</v>
      </c>
      <c r="F2778" s="50">
        <v>2010</v>
      </c>
      <c r="G2778" s="50" t="s">
        <v>87</v>
      </c>
      <c r="H2778" s="51"/>
      <c r="I2778" s="64"/>
      <c r="J2778" s="147" t="s">
        <v>26</v>
      </c>
      <c r="K2778" s="52" t="s">
        <v>26</v>
      </c>
      <c r="L2778" s="53" t="s">
        <v>26</v>
      </c>
      <c r="M2778" s="52" t="s">
        <v>26</v>
      </c>
      <c r="N2778" s="52" t="s">
        <v>26</v>
      </c>
      <c r="O2778" s="52" t="s">
        <v>26</v>
      </c>
      <c r="P2778" s="20" t="s">
        <v>26</v>
      </c>
    </row>
    <row r="2779" spans="1:16" x14ac:dyDescent="0.35">
      <c r="A2779" s="54">
        <f xml:space="preserve"> ROW( data_scaledImpacts[[#This Row],[row_id]] ) - ROW( data_scaledImpacts[[#Headers],[row_id]] )</f>
        <v>2778</v>
      </c>
      <c r="B2779" s="61" t="str">
        <f xml:space="preserve"> _xlfn.TEXTJOIN( "", , data_scaledImpacts[[#This Row],[sector]:[impactType]] )</f>
        <v>HTF1p02252010NoAdapt</v>
      </c>
      <c r="C2779" s="49" t="s">
        <v>221</v>
      </c>
      <c r="D2779" s="49" t="s">
        <v>1008</v>
      </c>
      <c r="E2779" s="50">
        <v>225</v>
      </c>
      <c r="F2779" s="50">
        <v>2010</v>
      </c>
      <c r="G2779" s="50" t="s">
        <v>87</v>
      </c>
      <c r="H2779" s="51"/>
      <c r="I2779" s="64"/>
      <c r="J2779" s="147" t="s">
        <v>26</v>
      </c>
      <c r="K2779" s="52" t="s">
        <v>26</v>
      </c>
      <c r="L2779" s="53" t="s">
        <v>26</v>
      </c>
      <c r="M2779" s="52" t="s">
        <v>26</v>
      </c>
      <c r="N2779" s="52" t="s">
        <v>26</v>
      </c>
      <c r="O2779" s="52" t="s">
        <v>26</v>
      </c>
      <c r="P2779" s="20" t="s">
        <v>26</v>
      </c>
    </row>
    <row r="2780" spans="1:16" x14ac:dyDescent="0.35">
      <c r="A2780" s="54">
        <f xml:space="preserve"> ROW( data_scaledImpacts[[#This Row],[row_id]] ) - ROW( data_scaledImpacts[[#Headers],[row_id]] )</f>
        <v>2779</v>
      </c>
      <c r="B2780" s="61" t="str">
        <f xml:space="preserve"> _xlfn.TEXTJOIN( "", , data_scaledImpacts[[#This Row],[sector]:[impactType]] )</f>
        <v>HTF1p5252010NoAdapt</v>
      </c>
      <c r="C2780" s="49" t="s">
        <v>221</v>
      </c>
      <c r="D2780" s="49" t="s">
        <v>1009</v>
      </c>
      <c r="E2780" s="50">
        <v>25</v>
      </c>
      <c r="F2780" s="50">
        <v>2010</v>
      </c>
      <c r="G2780" s="50" t="s">
        <v>87</v>
      </c>
      <c r="H2780" s="51"/>
      <c r="I2780" s="64"/>
      <c r="J2780" s="147" t="s">
        <v>26</v>
      </c>
      <c r="K2780" s="52">
        <v>18394000353.624588</v>
      </c>
      <c r="L2780" s="53" t="s">
        <v>26</v>
      </c>
      <c r="M2780" s="52">
        <v>383465186.86520576</v>
      </c>
      <c r="N2780" s="52">
        <v>40268120197.66729</v>
      </c>
      <c r="O2780" s="52">
        <v>48694053662.340973</v>
      </c>
      <c r="P2780" s="20">
        <v>1747850996.0215085</v>
      </c>
    </row>
    <row r="2781" spans="1:16" x14ac:dyDescent="0.35">
      <c r="A2781" s="54">
        <f xml:space="preserve"> ROW( data_scaledImpacts[[#This Row],[row_id]] ) - ROW( data_scaledImpacts[[#Headers],[row_id]] )</f>
        <v>2780</v>
      </c>
      <c r="B2781" s="61" t="str">
        <f xml:space="preserve"> _xlfn.TEXTJOIN( "", , data_scaledImpacts[[#This Row],[sector]:[impactType]] )</f>
        <v>HTF1p5502010NoAdapt</v>
      </c>
      <c r="C2781" s="49" t="s">
        <v>221</v>
      </c>
      <c r="D2781" s="49" t="s">
        <v>1009</v>
      </c>
      <c r="E2781" s="50">
        <v>50</v>
      </c>
      <c r="F2781" s="50">
        <v>2010</v>
      </c>
      <c r="G2781" s="50" t="s">
        <v>87</v>
      </c>
      <c r="H2781" s="51"/>
      <c r="I2781" s="64"/>
      <c r="J2781" s="147" t="s">
        <v>26</v>
      </c>
      <c r="K2781" s="52">
        <v>76381965266.974731</v>
      </c>
      <c r="L2781" s="53" t="s">
        <v>26</v>
      </c>
      <c r="M2781" s="52">
        <v>1386052604.1575911</v>
      </c>
      <c r="N2781" s="52">
        <v>193164170601.22198</v>
      </c>
      <c r="O2781" s="52">
        <v>218333999559.36722</v>
      </c>
      <c r="P2781" s="20">
        <v>12295339721.318813</v>
      </c>
    </row>
    <row r="2782" spans="1:16" x14ac:dyDescent="0.35">
      <c r="A2782" s="54">
        <f xml:space="preserve"> ROW( data_scaledImpacts[[#This Row],[row_id]] ) - ROW( data_scaledImpacts[[#Headers],[row_id]] )</f>
        <v>2781</v>
      </c>
      <c r="B2782" s="61" t="str">
        <f xml:space="preserve"> _xlfn.TEXTJOIN( "", , data_scaledImpacts[[#This Row],[sector]:[impactType]] )</f>
        <v>HTF1p5752010NoAdapt</v>
      </c>
      <c r="C2782" s="49" t="s">
        <v>221</v>
      </c>
      <c r="D2782" s="49" t="s">
        <v>1009</v>
      </c>
      <c r="E2782" s="50">
        <v>75</v>
      </c>
      <c r="F2782" s="50">
        <v>2010</v>
      </c>
      <c r="G2782" s="50" t="s">
        <v>87</v>
      </c>
      <c r="H2782" s="51"/>
      <c r="I2782" s="64"/>
      <c r="J2782" s="147" t="s">
        <v>26</v>
      </c>
      <c r="K2782" s="52">
        <v>150307497561.14114</v>
      </c>
      <c r="L2782" s="53" t="s">
        <v>26</v>
      </c>
      <c r="M2782" s="52">
        <v>3787005894.168366</v>
      </c>
      <c r="N2782" s="52">
        <v>314333514983.66278</v>
      </c>
      <c r="O2782" s="52">
        <v>288252001083.29773</v>
      </c>
      <c r="P2782" s="20">
        <v>38261793706.124748</v>
      </c>
    </row>
    <row r="2783" spans="1:16" x14ac:dyDescent="0.35">
      <c r="A2783" s="54">
        <f xml:space="preserve"> ROW( data_scaledImpacts[[#This Row],[row_id]] ) - ROW( data_scaledImpacts[[#Headers],[row_id]] )</f>
        <v>2782</v>
      </c>
      <c r="B2783" s="61" t="str">
        <f xml:space="preserve"> _xlfn.TEXTJOIN( "", , data_scaledImpacts[[#This Row],[sector]:[impactType]] )</f>
        <v>HTF1p51002010NoAdapt</v>
      </c>
      <c r="C2783" s="49" t="s">
        <v>221</v>
      </c>
      <c r="D2783" s="49" t="s">
        <v>1009</v>
      </c>
      <c r="E2783" s="50">
        <v>100</v>
      </c>
      <c r="F2783" s="50">
        <v>2010</v>
      </c>
      <c r="G2783" s="50" t="s">
        <v>87</v>
      </c>
      <c r="H2783" s="51"/>
      <c r="I2783" s="64"/>
      <c r="J2783" s="147" t="s">
        <v>26</v>
      </c>
      <c r="K2783" s="52">
        <v>211973591184.09454</v>
      </c>
      <c r="L2783" s="53" t="s">
        <v>26</v>
      </c>
      <c r="M2783" s="52">
        <v>8180620553.0574179</v>
      </c>
      <c r="N2783" s="52">
        <v>388084775789.54608</v>
      </c>
      <c r="O2783" s="52">
        <v>299818950692.534</v>
      </c>
      <c r="P2783" s="20">
        <v>81877093545.589111</v>
      </c>
    </row>
    <row r="2784" spans="1:16" x14ac:dyDescent="0.35">
      <c r="A2784" s="54">
        <f xml:space="preserve"> ROW( data_scaledImpacts[[#This Row],[row_id]] ) - ROW( data_scaledImpacts[[#Headers],[row_id]] )</f>
        <v>2783</v>
      </c>
      <c r="B2784" s="61" t="str">
        <f xml:space="preserve"> _xlfn.TEXTJOIN( "", , data_scaledImpacts[[#This Row],[sector]:[impactType]] )</f>
        <v>HTF1p51252010NoAdapt</v>
      </c>
      <c r="C2784" s="49" t="s">
        <v>221</v>
      </c>
      <c r="D2784" s="49" t="s">
        <v>1009</v>
      </c>
      <c r="E2784" s="50">
        <v>125</v>
      </c>
      <c r="F2784" s="50">
        <v>2010</v>
      </c>
      <c r="G2784" s="50" t="s">
        <v>87</v>
      </c>
      <c r="H2784" s="51"/>
      <c r="I2784" s="64"/>
      <c r="J2784" s="147" t="s">
        <v>26</v>
      </c>
      <c r="K2784" s="52">
        <v>268509988701.46423</v>
      </c>
      <c r="L2784" s="53" t="s">
        <v>26</v>
      </c>
      <c r="M2784" s="52">
        <v>14305729585.570362</v>
      </c>
      <c r="N2784" s="52">
        <v>428366210941.35175</v>
      </c>
      <c r="O2784" s="52">
        <v>300913720227.72766</v>
      </c>
      <c r="P2784" s="20">
        <v>137456752676.61813</v>
      </c>
    </row>
    <row r="2785" spans="1:16" x14ac:dyDescent="0.35">
      <c r="A2785" s="54">
        <f xml:space="preserve"> ROW( data_scaledImpacts[[#This Row],[row_id]] ) - ROW( data_scaledImpacts[[#Headers],[row_id]] )</f>
        <v>2784</v>
      </c>
      <c r="B2785" s="61" t="str">
        <f xml:space="preserve"> _xlfn.TEXTJOIN( "", , data_scaledImpacts[[#This Row],[sector]:[impactType]] )</f>
        <v>HTF1p51502010NoAdapt</v>
      </c>
      <c r="C2785" s="49" t="s">
        <v>221</v>
      </c>
      <c r="D2785" s="49" t="s">
        <v>1009</v>
      </c>
      <c r="E2785" s="50">
        <v>150</v>
      </c>
      <c r="F2785" s="50">
        <v>2010</v>
      </c>
      <c r="G2785" s="50" t="s">
        <v>87</v>
      </c>
      <c r="H2785" s="51"/>
      <c r="I2785" s="64"/>
      <c r="J2785" s="147" t="s">
        <v>26</v>
      </c>
      <c r="K2785" s="52">
        <v>296199744293.25269</v>
      </c>
      <c r="L2785" s="53" t="s">
        <v>26</v>
      </c>
      <c r="M2785" s="52">
        <v>17970214299.14867</v>
      </c>
      <c r="N2785" s="52">
        <v>440828227617.53973</v>
      </c>
      <c r="O2785" s="52">
        <v>300955660685.21735</v>
      </c>
      <c r="P2785" s="20">
        <v>167765553604.84332</v>
      </c>
    </row>
    <row r="2786" spans="1:16" x14ac:dyDescent="0.35">
      <c r="A2786" s="54">
        <f xml:space="preserve"> ROW( data_scaledImpacts[[#This Row],[row_id]] ) - ROW( data_scaledImpacts[[#Headers],[row_id]] )</f>
        <v>2785</v>
      </c>
      <c r="B2786" s="61" t="str">
        <f xml:space="preserve"> _xlfn.TEXTJOIN( "", , data_scaledImpacts[[#This Row],[sector]:[impactType]] )</f>
        <v>HTF1p51752010NoAdapt</v>
      </c>
      <c r="C2786" s="49" t="s">
        <v>221</v>
      </c>
      <c r="D2786" s="49" t="s">
        <v>1009</v>
      </c>
      <c r="E2786" s="50">
        <v>175</v>
      </c>
      <c r="F2786" s="50">
        <v>2010</v>
      </c>
      <c r="G2786" s="50" t="s">
        <v>87</v>
      </c>
      <c r="H2786" s="51"/>
      <c r="I2786" s="64"/>
      <c r="J2786" s="147" t="s">
        <v>26</v>
      </c>
      <c r="K2786" s="52" t="s">
        <v>26</v>
      </c>
      <c r="L2786" s="53" t="s">
        <v>26</v>
      </c>
      <c r="M2786" s="52" t="s">
        <v>26</v>
      </c>
      <c r="N2786" s="52" t="s">
        <v>26</v>
      </c>
      <c r="O2786" s="52" t="s">
        <v>26</v>
      </c>
      <c r="P2786" s="20" t="s">
        <v>26</v>
      </c>
    </row>
    <row r="2787" spans="1:16" x14ac:dyDescent="0.35">
      <c r="A2787" s="54">
        <f xml:space="preserve"> ROW( data_scaledImpacts[[#This Row],[row_id]] ) - ROW( data_scaledImpacts[[#Headers],[row_id]] )</f>
        <v>2786</v>
      </c>
      <c r="B2787" s="61" t="str">
        <f xml:space="preserve"> _xlfn.TEXTJOIN( "", , data_scaledImpacts[[#This Row],[sector]:[impactType]] )</f>
        <v>HTF1p52002010NoAdapt</v>
      </c>
      <c r="C2787" s="49" t="s">
        <v>221</v>
      </c>
      <c r="D2787" s="49" t="s">
        <v>1009</v>
      </c>
      <c r="E2787" s="50">
        <v>200</v>
      </c>
      <c r="F2787" s="50">
        <v>2010</v>
      </c>
      <c r="G2787" s="50" t="s">
        <v>87</v>
      </c>
      <c r="H2787" s="51"/>
      <c r="I2787" s="64"/>
      <c r="J2787" s="147" t="s">
        <v>26</v>
      </c>
      <c r="K2787" s="52" t="s">
        <v>26</v>
      </c>
      <c r="L2787" s="53" t="s">
        <v>26</v>
      </c>
      <c r="M2787" s="52" t="s">
        <v>26</v>
      </c>
      <c r="N2787" s="52" t="s">
        <v>26</v>
      </c>
      <c r="O2787" s="52" t="s">
        <v>26</v>
      </c>
      <c r="P2787" s="20" t="s">
        <v>26</v>
      </c>
    </row>
    <row r="2788" spans="1:16" x14ac:dyDescent="0.35">
      <c r="A2788" s="54">
        <f xml:space="preserve"> ROW( data_scaledImpacts[[#This Row],[row_id]] ) - ROW( data_scaledImpacts[[#Headers],[row_id]] )</f>
        <v>2787</v>
      </c>
      <c r="B2788" s="61" t="str">
        <f xml:space="preserve"> _xlfn.TEXTJOIN( "", , data_scaledImpacts[[#This Row],[sector]:[impactType]] )</f>
        <v>HTF1p52252010NoAdapt</v>
      </c>
      <c r="C2788" s="49" t="s">
        <v>221</v>
      </c>
      <c r="D2788" s="49" t="s">
        <v>1009</v>
      </c>
      <c r="E2788" s="50">
        <v>225</v>
      </c>
      <c r="F2788" s="50">
        <v>2010</v>
      </c>
      <c r="G2788" s="50" t="s">
        <v>87</v>
      </c>
      <c r="H2788" s="51"/>
      <c r="I2788" s="64"/>
      <c r="J2788" s="147" t="s">
        <v>26</v>
      </c>
      <c r="K2788" s="52" t="s">
        <v>26</v>
      </c>
      <c r="L2788" s="53" t="s">
        <v>26</v>
      </c>
      <c r="M2788" s="52" t="s">
        <v>26</v>
      </c>
      <c r="N2788" s="52" t="s">
        <v>26</v>
      </c>
      <c r="O2788" s="52" t="s">
        <v>26</v>
      </c>
      <c r="P2788" s="20" t="s">
        <v>26</v>
      </c>
    </row>
    <row r="2789" spans="1:16" x14ac:dyDescent="0.35">
      <c r="A2789" s="54">
        <f xml:space="preserve"> ROW( data_scaledImpacts[[#This Row],[row_id]] ) - ROW( data_scaledImpacts[[#Headers],[row_id]] )</f>
        <v>2788</v>
      </c>
      <c r="B2789" s="61" t="str">
        <f xml:space="preserve"> _xlfn.TEXTJOIN( "", , data_scaledImpacts[[#This Row],[sector]:[impactType]] )</f>
        <v>HTF2p0252010NoAdapt</v>
      </c>
      <c r="C2789" s="49" t="s">
        <v>221</v>
      </c>
      <c r="D2789" s="49" t="s">
        <v>1010</v>
      </c>
      <c r="E2789" s="50">
        <v>25</v>
      </c>
      <c r="F2789" s="50">
        <v>2010</v>
      </c>
      <c r="G2789" s="50" t="s">
        <v>87</v>
      </c>
      <c r="H2789" s="51"/>
      <c r="I2789" s="64"/>
      <c r="J2789" s="147" t="s">
        <v>26</v>
      </c>
      <c r="K2789" s="52">
        <v>25822874690.392048</v>
      </c>
      <c r="L2789" s="53" t="s">
        <v>26</v>
      </c>
      <c r="M2789" s="52">
        <v>501315633.20022708</v>
      </c>
      <c r="N2789" s="52">
        <v>53702802834.767792</v>
      </c>
      <c r="O2789" s="52">
        <v>63267769695.40918</v>
      </c>
      <c r="P2789" s="20">
        <v>2521803552.1743197</v>
      </c>
    </row>
    <row r="2790" spans="1:16" x14ac:dyDescent="0.35">
      <c r="A2790" s="54">
        <f xml:space="preserve"> ROW( data_scaledImpacts[[#This Row],[row_id]] ) - ROW( data_scaledImpacts[[#Headers],[row_id]] )</f>
        <v>2789</v>
      </c>
      <c r="B2790" s="61" t="str">
        <f xml:space="preserve"> _xlfn.TEXTJOIN( "", , data_scaledImpacts[[#This Row],[sector]:[impactType]] )</f>
        <v>HTF2p0502010NoAdapt</v>
      </c>
      <c r="C2790" s="49" t="s">
        <v>221</v>
      </c>
      <c r="D2790" s="49" t="s">
        <v>1010</v>
      </c>
      <c r="E2790" s="50">
        <v>50</v>
      </c>
      <c r="F2790" s="50">
        <v>2010</v>
      </c>
      <c r="G2790" s="50" t="s">
        <v>87</v>
      </c>
      <c r="H2790" s="51"/>
      <c r="I2790" s="64"/>
      <c r="J2790" s="147" t="s">
        <v>26</v>
      </c>
      <c r="K2790" s="52">
        <v>99277678626.972122</v>
      </c>
      <c r="L2790" s="53" t="s">
        <v>26</v>
      </c>
      <c r="M2790" s="52">
        <v>2104072575.0180657</v>
      </c>
      <c r="N2790" s="52">
        <v>219114739869.43405</v>
      </c>
      <c r="O2790" s="52">
        <v>228706063064.12964</v>
      </c>
      <c r="P2790" s="20">
        <v>17674974870.375515</v>
      </c>
    </row>
    <row r="2791" spans="1:16" x14ac:dyDescent="0.35">
      <c r="A2791" s="54">
        <f xml:space="preserve"> ROW( data_scaledImpacts[[#This Row],[row_id]] ) - ROW( data_scaledImpacts[[#Headers],[row_id]] )</f>
        <v>2790</v>
      </c>
      <c r="B2791" s="61" t="str">
        <f xml:space="preserve"> _xlfn.TEXTJOIN( "", , data_scaledImpacts[[#This Row],[sector]:[impactType]] )</f>
        <v>HTF2p0752010NoAdapt</v>
      </c>
      <c r="C2791" s="49" t="s">
        <v>221</v>
      </c>
      <c r="D2791" s="49" t="s">
        <v>1010</v>
      </c>
      <c r="E2791" s="50">
        <v>75</v>
      </c>
      <c r="F2791" s="50">
        <v>2010</v>
      </c>
      <c r="G2791" s="50" t="s">
        <v>87</v>
      </c>
      <c r="H2791" s="51"/>
      <c r="I2791" s="64"/>
      <c r="J2791" s="147" t="s">
        <v>26</v>
      </c>
      <c r="K2791" s="52">
        <v>181770698816.36032</v>
      </c>
      <c r="L2791" s="53" t="s">
        <v>26</v>
      </c>
      <c r="M2791" s="52">
        <v>5832795023.4879532</v>
      </c>
      <c r="N2791" s="52">
        <v>341101329813.00574</v>
      </c>
      <c r="O2791" s="52">
        <v>292129971358.45251</v>
      </c>
      <c r="P2791" s="20">
        <v>53161031151.452148</v>
      </c>
    </row>
    <row r="2792" spans="1:16" x14ac:dyDescent="0.35">
      <c r="A2792" s="54">
        <f xml:space="preserve"> ROW( data_scaledImpacts[[#This Row],[row_id]] ) - ROW( data_scaledImpacts[[#Headers],[row_id]] )</f>
        <v>2791</v>
      </c>
      <c r="B2792" s="61" t="str">
        <f xml:space="preserve"> _xlfn.TEXTJOIN( "", , data_scaledImpacts[[#This Row],[sector]:[impactType]] )</f>
        <v>HTF2p01002010NoAdapt</v>
      </c>
      <c r="C2792" s="49" t="s">
        <v>221</v>
      </c>
      <c r="D2792" s="49" t="s">
        <v>1010</v>
      </c>
      <c r="E2792" s="50">
        <v>100</v>
      </c>
      <c r="F2792" s="50">
        <v>2010</v>
      </c>
      <c r="G2792" s="50" t="s">
        <v>87</v>
      </c>
      <c r="H2792" s="51"/>
      <c r="I2792" s="64"/>
      <c r="J2792" s="147" t="s">
        <v>26</v>
      </c>
      <c r="K2792" s="52">
        <v>240203665622.51877</v>
      </c>
      <c r="L2792" s="53" t="s">
        <v>26</v>
      </c>
      <c r="M2792" s="52">
        <v>11144966657.374517</v>
      </c>
      <c r="N2792" s="52">
        <v>406233118286.1438</v>
      </c>
      <c r="O2792" s="52">
        <v>300233776679.78864</v>
      </c>
      <c r="P2792" s="20">
        <v>103372922022.23323</v>
      </c>
    </row>
    <row r="2793" spans="1:16" x14ac:dyDescent="0.35">
      <c r="A2793" s="54">
        <f xml:space="preserve"> ROW( data_scaledImpacts[[#This Row],[row_id]] ) - ROW( data_scaledImpacts[[#Headers],[row_id]] )</f>
        <v>2792</v>
      </c>
      <c r="B2793" s="61" t="str">
        <f xml:space="preserve"> _xlfn.TEXTJOIN( "", , data_scaledImpacts[[#This Row],[sector]:[impactType]] )</f>
        <v>HTF2p01252010NoAdapt</v>
      </c>
      <c r="C2793" s="49" t="s">
        <v>221</v>
      </c>
      <c r="D2793" s="49" t="s">
        <v>1010</v>
      </c>
      <c r="E2793" s="50">
        <v>125</v>
      </c>
      <c r="F2793" s="50">
        <v>2010</v>
      </c>
      <c r="G2793" s="50" t="s">
        <v>87</v>
      </c>
      <c r="H2793" s="51"/>
      <c r="I2793" s="64"/>
      <c r="J2793" s="147" t="s">
        <v>26</v>
      </c>
      <c r="K2793" s="52">
        <v>289600335046.29846</v>
      </c>
      <c r="L2793" s="53" t="s">
        <v>26</v>
      </c>
      <c r="M2793" s="52">
        <v>17391464167.361065</v>
      </c>
      <c r="N2793" s="52">
        <v>435721086414.06384</v>
      </c>
      <c r="O2793" s="52">
        <v>300925079585.09583</v>
      </c>
      <c r="P2793" s="20">
        <v>156435123794.03989</v>
      </c>
    </row>
    <row r="2794" spans="1:16" x14ac:dyDescent="0.35">
      <c r="A2794" s="54">
        <f xml:space="preserve"> ROW( data_scaledImpacts[[#This Row],[row_id]] ) - ROW( data_scaledImpacts[[#Headers],[row_id]] )</f>
        <v>2793</v>
      </c>
      <c r="B2794" s="61" t="str">
        <f xml:space="preserve"> _xlfn.TEXTJOIN( "", , data_scaledImpacts[[#This Row],[sector]:[impactType]] )</f>
        <v>HTF2p01502010NoAdapt</v>
      </c>
      <c r="C2794" s="49" t="s">
        <v>221</v>
      </c>
      <c r="D2794" s="49" t="s">
        <v>1010</v>
      </c>
      <c r="E2794" s="50">
        <v>150</v>
      </c>
      <c r="F2794" s="50">
        <v>2010</v>
      </c>
      <c r="G2794" s="50" t="s">
        <v>87</v>
      </c>
      <c r="H2794" s="51"/>
      <c r="I2794" s="64"/>
      <c r="J2794" s="147" t="s">
        <v>26</v>
      </c>
      <c r="K2794" s="52">
        <v>322105944434.89606</v>
      </c>
      <c r="L2794" s="53" t="s">
        <v>26</v>
      </c>
      <c r="M2794" s="52">
        <v>21753981947.573837</v>
      </c>
      <c r="N2794" s="52">
        <v>447747335239.93207</v>
      </c>
      <c r="O2794" s="52">
        <v>300955607710.67017</v>
      </c>
      <c r="P2794" s="20">
        <v>188629994942.17874</v>
      </c>
    </row>
    <row r="2795" spans="1:16" x14ac:dyDescent="0.35">
      <c r="A2795" s="54">
        <f xml:space="preserve"> ROW( data_scaledImpacts[[#This Row],[row_id]] ) - ROW( data_scaledImpacts[[#Headers],[row_id]] )</f>
        <v>2794</v>
      </c>
      <c r="B2795" s="61" t="str">
        <f xml:space="preserve"> _xlfn.TEXTJOIN( "", , data_scaledImpacts[[#This Row],[sector]:[impactType]] )</f>
        <v>HTF2p01752010NoAdapt</v>
      </c>
      <c r="C2795" s="49" t="s">
        <v>221</v>
      </c>
      <c r="D2795" s="49" t="s">
        <v>1010</v>
      </c>
      <c r="E2795" s="50">
        <v>175</v>
      </c>
      <c r="F2795" s="50">
        <v>2010</v>
      </c>
      <c r="G2795" s="50" t="s">
        <v>87</v>
      </c>
      <c r="H2795" s="51"/>
      <c r="I2795" s="64"/>
      <c r="J2795" s="147" t="s">
        <v>26</v>
      </c>
      <c r="K2795" s="52">
        <v>357544457709.45569</v>
      </c>
      <c r="L2795" s="53" t="s">
        <v>26</v>
      </c>
      <c r="M2795" s="52">
        <v>26972978255.101646</v>
      </c>
      <c r="N2795" s="52">
        <v>458464664743.10016</v>
      </c>
      <c r="O2795" s="52">
        <v>300956469488.67194</v>
      </c>
      <c r="P2795" s="20">
        <v>220931818319.73361</v>
      </c>
    </row>
    <row r="2796" spans="1:16" x14ac:dyDescent="0.35">
      <c r="A2796" s="54">
        <f xml:space="preserve"> ROW( data_scaledImpacts[[#This Row],[row_id]] ) - ROW( data_scaledImpacts[[#Headers],[row_id]] )</f>
        <v>2795</v>
      </c>
      <c r="B2796" s="61" t="str">
        <f xml:space="preserve"> _xlfn.TEXTJOIN( "", , data_scaledImpacts[[#This Row],[sector]:[impactType]] )</f>
        <v>HTF2p02002010NoAdapt</v>
      </c>
      <c r="C2796" s="49" t="s">
        <v>221</v>
      </c>
      <c r="D2796" s="49" t="s">
        <v>1010</v>
      </c>
      <c r="E2796" s="50">
        <v>200</v>
      </c>
      <c r="F2796" s="50">
        <v>2010</v>
      </c>
      <c r="G2796" s="50" t="s">
        <v>87</v>
      </c>
      <c r="H2796" s="51"/>
      <c r="I2796" s="64"/>
      <c r="J2796" s="147" t="s">
        <v>26</v>
      </c>
      <c r="K2796" s="52">
        <v>385671895330.24091</v>
      </c>
      <c r="L2796" s="53" t="s">
        <v>26</v>
      </c>
      <c r="M2796" s="52">
        <v>31569567331.405773</v>
      </c>
      <c r="N2796" s="52">
        <v>465324660813.23926</v>
      </c>
      <c r="O2796" s="52">
        <v>300956469488.67334</v>
      </c>
      <c r="P2796" s="20">
        <v>243857474814.81375</v>
      </c>
    </row>
    <row r="2797" spans="1:16" x14ac:dyDescent="0.35">
      <c r="A2797" s="54">
        <f xml:space="preserve"> ROW( data_scaledImpacts[[#This Row],[row_id]] ) - ROW( data_scaledImpacts[[#Headers],[row_id]] )</f>
        <v>2796</v>
      </c>
      <c r="B2797" s="61" t="str">
        <f xml:space="preserve"> _xlfn.TEXTJOIN( "", , data_scaledImpacts[[#This Row],[sector]:[impactType]] )</f>
        <v>HTF2p02252010NoAdapt</v>
      </c>
      <c r="C2797" s="49" t="s">
        <v>221</v>
      </c>
      <c r="D2797" s="49" t="s">
        <v>1010</v>
      </c>
      <c r="E2797" s="50">
        <v>225</v>
      </c>
      <c r="F2797" s="50">
        <v>2010</v>
      </c>
      <c r="G2797" s="50" t="s">
        <v>87</v>
      </c>
      <c r="H2797" s="51"/>
      <c r="I2797" s="64"/>
      <c r="J2797" s="147" t="s">
        <v>26</v>
      </c>
      <c r="K2797" s="52" t="s">
        <v>26</v>
      </c>
      <c r="L2797" s="53" t="s">
        <v>26</v>
      </c>
      <c r="M2797" s="52" t="s">
        <v>26</v>
      </c>
      <c r="N2797" s="52" t="s">
        <v>26</v>
      </c>
      <c r="O2797" s="52" t="s">
        <v>26</v>
      </c>
      <c r="P2797" s="20" t="s">
        <v>26</v>
      </c>
    </row>
    <row r="2798" spans="1:16" x14ac:dyDescent="0.35">
      <c r="A2798" s="54">
        <f xml:space="preserve"> ROW( data_scaledImpacts[[#This Row],[row_id]] ) - ROW( data_scaledImpacts[[#Headers],[row_id]] )</f>
        <v>2797</v>
      </c>
      <c r="B2798" s="61" t="str">
        <f xml:space="preserve"> _xlfn.TEXTJOIN( "", , data_scaledImpacts[[#This Row],[sector]:[impactType]] )</f>
        <v>HTF2p5252010NoAdapt</v>
      </c>
      <c r="C2798" s="49" t="s">
        <v>221</v>
      </c>
      <c r="D2798" s="49" t="s">
        <v>1011</v>
      </c>
      <c r="E2798" s="50">
        <v>25</v>
      </c>
      <c r="F2798" s="50">
        <v>2010</v>
      </c>
      <c r="G2798" s="50" t="s">
        <v>87</v>
      </c>
      <c r="H2798" s="51"/>
      <c r="I2798" s="64"/>
      <c r="J2798" s="147" t="s">
        <v>26</v>
      </c>
      <c r="K2798" s="52">
        <v>26500081200.845043</v>
      </c>
      <c r="L2798" s="53" t="s">
        <v>26</v>
      </c>
      <c r="M2798" s="52">
        <v>577019920.54590714</v>
      </c>
      <c r="N2798" s="52">
        <v>56331442613.294174</v>
      </c>
      <c r="O2798" s="52">
        <v>65305397270.845062</v>
      </c>
      <c r="P2798" s="20">
        <v>2930114649.5528593</v>
      </c>
    </row>
    <row r="2799" spans="1:16" x14ac:dyDescent="0.35">
      <c r="A2799" s="54">
        <f xml:space="preserve"> ROW( data_scaledImpacts[[#This Row],[row_id]] ) - ROW( data_scaledImpacts[[#Headers],[row_id]] )</f>
        <v>2798</v>
      </c>
      <c r="B2799" s="61" t="str">
        <f xml:space="preserve"> _xlfn.TEXTJOIN( "", , data_scaledImpacts[[#This Row],[sector]:[impactType]] )</f>
        <v>HTF2p5502010NoAdapt</v>
      </c>
      <c r="C2799" s="49" t="s">
        <v>221</v>
      </c>
      <c r="D2799" s="49" t="s">
        <v>1011</v>
      </c>
      <c r="E2799" s="50">
        <v>50</v>
      </c>
      <c r="F2799" s="50">
        <v>2010</v>
      </c>
      <c r="G2799" s="50" t="s">
        <v>87</v>
      </c>
      <c r="H2799" s="51"/>
      <c r="I2799" s="64"/>
      <c r="J2799" s="147" t="s">
        <v>26</v>
      </c>
      <c r="K2799" s="52">
        <v>105057857415.49026</v>
      </c>
      <c r="L2799" s="53" t="s">
        <v>26</v>
      </c>
      <c r="M2799" s="52">
        <v>2584500138.2831435</v>
      </c>
      <c r="N2799" s="52">
        <v>228828894436.66324</v>
      </c>
      <c r="O2799" s="52">
        <v>234663786222.66681</v>
      </c>
      <c r="P2799" s="20">
        <v>20975103817.047424</v>
      </c>
    </row>
    <row r="2800" spans="1:16" x14ac:dyDescent="0.35">
      <c r="A2800" s="54">
        <f xml:space="preserve"> ROW( data_scaledImpacts[[#This Row],[row_id]] ) - ROW( data_scaledImpacts[[#Headers],[row_id]] )</f>
        <v>2799</v>
      </c>
      <c r="B2800" s="61" t="str">
        <f xml:space="preserve"> _xlfn.TEXTJOIN( "", , data_scaledImpacts[[#This Row],[sector]:[impactType]] )</f>
        <v>HTF2p5752010NoAdapt</v>
      </c>
      <c r="C2800" s="49" t="s">
        <v>221</v>
      </c>
      <c r="D2800" s="49" t="s">
        <v>1011</v>
      </c>
      <c r="E2800" s="50">
        <v>75</v>
      </c>
      <c r="F2800" s="50">
        <v>2010</v>
      </c>
      <c r="G2800" s="50" t="s">
        <v>87</v>
      </c>
      <c r="H2800" s="51"/>
      <c r="I2800" s="64"/>
      <c r="J2800" s="147" t="s">
        <v>26</v>
      </c>
      <c r="K2800" s="52">
        <v>183430334046.70087</v>
      </c>
      <c r="L2800" s="53" t="s">
        <v>26</v>
      </c>
      <c r="M2800" s="52">
        <v>6804686550.2890377</v>
      </c>
      <c r="N2800" s="52">
        <v>345292096010.65875</v>
      </c>
      <c r="O2800" s="52">
        <v>291525870982.04358</v>
      </c>
      <c r="P2800" s="20">
        <v>58844455253.017746</v>
      </c>
    </row>
    <row r="2801" spans="1:16" x14ac:dyDescent="0.35">
      <c r="A2801" s="54">
        <f xml:space="preserve"> ROW( data_scaledImpacts[[#This Row],[row_id]] ) - ROW( data_scaledImpacts[[#Headers],[row_id]] )</f>
        <v>2800</v>
      </c>
      <c r="B2801" s="61" t="str">
        <f xml:space="preserve"> _xlfn.TEXTJOIN( "", , data_scaledImpacts[[#This Row],[sector]:[impactType]] )</f>
        <v>HTF2p51002010NoAdapt</v>
      </c>
      <c r="C2801" s="49" t="s">
        <v>221</v>
      </c>
      <c r="D2801" s="49" t="s">
        <v>1011</v>
      </c>
      <c r="E2801" s="50">
        <v>100</v>
      </c>
      <c r="F2801" s="50">
        <v>2010</v>
      </c>
      <c r="G2801" s="50" t="s">
        <v>87</v>
      </c>
      <c r="H2801" s="51"/>
      <c r="I2801" s="64"/>
      <c r="J2801" s="147" t="s">
        <v>26</v>
      </c>
      <c r="K2801" s="52">
        <v>248761133038.2146</v>
      </c>
      <c r="L2801" s="53" t="s">
        <v>26</v>
      </c>
      <c r="M2801" s="52">
        <v>12776101360.31188</v>
      </c>
      <c r="N2801" s="52">
        <v>410728606170.93622</v>
      </c>
      <c r="O2801" s="52">
        <v>300242325264.91418</v>
      </c>
      <c r="P2801" s="20">
        <v>113409423989.5513</v>
      </c>
    </row>
    <row r="2802" spans="1:16" x14ac:dyDescent="0.35">
      <c r="A2802" s="54">
        <f xml:space="preserve"> ROW( data_scaledImpacts[[#This Row],[row_id]] ) - ROW( data_scaledImpacts[[#Headers],[row_id]] )</f>
        <v>2801</v>
      </c>
      <c r="B2802" s="61" t="str">
        <f xml:space="preserve"> _xlfn.TEXTJOIN( "", , data_scaledImpacts[[#This Row],[sector]:[impactType]] )</f>
        <v>HTF2p51252010NoAdapt</v>
      </c>
      <c r="C2802" s="49" t="s">
        <v>221</v>
      </c>
      <c r="D2802" s="49" t="s">
        <v>1011</v>
      </c>
      <c r="E2802" s="50">
        <v>125</v>
      </c>
      <c r="F2802" s="50">
        <v>2010</v>
      </c>
      <c r="G2802" s="50" t="s">
        <v>87</v>
      </c>
      <c r="H2802" s="51"/>
      <c r="I2802" s="64"/>
      <c r="J2802" s="147" t="s">
        <v>26</v>
      </c>
      <c r="K2802" s="52">
        <v>301159635767.31281</v>
      </c>
      <c r="L2802" s="53" t="s">
        <v>26</v>
      </c>
      <c r="M2802" s="52">
        <v>19077943490.760963</v>
      </c>
      <c r="N2802" s="52">
        <v>438257072838.21539</v>
      </c>
      <c r="O2802" s="52">
        <v>300922857613.00031</v>
      </c>
      <c r="P2802" s="20">
        <v>166040071961.71677</v>
      </c>
    </row>
    <row r="2803" spans="1:16" x14ac:dyDescent="0.35">
      <c r="A2803" s="54">
        <f xml:space="preserve"> ROW( data_scaledImpacts[[#This Row],[row_id]] ) - ROW( data_scaledImpacts[[#Headers],[row_id]] )</f>
        <v>2802</v>
      </c>
      <c r="B2803" s="61" t="str">
        <f xml:space="preserve"> _xlfn.TEXTJOIN( "", , data_scaledImpacts[[#This Row],[sector]:[impactType]] )</f>
        <v>HTF2p51502010NoAdapt</v>
      </c>
      <c r="C2803" s="49" t="s">
        <v>221</v>
      </c>
      <c r="D2803" s="49" t="s">
        <v>1011</v>
      </c>
      <c r="E2803" s="50">
        <v>150</v>
      </c>
      <c r="F2803" s="50">
        <v>2010</v>
      </c>
      <c r="G2803" s="50" t="s">
        <v>87</v>
      </c>
      <c r="H2803" s="51"/>
      <c r="I2803" s="64"/>
      <c r="J2803" s="147" t="s">
        <v>26</v>
      </c>
      <c r="K2803" s="52">
        <v>341852023140.65381</v>
      </c>
      <c r="L2803" s="53" t="s">
        <v>26</v>
      </c>
      <c r="M2803" s="52">
        <v>24811766607.407188</v>
      </c>
      <c r="N2803" s="52">
        <v>452543073553.84906</v>
      </c>
      <c r="O2803" s="52">
        <v>300956251436.85272</v>
      </c>
      <c r="P2803" s="20">
        <v>205873086438.36972</v>
      </c>
    </row>
    <row r="2804" spans="1:16" x14ac:dyDescent="0.35">
      <c r="A2804" s="54">
        <f xml:space="preserve"> ROW( data_scaledImpacts[[#This Row],[row_id]] ) - ROW( data_scaledImpacts[[#Headers],[row_id]] )</f>
        <v>2803</v>
      </c>
      <c r="B2804" s="61" t="str">
        <f xml:space="preserve"> _xlfn.TEXTJOIN( "", , data_scaledImpacts[[#This Row],[sector]:[impactType]] )</f>
        <v>HTF2p51752010NoAdapt</v>
      </c>
      <c r="C2804" s="49" t="s">
        <v>221</v>
      </c>
      <c r="D2804" s="49" t="s">
        <v>1011</v>
      </c>
      <c r="E2804" s="50">
        <v>175</v>
      </c>
      <c r="F2804" s="50">
        <v>2010</v>
      </c>
      <c r="G2804" s="50" t="s">
        <v>87</v>
      </c>
      <c r="H2804" s="51"/>
      <c r="I2804" s="64"/>
      <c r="J2804" s="147" t="s">
        <v>26</v>
      </c>
      <c r="K2804" s="52">
        <v>369305321525.25067</v>
      </c>
      <c r="L2804" s="53" t="s">
        <v>26</v>
      </c>
      <c r="M2804" s="52">
        <v>28851192219.433823</v>
      </c>
      <c r="N2804" s="52">
        <v>460076760985.40204</v>
      </c>
      <c r="O2804" s="52">
        <v>300956469488.67322</v>
      </c>
      <c r="P2804" s="20">
        <v>228382561127.21768</v>
      </c>
    </row>
    <row r="2805" spans="1:16" x14ac:dyDescent="0.35">
      <c r="A2805" s="54">
        <f xml:space="preserve"> ROW( data_scaledImpacts[[#This Row],[row_id]] ) - ROW( data_scaledImpacts[[#Headers],[row_id]] )</f>
        <v>2804</v>
      </c>
      <c r="B2805" s="61" t="str">
        <f xml:space="preserve"> _xlfn.TEXTJOIN( "", , data_scaledImpacts[[#This Row],[sector]:[impactType]] )</f>
        <v>HTF2p52002010NoAdapt</v>
      </c>
      <c r="C2805" s="49" t="s">
        <v>221</v>
      </c>
      <c r="D2805" s="49" t="s">
        <v>1011</v>
      </c>
      <c r="E2805" s="50">
        <v>200</v>
      </c>
      <c r="F2805" s="50">
        <v>2010</v>
      </c>
      <c r="G2805" s="50" t="s">
        <v>87</v>
      </c>
      <c r="H2805" s="51"/>
      <c r="I2805" s="64"/>
      <c r="J2805" s="147" t="s">
        <v>26</v>
      </c>
      <c r="K2805" s="52">
        <v>400317948018.34973</v>
      </c>
      <c r="L2805" s="53" t="s">
        <v>26</v>
      </c>
      <c r="M2805" s="52">
        <v>33548788013.526512</v>
      </c>
      <c r="N2805" s="52">
        <v>466455766978.36127</v>
      </c>
      <c r="O2805" s="52">
        <v>300956469488.67334</v>
      </c>
      <c r="P2805" s="20">
        <v>248098037151.32043</v>
      </c>
    </row>
    <row r="2806" spans="1:16" x14ac:dyDescent="0.35">
      <c r="A2806" s="54">
        <f xml:space="preserve"> ROW( data_scaledImpacts[[#This Row],[row_id]] ) - ROW( data_scaledImpacts[[#Headers],[row_id]] )</f>
        <v>2805</v>
      </c>
      <c r="B2806" s="61" t="str">
        <f xml:space="preserve"> _xlfn.TEXTJOIN( "", , data_scaledImpacts[[#This Row],[sector]:[impactType]] )</f>
        <v>HTF2p52252010NoAdapt</v>
      </c>
      <c r="C2806" s="49" t="s">
        <v>221</v>
      </c>
      <c r="D2806" s="49" t="s">
        <v>1011</v>
      </c>
      <c r="E2806" s="50">
        <v>225</v>
      </c>
      <c r="F2806" s="50">
        <v>2010</v>
      </c>
      <c r="G2806" s="50" t="s">
        <v>87</v>
      </c>
      <c r="H2806" s="51"/>
      <c r="I2806" s="64"/>
      <c r="J2806" s="147" t="s">
        <v>26</v>
      </c>
      <c r="K2806" s="52">
        <v>423539178092.7644</v>
      </c>
      <c r="L2806" s="53" t="s">
        <v>26</v>
      </c>
      <c r="M2806" s="52">
        <v>37150681444.157417</v>
      </c>
      <c r="N2806" s="52">
        <v>469549044424.86115</v>
      </c>
      <c r="O2806" s="52">
        <v>300956469488.67334</v>
      </c>
      <c r="P2806" s="20">
        <v>257519506099.99899</v>
      </c>
    </row>
    <row r="2807" spans="1:16" x14ac:dyDescent="0.35">
      <c r="A2807" s="54">
        <f xml:space="preserve"> ROW( data_scaledImpacts[[#This Row],[row_id]] ) - ROW( data_scaledImpacts[[#Headers],[row_id]] )</f>
        <v>2806</v>
      </c>
      <c r="B2807" s="61" t="str">
        <f xml:space="preserve"> _xlfn.TEXTJOIN( "", , data_scaledImpacts[[#This Row],[sector]:[impactType]] )</f>
        <v>HTF0p3252010Reasonable</v>
      </c>
      <c r="C2807" s="49" t="s">
        <v>221</v>
      </c>
      <c r="D2807" s="49" t="s">
        <v>1006</v>
      </c>
      <c r="E2807" s="50">
        <v>25</v>
      </c>
      <c r="F2807" s="50">
        <v>2010</v>
      </c>
      <c r="G2807" s="50" t="s">
        <v>231</v>
      </c>
      <c r="H2807" s="51"/>
      <c r="I2807" s="64"/>
      <c r="J2807" s="147" t="s">
        <v>26</v>
      </c>
      <c r="K2807" s="52">
        <v>2330340505.0908604</v>
      </c>
      <c r="L2807" s="53" t="s">
        <v>26</v>
      </c>
      <c r="M2807" s="52">
        <v>24804377.819528699</v>
      </c>
      <c r="N2807" s="52">
        <v>18355112396.243069</v>
      </c>
      <c r="O2807" s="52">
        <v>11009860575.091082</v>
      </c>
      <c r="P2807" s="20">
        <v>209500512.27865872</v>
      </c>
    </row>
    <row r="2808" spans="1:16" x14ac:dyDescent="0.35">
      <c r="A2808" s="54">
        <f xml:space="preserve"> ROW( data_scaledImpacts[[#This Row],[row_id]] ) - ROW( data_scaledImpacts[[#Headers],[row_id]] )</f>
        <v>2807</v>
      </c>
      <c r="B2808" s="61" t="str">
        <f xml:space="preserve"> _xlfn.TEXTJOIN( "", , data_scaledImpacts[[#This Row],[sector]:[impactType]] )</f>
        <v>HTF0p3502010Reasonable</v>
      </c>
      <c r="C2808" s="49" t="s">
        <v>221</v>
      </c>
      <c r="D2808" s="49" t="s">
        <v>1006</v>
      </c>
      <c r="E2808" s="50">
        <v>50</v>
      </c>
      <c r="F2808" s="50">
        <v>2010</v>
      </c>
      <c r="G2808" s="50" t="s">
        <v>231</v>
      </c>
      <c r="H2808" s="51"/>
      <c r="I2808" s="64"/>
      <c r="J2808" s="147" t="s">
        <v>26</v>
      </c>
      <c r="K2808" s="52" t="s">
        <v>26</v>
      </c>
      <c r="L2808" s="53" t="s">
        <v>26</v>
      </c>
      <c r="M2808" s="52" t="s">
        <v>26</v>
      </c>
      <c r="N2808" s="52" t="s">
        <v>26</v>
      </c>
      <c r="O2808" s="52" t="s">
        <v>26</v>
      </c>
      <c r="P2808" s="20" t="s">
        <v>26</v>
      </c>
    </row>
    <row r="2809" spans="1:16" x14ac:dyDescent="0.35">
      <c r="A2809" s="54">
        <f xml:space="preserve"> ROW( data_scaledImpacts[[#This Row],[row_id]] ) - ROW( data_scaledImpacts[[#Headers],[row_id]] )</f>
        <v>2808</v>
      </c>
      <c r="B2809" s="61" t="str">
        <f xml:space="preserve"> _xlfn.TEXTJOIN( "", , data_scaledImpacts[[#This Row],[sector]:[impactType]] )</f>
        <v>HTF0p3752010Reasonable</v>
      </c>
      <c r="C2809" s="49" t="s">
        <v>221</v>
      </c>
      <c r="D2809" s="49" t="s">
        <v>1006</v>
      </c>
      <c r="E2809" s="50">
        <v>75</v>
      </c>
      <c r="F2809" s="50">
        <v>2010</v>
      </c>
      <c r="G2809" s="50" t="s">
        <v>231</v>
      </c>
      <c r="H2809" s="51"/>
      <c r="I2809" s="64"/>
      <c r="J2809" s="147" t="s">
        <v>26</v>
      </c>
      <c r="K2809" s="52" t="s">
        <v>26</v>
      </c>
      <c r="L2809" s="53" t="s">
        <v>26</v>
      </c>
      <c r="M2809" s="52" t="s">
        <v>26</v>
      </c>
      <c r="N2809" s="52" t="s">
        <v>26</v>
      </c>
      <c r="O2809" s="52" t="s">
        <v>26</v>
      </c>
      <c r="P2809" s="20" t="s">
        <v>26</v>
      </c>
    </row>
    <row r="2810" spans="1:16" x14ac:dyDescent="0.35">
      <c r="A2810" s="54">
        <f xml:space="preserve"> ROW( data_scaledImpacts[[#This Row],[row_id]] ) - ROW( data_scaledImpacts[[#Headers],[row_id]] )</f>
        <v>2809</v>
      </c>
      <c r="B2810" s="61" t="str">
        <f xml:space="preserve"> _xlfn.TEXTJOIN( "", , data_scaledImpacts[[#This Row],[sector]:[impactType]] )</f>
        <v>HTF0p31002010Reasonable</v>
      </c>
      <c r="C2810" s="49" t="s">
        <v>221</v>
      </c>
      <c r="D2810" s="49" t="s">
        <v>1006</v>
      </c>
      <c r="E2810" s="50">
        <v>100</v>
      </c>
      <c r="F2810" s="50">
        <v>2010</v>
      </c>
      <c r="G2810" s="50" t="s">
        <v>231</v>
      </c>
      <c r="H2810" s="51"/>
      <c r="I2810" s="64"/>
      <c r="J2810" s="147" t="s">
        <v>26</v>
      </c>
      <c r="K2810" s="52" t="s">
        <v>26</v>
      </c>
      <c r="L2810" s="53" t="s">
        <v>26</v>
      </c>
      <c r="M2810" s="52" t="s">
        <v>26</v>
      </c>
      <c r="N2810" s="52" t="s">
        <v>26</v>
      </c>
      <c r="O2810" s="52" t="s">
        <v>26</v>
      </c>
      <c r="P2810" s="20" t="s">
        <v>26</v>
      </c>
    </row>
    <row r="2811" spans="1:16" x14ac:dyDescent="0.35">
      <c r="A2811" s="54">
        <f xml:space="preserve"> ROW( data_scaledImpacts[[#This Row],[row_id]] ) - ROW( data_scaledImpacts[[#Headers],[row_id]] )</f>
        <v>2810</v>
      </c>
      <c r="B2811" s="61" t="str">
        <f xml:space="preserve"> _xlfn.TEXTJOIN( "", , data_scaledImpacts[[#This Row],[sector]:[impactType]] )</f>
        <v>HTF0p31252010Reasonable</v>
      </c>
      <c r="C2811" s="49" t="s">
        <v>221</v>
      </c>
      <c r="D2811" s="49" t="s">
        <v>1006</v>
      </c>
      <c r="E2811" s="50">
        <v>125</v>
      </c>
      <c r="F2811" s="50">
        <v>2010</v>
      </c>
      <c r="G2811" s="50" t="s">
        <v>231</v>
      </c>
      <c r="H2811" s="51"/>
      <c r="I2811" s="64"/>
      <c r="J2811" s="147" t="s">
        <v>26</v>
      </c>
      <c r="K2811" s="52" t="s">
        <v>26</v>
      </c>
      <c r="L2811" s="53" t="s">
        <v>26</v>
      </c>
      <c r="M2811" s="52" t="s">
        <v>26</v>
      </c>
      <c r="N2811" s="52" t="s">
        <v>26</v>
      </c>
      <c r="O2811" s="52" t="s">
        <v>26</v>
      </c>
      <c r="P2811" s="20" t="s">
        <v>26</v>
      </c>
    </row>
    <row r="2812" spans="1:16" x14ac:dyDescent="0.35">
      <c r="A2812" s="54">
        <f xml:space="preserve"> ROW( data_scaledImpacts[[#This Row],[row_id]] ) - ROW( data_scaledImpacts[[#Headers],[row_id]] )</f>
        <v>2811</v>
      </c>
      <c r="B2812" s="61" t="str">
        <f xml:space="preserve"> _xlfn.TEXTJOIN( "", , data_scaledImpacts[[#This Row],[sector]:[impactType]] )</f>
        <v>HTF0p31502010Reasonable</v>
      </c>
      <c r="C2812" s="49" t="s">
        <v>221</v>
      </c>
      <c r="D2812" s="49" t="s">
        <v>1006</v>
      </c>
      <c r="E2812" s="50">
        <v>150</v>
      </c>
      <c r="F2812" s="50">
        <v>2010</v>
      </c>
      <c r="G2812" s="50" t="s">
        <v>231</v>
      </c>
      <c r="H2812" s="51"/>
      <c r="I2812" s="64"/>
      <c r="J2812" s="147" t="s">
        <v>26</v>
      </c>
      <c r="K2812" s="52" t="s">
        <v>26</v>
      </c>
      <c r="L2812" s="53" t="s">
        <v>26</v>
      </c>
      <c r="M2812" s="52" t="s">
        <v>26</v>
      </c>
      <c r="N2812" s="52" t="s">
        <v>26</v>
      </c>
      <c r="O2812" s="52" t="s">
        <v>26</v>
      </c>
      <c r="P2812" s="20" t="s">
        <v>26</v>
      </c>
    </row>
    <row r="2813" spans="1:16" x14ac:dyDescent="0.35">
      <c r="A2813" s="54">
        <f xml:space="preserve"> ROW( data_scaledImpacts[[#This Row],[row_id]] ) - ROW( data_scaledImpacts[[#Headers],[row_id]] )</f>
        <v>2812</v>
      </c>
      <c r="B2813" s="61" t="str">
        <f xml:space="preserve"> _xlfn.TEXTJOIN( "", , data_scaledImpacts[[#This Row],[sector]:[impactType]] )</f>
        <v>HTF0p31752010Reasonable</v>
      </c>
      <c r="C2813" s="49" t="s">
        <v>221</v>
      </c>
      <c r="D2813" s="49" t="s">
        <v>1006</v>
      </c>
      <c r="E2813" s="50">
        <v>175</v>
      </c>
      <c r="F2813" s="50">
        <v>2010</v>
      </c>
      <c r="G2813" s="50" t="s">
        <v>231</v>
      </c>
      <c r="H2813" s="51"/>
      <c r="I2813" s="64"/>
      <c r="J2813" s="147" t="s">
        <v>26</v>
      </c>
      <c r="K2813" s="52" t="s">
        <v>26</v>
      </c>
      <c r="L2813" s="53" t="s">
        <v>26</v>
      </c>
      <c r="M2813" s="52" t="s">
        <v>26</v>
      </c>
      <c r="N2813" s="52" t="s">
        <v>26</v>
      </c>
      <c r="O2813" s="52" t="s">
        <v>26</v>
      </c>
      <c r="P2813" s="20" t="s">
        <v>26</v>
      </c>
    </row>
    <row r="2814" spans="1:16" x14ac:dyDescent="0.35">
      <c r="A2814" s="54">
        <f xml:space="preserve"> ROW( data_scaledImpacts[[#This Row],[row_id]] ) - ROW( data_scaledImpacts[[#Headers],[row_id]] )</f>
        <v>2813</v>
      </c>
      <c r="B2814" s="61" t="str">
        <f xml:space="preserve"> _xlfn.TEXTJOIN( "", , data_scaledImpacts[[#This Row],[sector]:[impactType]] )</f>
        <v>HTF0p32002010Reasonable</v>
      </c>
      <c r="C2814" s="49" t="s">
        <v>221</v>
      </c>
      <c r="D2814" s="49" t="s">
        <v>1006</v>
      </c>
      <c r="E2814" s="50">
        <v>200</v>
      </c>
      <c r="F2814" s="50">
        <v>2010</v>
      </c>
      <c r="G2814" s="50" t="s">
        <v>231</v>
      </c>
      <c r="H2814" s="51"/>
      <c r="I2814" s="64"/>
      <c r="J2814" s="147" t="s">
        <v>26</v>
      </c>
      <c r="K2814" s="52" t="s">
        <v>26</v>
      </c>
      <c r="L2814" s="53" t="s">
        <v>26</v>
      </c>
      <c r="M2814" s="52" t="s">
        <v>26</v>
      </c>
      <c r="N2814" s="52" t="s">
        <v>26</v>
      </c>
      <c r="O2814" s="52" t="s">
        <v>26</v>
      </c>
      <c r="P2814" s="20" t="s">
        <v>26</v>
      </c>
    </row>
    <row r="2815" spans="1:16" x14ac:dyDescent="0.35">
      <c r="A2815" s="54">
        <f xml:space="preserve"> ROW( data_scaledImpacts[[#This Row],[row_id]] ) - ROW( data_scaledImpacts[[#Headers],[row_id]] )</f>
        <v>2814</v>
      </c>
      <c r="B2815" s="61" t="str">
        <f xml:space="preserve"> _xlfn.TEXTJOIN( "", , data_scaledImpacts[[#This Row],[sector]:[impactType]] )</f>
        <v>HTF0p32252010Reasonable</v>
      </c>
      <c r="C2815" s="49" t="s">
        <v>221</v>
      </c>
      <c r="D2815" s="49" t="s">
        <v>1006</v>
      </c>
      <c r="E2815" s="50">
        <v>225</v>
      </c>
      <c r="F2815" s="50">
        <v>2010</v>
      </c>
      <c r="G2815" s="50" t="s">
        <v>231</v>
      </c>
      <c r="H2815" s="51"/>
      <c r="I2815" s="64"/>
      <c r="J2815" s="147" t="s">
        <v>26</v>
      </c>
      <c r="K2815" s="52" t="s">
        <v>26</v>
      </c>
      <c r="L2815" s="53" t="s">
        <v>26</v>
      </c>
      <c r="M2815" s="52" t="s">
        <v>26</v>
      </c>
      <c r="N2815" s="52" t="s">
        <v>26</v>
      </c>
      <c r="O2815" s="52" t="s">
        <v>26</v>
      </c>
      <c r="P2815" s="20" t="s">
        <v>26</v>
      </c>
    </row>
    <row r="2816" spans="1:16" x14ac:dyDescent="0.35">
      <c r="A2816" s="54">
        <f xml:space="preserve"> ROW( data_scaledImpacts[[#This Row],[row_id]] ) - ROW( data_scaledImpacts[[#Headers],[row_id]] )</f>
        <v>2815</v>
      </c>
      <c r="B2816" s="61" t="str">
        <f xml:space="preserve"> _xlfn.TEXTJOIN( "", , data_scaledImpacts[[#This Row],[sector]:[impactType]] )</f>
        <v>HTF0p5252010Reasonable</v>
      </c>
      <c r="C2816" s="49" t="s">
        <v>221</v>
      </c>
      <c r="D2816" s="49" t="s">
        <v>1007</v>
      </c>
      <c r="E2816" s="50">
        <v>25</v>
      </c>
      <c r="F2816" s="50">
        <v>2010</v>
      </c>
      <c r="G2816" s="50" t="s">
        <v>231</v>
      </c>
      <c r="H2816" s="51"/>
      <c r="I2816" s="64"/>
      <c r="J2816" s="147" t="s">
        <v>26</v>
      </c>
      <c r="K2816" s="52">
        <v>1489438644.3964305</v>
      </c>
      <c r="L2816" s="53" t="s">
        <v>26</v>
      </c>
      <c r="M2816" s="52">
        <v>21166118.425427355</v>
      </c>
      <c r="N2816" s="52">
        <v>7258014021.9983702</v>
      </c>
      <c r="O2816" s="52">
        <v>4085180968.0011263</v>
      </c>
      <c r="P2816" s="20">
        <v>135115414.37046638</v>
      </c>
    </row>
    <row r="2817" spans="1:16" x14ac:dyDescent="0.35">
      <c r="A2817" s="54">
        <f xml:space="preserve"> ROW( data_scaledImpacts[[#This Row],[row_id]] ) - ROW( data_scaledImpacts[[#Headers],[row_id]] )</f>
        <v>2816</v>
      </c>
      <c r="B2817" s="61" t="str">
        <f xml:space="preserve"> _xlfn.TEXTJOIN( "", , data_scaledImpacts[[#This Row],[sector]:[impactType]] )</f>
        <v>HTF0p5502010Reasonable</v>
      </c>
      <c r="C2817" s="49" t="s">
        <v>221</v>
      </c>
      <c r="D2817" s="49" t="s">
        <v>1007</v>
      </c>
      <c r="E2817" s="50">
        <v>50</v>
      </c>
      <c r="F2817" s="50">
        <v>2010</v>
      </c>
      <c r="G2817" s="50" t="s">
        <v>231</v>
      </c>
      <c r="H2817" s="51"/>
      <c r="I2817" s="64"/>
      <c r="J2817" s="147" t="s">
        <v>26</v>
      </c>
      <c r="K2817" s="52">
        <v>6728150056.6535225</v>
      </c>
      <c r="L2817" s="53" t="s">
        <v>26</v>
      </c>
      <c r="M2817" s="52">
        <v>58594385.442292809</v>
      </c>
      <c r="N2817" s="52">
        <v>35553242171.453835</v>
      </c>
      <c r="O2817" s="52">
        <v>24001509078.90514</v>
      </c>
      <c r="P2817" s="20">
        <v>881913836.61966038</v>
      </c>
    </row>
    <row r="2818" spans="1:16" x14ac:dyDescent="0.35">
      <c r="A2818" s="54">
        <f xml:space="preserve"> ROW( data_scaledImpacts[[#This Row],[row_id]] ) - ROW( data_scaledImpacts[[#Headers],[row_id]] )</f>
        <v>2817</v>
      </c>
      <c r="B2818" s="61" t="str">
        <f xml:space="preserve"> _xlfn.TEXTJOIN( "", , data_scaledImpacts[[#This Row],[sector]:[impactType]] )</f>
        <v>HTF0p5752010Reasonable</v>
      </c>
      <c r="C2818" s="49" t="s">
        <v>221</v>
      </c>
      <c r="D2818" s="49" t="s">
        <v>1007</v>
      </c>
      <c r="E2818" s="50">
        <v>75</v>
      </c>
      <c r="F2818" s="50">
        <v>2010</v>
      </c>
      <c r="G2818" s="50" t="s">
        <v>231</v>
      </c>
      <c r="H2818" s="51"/>
      <c r="I2818" s="64"/>
      <c r="J2818" s="147" t="s">
        <v>26</v>
      </c>
      <c r="K2818" s="52" t="s">
        <v>26</v>
      </c>
      <c r="L2818" s="53" t="s">
        <v>26</v>
      </c>
      <c r="M2818" s="52" t="s">
        <v>26</v>
      </c>
      <c r="N2818" s="52" t="s">
        <v>26</v>
      </c>
      <c r="O2818" s="52" t="s">
        <v>26</v>
      </c>
      <c r="P2818" s="20" t="s">
        <v>26</v>
      </c>
    </row>
    <row r="2819" spans="1:16" x14ac:dyDescent="0.35">
      <c r="A2819" s="54">
        <f xml:space="preserve"> ROW( data_scaledImpacts[[#This Row],[row_id]] ) - ROW( data_scaledImpacts[[#Headers],[row_id]] )</f>
        <v>2818</v>
      </c>
      <c r="B2819" s="61" t="str">
        <f xml:space="preserve"> _xlfn.TEXTJOIN( "", , data_scaledImpacts[[#This Row],[sector]:[impactType]] )</f>
        <v>HTF0p51002010Reasonable</v>
      </c>
      <c r="C2819" s="49" t="s">
        <v>221</v>
      </c>
      <c r="D2819" s="49" t="s">
        <v>1007</v>
      </c>
      <c r="E2819" s="50">
        <v>100</v>
      </c>
      <c r="F2819" s="50">
        <v>2010</v>
      </c>
      <c r="G2819" s="50" t="s">
        <v>231</v>
      </c>
      <c r="H2819" s="51"/>
      <c r="I2819" s="64"/>
      <c r="J2819" s="147" t="s">
        <v>26</v>
      </c>
      <c r="K2819" s="52" t="s">
        <v>26</v>
      </c>
      <c r="L2819" s="53" t="s">
        <v>26</v>
      </c>
      <c r="M2819" s="52" t="s">
        <v>26</v>
      </c>
      <c r="N2819" s="52" t="s">
        <v>26</v>
      </c>
      <c r="O2819" s="52" t="s">
        <v>26</v>
      </c>
      <c r="P2819" s="20" t="s">
        <v>26</v>
      </c>
    </row>
    <row r="2820" spans="1:16" x14ac:dyDescent="0.35">
      <c r="A2820" s="54">
        <f xml:space="preserve"> ROW( data_scaledImpacts[[#This Row],[row_id]] ) - ROW( data_scaledImpacts[[#Headers],[row_id]] )</f>
        <v>2819</v>
      </c>
      <c r="B2820" s="61" t="str">
        <f xml:space="preserve"> _xlfn.TEXTJOIN( "", , data_scaledImpacts[[#This Row],[sector]:[impactType]] )</f>
        <v>HTF0p51252010Reasonable</v>
      </c>
      <c r="C2820" s="49" t="s">
        <v>221</v>
      </c>
      <c r="D2820" s="49" t="s">
        <v>1007</v>
      </c>
      <c r="E2820" s="50">
        <v>125</v>
      </c>
      <c r="F2820" s="50">
        <v>2010</v>
      </c>
      <c r="G2820" s="50" t="s">
        <v>231</v>
      </c>
      <c r="H2820" s="51"/>
      <c r="I2820" s="64"/>
      <c r="J2820" s="147" t="s">
        <v>26</v>
      </c>
      <c r="K2820" s="52" t="s">
        <v>26</v>
      </c>
      <c r="L2820" s="53" t="s">
        <v>26</v>
      </c>
      <c r="M2820" s="52" t="s">
        <v>26</v>
      </c>
      <c r="N2820" s="52" t="s">
        <v>26</v>
      </c>
      <c r="O2820" s="52" t="s">
        <v>26</v>
      </c>
      <c r="P2820" s="20" t="s">
        <v>26</v>
      </c>
    </row>
    <row r="2821" spans="1:16" x14ac:dyDescent="0.35">
      <c r="A2821" s="54">
        <f xml:space="preserve"> ROW( data_scaledImpacts[[#This Row],[row_id]] ) - ROW( data_scaledImpacts[[#Headers],[row_id]] )</f>
        <v>2820</v>
      </c>
      <c r="B2821" s="61" t="str">
        <f xml:space="preserve"> _xlfn.TEXTJOIN( "", , data_scaledImpacts[[#This Row],[sector]:[impactType]] )</f>
        <v>HTF0p51502010Reasonable</v>
      </c>
      <c r="C2821" s="49" t="s">
        <v>221</v>
      </c>
      <c r="D2821" s="49" t="s">
        <v>1007</v>
      </c>
      <c r="E2821" s="50">
        <v>150</v>
      </c>
      <c r="F2821" s="50">
        <v>2010</v>
      </c>
      <c r="G2821" s="50" t="s">
        <v>231</v>
      </c>
      <c r="H2821" s="51"/>
      <c r="I2821" s="64"/>
      <c r="J2821" s="147" t="s">
        <v>26</v>
      </c>
      <c r="K2821" s="52" t="s">
        <v>26</v>
      </c>
      <c r="L2821" s="53" t="s">
        <v>26</v>
      </c>
      <c r="M2821" s="52" t="s">
        <v>26</v>
      </c>
      <c r="N2821" s="52" t="s">
        <v>26</v>
      </c>
      <c r="O2821" s="52" t="s">
        <v>26</v>
      </c>
      <c r="P2821" s="20" t="s">
        <v>26</v>
      </c>
    </row>
    <row r="2822" spans="1:16" x14ac:dyDescent="0.35">
      <c r="A2822" s="54">
        <f xml:space="preserve"> ROW( data_scaledImpacts[[#This Row],[row_id]] ) - ROW( data_scaledImpacts[[#Headers],[row_id]] )</f>
        <v>2821</v>
      </c>
      <c r="B2822" s="61" t="str">
        <f xml:space="preserve"> _xlfn.TEXTJOIN( "", , data_scaledImpacts[[#This Row],[sector]:[impactType]] )</f>
        <v>HTF0p51752010Reasonable</v>
      </c>
      <c r="C2822" s="49" t="s">
        <v>221</v>
      </c>
      <c r="D2822" s="49" t="s">
        <v>1007</v>
      </c>
      <c r="E2822" s="50">
        <v>175</v>
      </c>
      <c r="F2822" s="50">
        <v>2010</v>
      </c>
      <c r="G2822" s="50" t="s">
        <v>231</v>
      </c>
      <c r="H2822" s="51"/>
      <c r="I2822" s="64"/>
      <c r="J2822" s="147" t="s">
        <v>26</v>
      </c>
      <c r="K2822" s="52" t="s">
        <v>26</v>
      </c>
      <c r="L2822" s="53" t="s">
        <v>26</v>
      </c>
      <c r="M2822" s="52" t="s">
        <v>26</v>
      </c>
      <c r="N2822" s="52" t="s">
        <v>26</v>
      </c>
      <c r="O2822" s="52" t="s">
        <v>26</v>
      </c>
      <c r="P2822" s="20" t="s">
        <v>26</v>
      </c>
    </row>
    <row r="2823" spans="1:16" x14ac:dyDescent="0.35">
      <c r="A2823" s="54">
        <f xml:space="preserve"> ROW( data_scaledImpacts[[#This Row],[row_id]] ) - ROW( data_scaledImpacts[[#Headers],[row_id]] )</f>
        <v>2822</v>
      </c>
      <c r="B2823" s="61" t="str">
        <f xml:space="preserve"> _xlfn.TEXTJOIN( "", , data_scaledImpacts[[#This Row],[sector]:[impactType]] )</f>
        <v>HTF0p52002010Reasonable</v>
      </c>
      <c r="C2823" s="49" t="s">
        <v>221</v>
      </c>
      <c r="D2823" s="49" t="s">
        <v>1007</v>
      </c>
      <c r="E2823" s="50">
        <v>200</v>
      </c>
      <c r="F2823" s="50">
        <v>2010</v>
      </c>
      <c r="G2823" s="50" t="s">
        <v>231</v>
      </c>
      <c r="H2823" s="51"/>
      <c r="I2823" s="64"/>
      <c r="J2823" s="147" t="s">
        <v>26</v>
      </c>
      <c r="K2823" s="52" t="s">
        <v>26</v>
      </c>
      <c r="L2823" s="53" t="s">
        <v>26</v>
      </c>
      <c r="M2823" s="52" t="s">
        <v>26</v>
      </c>
      <c r="N2823" s="52" t="s">
        <v>26</v>
      </c>
      <c r="O2823" s="52" t="s">
        <v>26</v>
      </c>
      <c r="P2823" s="20" t="s">
        <v>26</v>
      </c>
    </row>
    <row r="2824" spans="1:16" x14ac:dyDescent="0.35">
      <c r="A2824" s="54">
        <f xml:space="preserve"> ROW( data_scaledImpacts[[#This Row],[row_id]] ) - ROW( data_scaledImpacts[[#Headers],[row_id]] )</f>
        <v>2823</v>
      </c>
      <c r="B2824" s="61" t="str">
        <f xml:space="preserve"> _xlfn.TEXTJOIN( "", , data_scaledImpacts[[#This Row],[sector]:[impactType]] )</f>
        <v>HTF0p52252010Reasonable</v>
      </c>
      <c r="C2824" s="49" t="s">
        <v>221</v>
      </c>
      <c r="D2824" s="49" t="s">
        <v>1007</v>
      </c>
      <c r="E2824" s="50">
        <v>225</v>
      </c>
      <c r="F2824" s="50">
        <v>2010</v>
      </c>
      <c r="G2824" s="50" t="s">
        <v>231</v>
      </c>
      <c r="H2824" s="51"/>
      <c r="I2824" s="64"/>
      <c r="J2824" s="147" t="s">
        <v>26</v>
      </c>
      <c r="K2824" s="52" t="s">
        <v>26</v>
      </c>
      <c r="L2824" s="53" t="s">
        <v>26</v>
      </c>
      <c r="M2824" s="52" t="s">
        <v>26</v>
      </c>
      <c r="N2824" s="52" t="s">
        <v>26</v>
      </c>
      <c r="O2824" s="52" t="s">
        <v>26</v>
      </c>
      <c r="P2824" s="20" t="s">
        <v>26</v>
      </c>
    </row>
    <row r="2825" spans="1:16" x14ac:dyDescent="0.35">
      <c r="A2825" s="54">
        <f xml:space="preserve"> ROW( data_scaledImpacts[[#This Row],[row_id]] ) - ROW( data_scaledImpacts[[#Headers],[row_id]] )</f>
        <v>2824</v>
      </c>
      <c r="B2825" s="61" t="str">
        <f xml:space="preserve"> _xlfn.TEXTJOIN( "", , data_scaledImpacts[[#This Row],[sector]:[impactType]] )</f>
        <v>HTF1p0252010Reasonable</v>
      </c>
      <c r="C2825" s="49" t="s">
        <v>221</v>
      </c>
      <c r="D2825" s="49" t="s">
        <v>1008</v>
      </c>
      <c r="E2825" s="50">
        <v>25</v>
      </c>
      <c r="F2825" s="50">
        <v>2010</v>
      </c>
      <c r="G2825" s="50" t="s">
        <v>231</v>
      </c>
      <c r="H2825" s="51"/>
      <c r="I2825" s="64"/>
      <c r="J2825" s="147" t="s">
        <v>26</v>
      </c>
      <c r="K2825" s="52">
        <v>2205202799.5477777</v>
      </c>
      <c r="L2825" s="53" t="s">
        <v>26</v>
      </c>
      <c r="M2825" s="52">
        <v>25309734.94205277</v>
      </c>
      <c r="N2825" s="52">
        <v>6562173863.7648001</v>
      </c>
      <c r="O2825" s="52">
        <v>3918825557.3379483</v>
      </c>
      <c r="P2825" s="20">
        <v>175212349.62931371</v>
      </c>
    </row>
    <row r="2826" spans="1:16" x14ac:dyDescent="0.35">
      <c r="A2826" s="54">
        <f xml:space="preserve"> ROW( data_scaledImpacts[[#This Row],[row_id]] ) - ROW( data_scaledImpacts[[#Headers],[row_id]] )</f>
        <v>2825</v>
      </c>
      <c r="B2826" s="61" t="str">
        <f xml:space="preserve"> _xlfn.TEXTJOIN( "", , data_scaledImpacts[[#This Row],[sector]:[impactType]] )</f>
        <v>HTF1p0502010Reasonable</v>
      </c>
      <c r="C2826" s="49" t="s">
        <v>221</v>
      </c>
      <c r="D2826" s="49" t="s">
        <v>1008</v>
      </c>
      <c r="E2826" s="50">
        <v>50</v>
      </c>
      <c r="F2826" s="50">
        <v>2010</v>
      </c>
      <c r="G2826" s="50" t="s">
        <v>231</v>
      </c>
      <c r="H2826" s="51"/>
      <c r="I2826" s="64"/>
      <c r="J2826" s="147" t="s">
        <v>26</v>
      </c>
      <c r="K2826" s="52">
        <v>11301498238.119724</v>
      </c>
      <c r="L2826" s="53" t="s">
        <v>26</v>
      </c>
      <c r="M2826" s="52">
        <v>86802811.702789038</v>
      </c>
      <c r="N2826" s="52">
        <v>37884882381.882683</v>
      </c>
      <c r="O2826" s="52">
        <v>23247532008.608822</v>
      </c>
      <c r="P2826" s="20">
        <v>1391581964.8415568</v>
      </c>
    </row>
    <row r="2827" spans="1:16" x14ac:dyDescent="0.35">
      <c r="A2827" s="54">
        <f xml:space="preserve"> ROW( data_scaledImpacts[[#This Row],[row_id]] ) - ROW( data_scaledImpacts[[#Headers],[row_id]] )</f>
        <v>2826</v>
      </c>
      <c r="B2827" s="61" t="str">
        <f xml:space="preserve"> _xlfn.TEXTJOIN( "", , data_scaledImpacts[[#This Row],[sector]:[impactType]] )</f>
        <v>HTF1p0752010Reasonable</v>
      </c>
      <c r="C2827" s="49" t="s">
        <v>221</v>
      </c>
      <c r="D2827" s="49" t="s">
        <v>1008</v>
      </c>
      <c r="E2827" s="50">
        <v>75</v>
      </c>
      <c r="F2827" s="50">
        <v>2010</v>
      </c>
      <c r="G2827" s="50" t="s">
        <v>231</v>
      </c>
      <c r="H2827" s="51"/>
      <c r="I2827" s="64"/>
      <c r="J2827" s="147" t="s">
        <v>26</v>
      </c>
      <c r="K2827" s="52">
        <v>23531432406.387966</v>
      </c>
      <c r="L2827" s="53" t="s">
        <v>26</v>
      </c>
      <c r="M2827" s="52">
        <v>227842972.94018179</v>
      </c>
      <c r="N2827" s="52">
        <v>60128114099.940948</v>
      </c>
      <c r="O2827" s="52">
        <v>30856729334.069061</v>
      </c>
      <c r="P2827" s="20">
        <v>4380800044.4443464</v>
      </c>
    </row>
    <row r="2828" spans="1:16" x14ac:dyDescent="0.35">
      <c r="A2828" s="54">
        <f xml:space="preserve"> ROW( data_scaledImpacts[[#This Row],[row_id]] ) - ROW( data_scaledImpacts[[#Headers],[row_id]] )</f>
        <v>2827</v>
      </c>
      <c r="B2828" s="61" t="str">
        <f xml:space="preserve"> _xlfn.TEXTJOIN( "", , data_scaledImpacts[[#This Row],[sector]:[impactType]] )</f>
        <v>HTF1p01002010Reasonable</v>
      </c>
      <c r="C2828" s="49" t="s">
        <v>221</v>
      </c>
      <c r="D2828" s="49" t="s">
        <v>1008</v>
      </c>
      <c r="E2828" s="50">
        <v>100</v>
      </c>
      <c r="F2828" s="50">
        <v>2010</v>
      </c>
      <c r="G2828" s="50" t="s">
        <v>231</v>
      </c>
      <c r="H2828" s="51"/>
      <c r="I2828" s="64"/>
      <c r="J2828" s="147" t="s">
        <v>26</v>
      </c>
      <c r="K2828" s="52">
        <v>33786820152.676682</v>
      </c>
      <c r="L2828" s="53" t="s">
        <v>26</v>
      </c>
      <c r="M2828" s="52">
        <v>476692524.69399416</v>
      </c>
      <c r="N2828" s="52">
        <v>73421524046.285721</v>
      </c>
      <c r="O2828" s="52">
        <v>32239599808.116135</v>
      </c>
      <c r="P2828" s="20">
        <v>9113237641.2346725</v>
      </c>
    </row>
    <row r="2829" spans="1:16" x14ac:dyDescent="0.35">
      <c r="A2829" s="54">
        <f xml:space="preserve"> ROW( data_scaledImpacts[[#This Row],[row_id]] ) - ROW( data_scaledImpacts[[#Headers],[row_id]] )</f>
        <v>2828</v>
      </c>
      <c r="B2829" s="61" t="str">
        <f xml:space="preserve"> _xlfn.TEXTJOIN( "", , data_scaledImpacts[[#This Row],[sector]:[impactType]] )</f>
        <v>HTF1p01252010Reasonable</v>
      </c>
      <c r="C2829" s="49" t="s">
        <v>221</v>
      </c>
      <c r="D2829" s="49" t="s">
        <v>1008</v>
      </c>
      <c r="E2829" s="50">
        <v>125</v>
      </c>
      <c r="F2829" s="50">
        <v>2010</v>
      </c>
      <c r="G2829" s="50" t="s">
        <v>231</v>
      </c>
      <c r="H2829" s="51"/>
      <c r="I2829" s="64"/>
      <c r="J2829" s="147" t="s">
        <v>26</v>
      </c>
      <c r="K2829" s="52" t="s">
        <v>26</v>
      </c>
      <c r="L2829" s="53" t="s">
        <v>26</v>
      </c>
      <c r="M2829" s="52" t="s">
        <v>26</v>
      </c>
      <c r="N2829" s="52" t="s">
        <v>26</v>
      </c>
      <c r="O2829" s="52" t="s">
        <v>26</v>
      </c>
      <c r="P2829" s="20" t="s">
        <v>26</v>
      </c>
    </row>
    <row r="2830" spans="1:16" x14ac:dyDescent="0.35">
      <c r="A2830" s="54">
        <f xml:space="preserve"> ROW( data_scaledImpacts[[#This Row],[row_id]] ) - ROW( data_scaledImpacts[[#Headers],[row_id]] )</f>
        <v>2829</v>
      </c>
      <c r="B2830" s="61" t="str">
        <f xml:space="preserve"> _xlfn.TEXTJOIN( "", , data_scaledImpacts[[#This Row],[sector]:[impactType]] )</f>
        <v>HTF1p01502010Reasonable</v>
      </c>
      <c r="C2830" s="49" t="s">
        <v>221</v>
      </c>
      <c r="D2830" s="49" t="s">
        <v>1008</v>
      </c>
      <c r="E2830" s="50">
        <v>150</v>
      </c>
      <c r="F2830" s="50">
        <v>2010</v>
      </c>
      <c r="G2830" s="50" t="s">
        <v>231</v>
      </c>
      <c r="H2830" s="51"/>
      <c r="I2830" s="64"/>
      <c r="J2830" s="147" t="s">
        <v>26</v>
      </c>
      <c r="K2830" s="52" t="s">
        <v>26</v>
      </c>
      <c r="L2830" s="53" t="s">
        <v>26</v>
      </c>
      <c r="M2830" s="52" t="s">
        <v>26</v>
      </c>
      <c r="N2830" s="52" t="s">
        <v>26</v>
      </c>
      <c r="O2830" s="52" t="s">
        <v>26</v>
      </c>
      <c r="P2830" s="20" t="s">
        <v>26</v>
      </c>
    </row>
    <row r="2831" spans="1:16" x14ac:dyDescent="0.35">
      <c r="A2831" s="54">
        <f xml:space="preserve"> ROW( data_scaledImpacts[[#This Row],[row_id]] ) - ROW( data_scaledImpacts[[#Headers],[row_id]] )</f>
        <v>2830</v>
      </c>
      <c r="B2831" s="61" t="str">
        <f xml:space="preserve"> _xlfn.TEXTJOIN( "", , data_scaledImpacts[[#This Row],[sector]:[impactType]] )</f>
        <v>HTF1p01752010Reasonable</v>
      </c>
      <c r="C2831" s="49" t="s">
        <v>221</v>
      </c>
      <c r="D2831" s="49" t="s">
        <v>1008</v>
      </c>
      <c r="E2831" s="50">
        <v>175</v>
      </c>
      <c r="F2831" s="50">
        <v>2010</v>
      </c>
      <c r="G2831" s="50" t="s">
        <v>231</v>
      </c>
      <c r="H2831" s="51"/>
      <c r="I2831" s="64"/>
      <c r="J2831" s="147" t="s">
        <v>26</v>
      </c>
      <c r="K2831" s="52" t="s">
        <v>26</v>
      </c>
      <c r="L2831" s="53" t="s">
        <v>26</v>
      </c>
      <c r="M2831" s="52" t="s">
        <v>26</v>
      </c>
      <c r="N2831" s="52" t="s">
        <v>26</v>
      </c>
      <c r="O2831" s="52" t="s">
        <v>26</v>
      </c>
      <c r="P2831" s="20" t="s">
        <v>26</v>
      </c>
    </row>
    <row r="2832" spans="1:16" x14ac:dyDescent="0.35">
      <c r="A2832" s="54">
        <f xml:space="preserve"> ROW( data_scaledImpacts[[#This Row],[row_id]] ) - ROW( data_scaledImpacts[[#Headers],[row_id]] )</f>
        <v>2831</v>
      </c>
      <c r="B2832" s="61" t="str">
        <f xml:space="preserve"> _xlfn.TEXTJOIN( "", , data_scaledImpacts[[#This Row],[sector]:[impactType]] )</f>
        <v>HTF1p02002010Reasonable</v>
      </c>
      <c r="C2832" s="49" t="s">
        <v>221</v>
      </c>
      <c r="D2832" s="49" t="s">
        <v>1008</v>
      </c>
      <c r="E2832" s="50">
        <v>200</v>
      </c>
      <c r="F2832" s="50">
        <v>2010</v>
      </c>
      <c r="G2832" s="50" t="s">
        <v>231</v>
      </c>
      <c r="H2832" s="51"/>
      <c r="I2832" s="64"/>
      <c r="J2832" s="147" t="s">
        <v>26</v>
      </c>
      <c r="K2832" s="52" t="s">
        <v>26</v>
      </c>
      <c r="L2832" s="53" t="s">
        <v>26</v>
      </c>
      <c r="M2832" s="52" t="s">
        <v>26</v>
      </c>
      <c r="N2832" s="52" t="s">
        <v>26</v>
      </c>
      <c r="O2832" s="52" t="s">
        <v>26</v>
      </c>
      <c r="P2832" s="20" t="s">
        <v>26</v>
      </c>
    </row>
    <row r="2833" spans="1:16" x14ac:dyDescent="0.35">
      <c r="A2833" s="54">
        <f xml:space="preserve"> ROW( data_scaledImpacts[[#This Row],[row_id]] ) - ROW( data_scaledImpacts[[#Headers],[row_id]] )</f>
        <v>2832</v>
      </c>
      <c r="B2833" s="61" t="str">
        <f xml:space="preserve"> _xlfn.TEXTJOIN( "", , data_scaledImpacts[[#This Row],[sector]:[impactType]] )</f>
        <v>HTF1p02252010Reasonable</v>
      </c>
      <c r="C2833" s="49" t="s">
        <v>221</v>
      </c>
      <c r="D2833" s="49" t="s">
        <v>1008</v>
      </c>
      <c r="E2833" s="50">
        <v>225</v>
      </c>
      <c r="F2833" s="50">
        <v>2010</v>
      </c>
      <c r="G2833" s="50" t="s">
        <v>231</v>
      </c>
      <c r="H2833" s="51"/>
      <c r="I2833" s="64"/>
      <c r="J2833" s="147" t="s">
        <v>26</v>
      </c>
      <c r="K2833" s="52" t="s">
        <v>26</v>
      </c>
      <c r="L2833" s="53" t="s">
        <v>26</v>
      </c>
      <c r="M2833" s="52" t="s">
        <v>26</v>
      </c>
      <c r="N2833" s="52" t="s">
        <v>26</v>
      </c>
      <c r="O2833" s="52" t="s">
        <v>26</v>
      </c>
      <c r="P2833" s="20" t="s">
        <v>26</v>
      </c>
    </row>
    <row r="2834" spans="1:16" x14ac:dyDescent="0.35">
      <c r="A2834" s="54">
        <f xml:space="preserve"> ROW( data_scaledImpacts[[#This Row],[row_id]] ) - ROW( data_scaledImpacts[[#Headers],[row_id]] )</f>
        <v>2833</v>
      </c>
      <c r="B2834" s="61" t="str">
        <f xml:space="preserve"> _xlfn.TEXTJOIN( "", , data_scaledImpacts[[#This Row],[sector]:[impactType]] )</f>
        <v>HTF1p5252010Reasonable</v>
      </c>
      <c r="C2834" s="49" t="s">
        <v>221</v>
      </c>
      <c r="D2834" s="49" t="s">
        <v>1009</v>
      </c>
      <c r="E2834" s="50">
        <v>25</v>
      </c>
      <c r="F2834" s="50">
        <v>2010</v>
      </c>
      <c r="G2834" s="50" t="s">
        <v>231</v>
      </c>
      <c r="H2834" s="51"/>
      <c r="I2834" s="64"/>
      <c r="J2834" s="147" t="s">
        <v>26</v>
      </c>
      <c r="K2834" s="52">
        <v>3525452215.8183494</v>
      </c>
      <c r="L2834" s="53" t="s">
        <v>26</v>
      </c>
      <c r="M2834" s="52">
        <v>33931660.600535333</v>
      </c>
      <c r="N2834" s="52">
        <v>8625960505.2967911</v>
      </c>
      <c r="O2834" s="52">
        <v>5239200039.109416</v>
      </c>
      <c r="P2834" s="20">
        <v>271941224.83609462</v>
      </c>
    </row>
    <row r="2835" spans="1:16" x14ac:dyDescent="0.35">
      <c r="A2835" s="54">
        <f xml:space="preserve"> ROW( data_scaledImpacts[[#This Row],[row_id]] ) - ROW( data_scaledImpacts[[#Headers],[row_id]] )</f>
        <v>2834</v>
      </c>
      <c r="B2835" s="61" t="str">
        <f xml:space="preserve"> _xlfn.TEXTJOIN( "", , data_scaledImpacts[[#This Row],[sector]:[impactType]] )</f>
        <v>HTF1p5502010Reasonable</v>
      </c>
      <c r="C2835" s="49" t="s">
        <v>221</v>
      </c>
      <c r="D2835" s="49" t="s">
        <v>1009</v>
      </c>
      <c r="E2835" s="50">
        <v>50</v>
      </c>
      <c r="F2835" s="50">
        <v>2010</v>
      </c>
      <c r="G2835" s="50" t="s">
        <v>231</v>
      </c>
      <c r="H2835" s="51"/>
      <c r="I2835" s="64"/>
      <c r="J2835" s="147" t="s">
        <v>26</v>
      </c>
      <c r="K2835" s="52">
        <v>13946156475.247107</v>
      </c>
      <c r="L2835" s="53" t="s">
        <v>26</v>
      </c>
      <c r="M2835" s="52">
        <v>124373200.53886172</v>
      </c>
      <c r="N2835" s="52">
        <v>40257517993.720215</v>
      </c>
      <c r="O2835" s="52">
        <v>23345447853.293613</v>
      </c>
      <c r="P2835" s="20">
        <v>1932415274.4747484</v>
      </c>
    </row>
    <row r="2836" spans="1:16" x14ac:dyDescent="0.35">
      <c r="A2836" s="54">
        <f xml:space="preserve"> ROW( data_scaledImpacts[[#This Row],[row_id]] ) - ROW( data_scaledImpacts[[#Headers],[row_id]] )</f>
        <v>2835</v>
      </c>
      <c r="B2836" s="61" t="str">
        <f xml:space="preserve"> _xlfn.TEXTJOIN( "", , data_scaledImpacts[[#This Row],[sector]:[impactType]] )</f>
        <v>HTF1p5752010Reasonable</v>
      </c>
      <c r="C2836" s="49" t="s">
        <v>221</v>
      </c>
      <c r="D2836" s="49" t="s">
        <v>1009</v>
      </c>
      <c r="E2836" s="50">
        <v>75</v>
      </c>
      <c r="F2836" s="50">
        <v>2010</v>
      </c>
      <c r="G2836" s="50" t="s">
        <v>231</v>
      </c>
      <c r="H2836" s="51"/>
      <c r="I2836" s="64"/>
      <c r="J2836" s="147" t="s">
        <v>26</v>
      </c>
      <c r="K2836" s="52">
        <v>27099612491.548378</v>
      </c>
      <c r="L2836" s="53" t="s">
        <v>26</v>
      </c>
      <c r="M2836" s="52">
        <v>331865265.5815711</v>
      </c>
      <c r="N2836" s="52">
        <v>64778784175.599731</v>
      </c>
      <c r="O2836" s="52">
        <v>30946432411.577328</v>
      </c>
      <c r="P2836" s="20">
        <v>6036413403.2157021</v>
      </c>
    </row>
    <row r="2837" spans="1:16" x14ac:dyDescent="0.35">
      <c r="A2837" s="54">
        <f xml:space="preserve"> ROW( data_scaledImpacts[[#This Row],[row_id]] ) - ROW( data_scaledImpacts[[#Headers],[row_id]] )</f>
        <v>2836</v>
      </c>
      <c r="B2837" s="61" t="str">
        <f xml:space="preserve"> _xlfn.TEXTJOIN( "", , data_scaledImpacts[[#This Row],[sector]:[impactType]] )</f>
        <v>HTF1p51002010Reasonable</v>
      </c>
      <c r="C2837" s="49" t="s">
        <v>221</v>
      </c>
      <c r="D2837" s="49" t="s">
        <v>1009</v>
      </c>
      <c r="E2837" s="50">
        <v>100</v>
      </c>
      <c r="F2837" s="50">
        <v>2010</v>
      </c>
      <c r="G2837" s="50" t="s">
        <v>231</v>
      </c>
      <c r="H2837" s="51"/>
      <c r="I2837" s="64"/>
      <c r="J2837" s="147" t="s">
        <v>26</v>
      </c>
      <c r="K2837" s="52">
        <v>38458960490.154259</v>
      </c>
      <c r="L2837" s="53" t="s">
        <v>26</v>
      </c>
      <c r="M2837" s="52">
        <v>715043976.24028957</v>
      </c>
      <c r="N2837" s="52">
        <v>78205953121.858749</v>
      </c>
      <c r="O2837" s="52">
        <v>32246968855.131725</v>
      </c>
      <c r="P2837" s="20">
        <v>12917809069.561541</v>
      </c>
    </row>
    <row r="2838" spans="1:16" x14ac:dyDescent="0.35">
      <c r="A2838" s="54">
        <f xml:space="preserve"> ROW( data_scaledImpacts[[#This Row],[row_id]] ) - ROW( data_scaledImpacts[[#Headers],[row_id]] )</f>
        <v>2837</v>
      </c>
      <c r="B2838" s="61" t="str">
        <f xml:space="preserve"> _xlfn.TEXTJOIN( "", , data_scaledImpacts[[#This Row],[sector]:[impactType]] )</f>
        <v>HTF1p51252010Reasonable</v>
      </c>
      <c r="C2838" s="49" t="s">
        <v>221</v>
      </c>
      <c r="D2838" s="49" t="s">
        <v>1009</v>
      </c>
      <c r="E2838" s="50">
        <v>125</v>
      </c>
      <c r="F2838" s="50">
        <v>2010</v>
      </c>
      <c r="G2838" s="50" t="s">
        <v>231</v>
      </c>
      <c r="H2838" s="51"/>
      <c r="I2838" s="64"/>
      <c r="J2838" s="147" t="s">
        <v>26</v>
      </c>
      <c r="K2838" s="52">
        <v>49635419060.691269</v>
      </c>
      <c r="L2838" s="53" t="s">
        <v>26</v>
      </c>
      <c r="M2838" s="52">
        <v>1246202762.4983828</v>
      </c>
      <c r="N2838" s="52">
        <v>83706063414.861969</v>
      </c>
      <c r="O2838" s="52">
        <v>32371959928.185909</v>
      </c>
      <c r="P2838" s="20">
        <v>21632869417.25816</v>
      </c>
    </row>
    <row r="2839" spans="1:16" x14ac:dyDescent="0.35">
      <c r="A2839" s="54">
        <f xml:space="preserve"> ROW( data_scaledImpacts[[#This Row],[row_id]] ) - ROW( data_scaledImpacts[[#Headers],[row_id]] )</f>
        <v>2838</v>
      </c>
      <c r="B2839" s="61" t="str">
        <f xml:space="preserve"> _xlfn.TEXTJOIN( "", , data_scaledImpacts[[#This Row],[sector]:[impactType]] )</f>
        <v>HTF1p51502010Reasonable</v>
      </c>
      <c r="C2839" s="49" t="s">
        <v>221</v>
      </c>
      <c r="D2839" s="49" t="s">
        <v>1009</v>
      </c>
      <c r="E2839" s="50">
        <v>150</v>
      </c>
      <c r="F2839" s="50">
        <v>2010</v>
      </c>
      <c r="G2839" s="50" t="s">
        <v>231</v>
      </c>
      <c r="H2839" s="51"/>
      <c r="I2839" s="64"/>
      <c r="J2839" s="147" t="s">
        <v>26</v>
      </c>
      <c r="K2839" s="52">
        <v>55533490200.053917</v>
      </c>
      <c r="L2839" s="53" t="s">
        <v>26</v>
      </c>
      <c r="M2839" s="52">
        <v>1564181752.7497504</v>
      </c>
      <c r="N2839" s="52">
        <v>85042167342.643539</v>
      </c>
      <c r="O2839" s="52">
        <v>32376782018.764687</v>
      </c>
      <c r="P2839" s="20">
        <v>26423310318.227463</v>
      </c>
    </row>
    <row r="2840" spans="1:16" x14ac:dyDescent="0.35">
      <c r="A2840" s="54">
        <f xml:space="preserve"> ROW( data_scaledImpacts[[#This Row],[row_id]] ) - ROW( data_scaledImpacts[[#Headers],[row_id]] )</f>
        <v>2839</v>
      </c>
      <c r="B2840" s="61" t="str">
        <f xml:space="preserve"> _xlfn.TEXTJOIN( "", , data_scaledImpacts[[#This Row],[sector]:[impactType]] )</f>
        <v>HTF1p51752010Reasonable</v>
      </c>
      <c r="C2840" s="49" t="s">
        <v>221</v>
      </c>
      <c r="D2840" s="49" t="s">
        <v>1009</v>
      </c>
      <c r="E2840" s="50">
        <v>175</v>
      </c>
      <c r="F2840" s="50">
        <v>2010</v>
      </c>
      <c r="G2840" s="50" t="s">
        <v>231</v>
      </c>
      <c r="H2840" s="51"/>
      <c r="I2840" s="64"/>
      <c r="J2840" s="147" t="s">
        <v>26</v>
      </c>
      <c r="K2840" s="52" t="s">
        <v>26</v>
      </c>
      <c r="L2840" s="53" t="s">
        <v>26</v>
      </c>
      <c r="M2840" s="52" t="s">
        <v>26</v>
      </c>
      <c r="N2840" s="52" t="s">
        <v>26</v>
      </c>
      <c r="O2840" s="52" t="s">
        <v>26</v>
      </c>
      <c r="P2840" s="20" t="s">
        <v>26</v>
      </c>
    </row>
    <row r="2841" spans="1:16" x14ac:dyDescent="0.35">
      <c r="A2841" s="54">
        <f xml:space="preserve"> ROW( data_scaledImpacts[[#This Row],[row_id]] ) - ROW( data_scaledImpacts[[#Headers],[row_id]] )</f>
        <v>2840</v>
      </c>
      <c r="B2841" s="61" t="str">
        <f xml:space="preserve"> _xlfn.TEXTJOIN( "", , data_scaledImpacts[[#This Row],[sector]:[impactType]] )</f>
        <v>HTF1p52002010Reasonable</v>
      </c>
      <c r="C2841" s="49" t="s">
        <v>221</v>
      </c>
      <c r="D2841" s="49" t="s">
        <v>1009</v>
      </c>
      <c r="E2841" s="50">
        <v>200</v>
      </c>
      <c r="F2841" s="50">
        <v>2010</v>
      </c>
      <c r="G2841" s="50" t="s">
        <v>231</v>
      </c>
      <c r="H2841" s="51"/>
      <c r="I2841" s="64"/>
      <c r="J2841" s="147" t="s">
        <v>26</v>
      </c>
      <c r="K2841" s="52" t="s">
        <v>26</v>
      </c>
      <c r="L2841" s="53" t="s">
        <v>26</v>
      </c>
      <c r="M2841" s="52" t="s">
        <v>26</v>
      </c>
      <c r="N2841" s="52" t="s">
        <v>26</v>
      </c>
      <c r="O2841" s="52" t="s">
        <v>26</v>
      </c>
      <c r="P2841" s="20" t="s">
        <v>26</v>
      </c>
    </row>
    <row r="2842" spans="1:16" x14ac:dyDescent="0.35">
      <c r="A2842" s="54">
        <f xml:space="preserve"> ROW( data_scaledImpacts[[#This Row],[row_id]] ) - ROW( data_scaledImpacts[[#Headers],[row_id]] )</f>
        <v>2841</v>
      </c>
      <c r="B2842" s="61" t="str">
        <f xml:space="preserve"> _xlfn.TEXTJOIN( "", , data_scaledImpacts[[#This Row],[sector]:[impactType]] )</f>
        <v>HTF1p52252010Reasonable</v>
      </c>
      <c r="C2842" s="49" t="s">
        <v>221</v>
      </c>
      <c r="D2842" s="49" t="s">
        <v>1009</v>
      </c>
      <c r="E2842" s="50">
        <v>225</v>
      </c>
      <c r="F2842" s="50">
        <v>2010</v>
      </c>
      <c r="G2842" s="50" t="s">
        <v>231</v>
      </c>
      <c r="H2842" s="51"/>
      <c r="I2842" s="64"/>
      <c r="J2842" s="147" t="s">
        <v>26</v>
      </c>
      <c r="K2842" s="52" t="s">
        <v>26</v>
      </c>
      <c r="L2842" s="53" t="s">
        <v>26</v>
      </c>
      <c r="M2842" s="52" t="s">
        <v>26</v>
      </c>
      <c r="N2842" s="52" t="s">
        <v>26</v>
      </c>
      <c r="O2842" s="52" t="s">
        <v>26</v>
      </c>
      <c r="P2842" s="20" t="s">
        <v>26</v>
      </c>
    </row>
    <row r="2843" spans="1:16" x14ac:dyDescent="0.35">
      <c r="A2843" s="54">
        <f xml:space="preserve"> ROW( data_scaledImpacts[[#This Row],[row_id]] ) - ROW( data_scaledImpacts[[#Headers],[row_id]] )</f>
        <v>2842</v>
      </c>
      <c r="B2843" s="61" t="str">
        <f xml:space="preserve"> _xlfn.TEXTJOIN( "", , data_scaledImpacts[[#This Row],[sector]:[impactType]] )</f>
        <v>HTF2p0252010Reasonable</v>
      </c>
      <c r="C2843" s="49" t="s">
        <v>221</v>
      </c>
      <c r="D2843" s="49" t="s">
        <v>1010</v>
      </c>
      <c r="E2843" s="50">
        <v>25</v>
      </c>
      <c r="F2843" s="50">
        <v>2010</v>
      </c>
      <c r="G2843" s="50" t="s">
        <v>231</v>
      </c>
      <c r="H2843" s="51"/>
      <c r="I2843" s="64"/>
      <c r="J2843" s="147" t="s">
        <v>26</v>
      </c>
      <c r="K2843" s="52">
        <v>4680431792.3053856</v>
      </c>
      <c r="L2843" s="53" t="s">
        <v>26</v>
      </c>
      <c r="M2843" s="52">
        <v>44361073.60280408</v>
      </c>
      <c r="N2843" s="52">
        <v>3500447359.9050059</v>
      </c>
      <c r="O2843" s="52">
        <v>6815494014.3637285</v>
      </c>
      <c r="P2843" s="20">
        <v>393527270.78185445</v>
      </c>
    </row>
    <row r="2844" spans="1:16" x14ac:dyDescent="0.35">
      <c r="A2844" s="54">
        <f xml:space="preserve"> ROW( data_scaledImpacts[[#This Row],[row_id]] ) - ROW( data_scaledImpacts[[#Headers],[row_id]] )</f>
        <v>2843</v>
      </c>
      <c r="B2844" s="61" t="str">
        <f xml:space="preserve"> _xlfn.TEXTJOIN( "", , data_scaledImpacts[[#This Row],[sector]:[impactType]] )</f>
        <v>HTF2p0502010Reasonable</v>
      </c>
      <c r="C2844" s="49" t="s">
        <v>221</v>
      </c>
      <c r="D2844" s="49" t="s">
        <v>1010</v>
      </c>
      <c r="E2844" s="50">
        <v>50</v>
      </c>
      <c r="F2844" s="50">
        <v>2010</v>
      </c>
      <c r="G2844" s="50" t="s">
        <v>231</v>
      </c>
      <c r="H2844" s="51"/>
      <c r="I2844" s="64"/>
      <c r="J2844" s="147" t="s">
        <v>26</v>
      </c>
      <c r="K2844" s="52">
        <v>17004541293.024424</v>
      </c>
      <c r="L2844" s="53" t="s">
        <v>26</v>
      </c>
      <c r="M2844" s="52">
        <v>183802020.20320186</v>
      </c>
      <c r="N2844" s="52">
        <v>18746328647.948215</v>
      </c>
      <c r="O2844" s="52">
        <v>24506760803.929966</v>
      </c>
      <c r="P2844" s="20">
        <v>2779905704.5615311</v>
      </c>
    </row>
    <row r="2845" spans="1:16" x14ac:dyDescent="0.35">
      <c r="A2845" s="54">
        <f xml:space="preserve"> ROW( data_scaledImpacts[[#This Row],[row_id]] ) - ROW( data_scaledImpacts[[#Headers],[row_id]] )</f>
        <v>2844</v>
      </c>
      <c r="B2845" s="61" t="str">
        <f xml:space="preserve"> _xlfn.TEXTJOIN( "", , data_scaledImpacts[[#This Row],[sector]:[impactType]] )</f>
        <v>HTF2p0752010Reasonable</v>
      </c>
      <c r="C2845" s="49" t="s">
        <v>221</v>
      </c>
      <c r="D2845" s="49" t="s">
        <v>1010</v>
      </c>
      <c r="E2845" s="50">
        <v>75</v>
      </c>
      <c r="F2845" s="50">
        <v>2010</v>
      </c>
      <c r="G2845" s="50" t="s">
        <v>231</v>
      </c>
      <c r="H2845" s="51"/>
      <c r="I2845" s="64"/>
      <c r="J2845" s="147" t="s">
        <v>26</v>
      </c>
      <c r="K2845" s="52">
        <v>31474346715.593987</v>
      </c>
      <c r="L2845" s="53" t="s">
        <v>26</v>
      </c>
      <c r="M2845" s="52">
        <v>509093708.88316673</v>
      </c>
      <c r="N2845" s="52">
        <v>36401276624.608437</v>
      </c>
      <c r="O2845" s="52">
        <v>31464447136.120438</v>
      </c>
      <c r="P2845" s="20">
        <v>8385827392.375452</v>
      </c>
    </row>
    <row r="2846" spans="1:16" x14ac:dyDescent="0.35">
      <c r="A2846" s="54">
        <f xml:space="preserve"> ROW( data_scaledImpacts[[#This Row],[row_id]] ) - ROW( data_scaledImpacts[[#Headers],[row_id]] )</f>
        <v>2845</v>
      </c>
      <c r="B2846" s="61" t="str">
        <f xml:space="preserve"> _xlfn.TEXTJOIN( "", , data_scaledImpacts[[#This Row],[sector]:[impactType]] )</f>
        <v>HTF2p01002010Reasonable</v>
      </c>
      <c r="C2846" s="49" t="s">
        <v>221</v>
      </c>
      <c r="D2846" s="49" t="s">
        <v>1010</v>
      </c>
      <c r="E2846" s="50">
        <v>100</v>
      </c>
      <c r="F2846" s="50">
        <v>2010</v>
      </c>
      <c r="G2846" s="50" t="s">
        <v>231</v>
      </c>
      <c r="H2846" s="51"/>
      <c r="I2846" s="64"/>
      <c r="J2846" s="147" t="s">
        <v>26</v>
      </c>
      <c r="K2846" s="52">
        <v>42401336239.226456</v>
      </c>
      <c r="L2846" s="53" t="s">
        <v>26</v>
      </c>
      <c r="M2846" s="52">
        <v>970038423.64259279</v>
      </c>
      <c r="N2846" s="52">
        <v>47174319644.502304</v>
      </c>
      <c r="O2846" s="52">
        <v>32379108224.192329</v>
      </c>
      <c r="P2846" s="20">
        <v>16284905558.402727</v>
      </c>
    </row>
    <row r="2847" spans="1:16" x14ac:dyDescent="0.35">
      <c r="A2847" s="54">
        <f xml:space="preserve"> ROW( data_scaledImpacts[[#This Row],[row_id]] ) - ROW( data_scaledImpacts[[#Headers],[row_id]] )</f>
        <v>2846</v>
      </c>
      <c r="B2847" s="61" t="str">
        <f xml:space="preserve"> _xlfn.TEXTJOIN( "", , data_scaledImpacts[[#This Row],[sector]:[impactType]] )</f>
        <v>HTF2p01252010Reasonable</v>
      </c>
      <c r="C2847" s="49" t="s">
        <v>221</v>
      </c>
      <c r="D2847" s="49" t="s">
        <v>1010</v>
      </c>
      <c r="E2847" s="50">
        <v>125</v>
      </c>
      <c r="F2847" s="50">
        <v>2010</v>
      </c>
      <c r="G2847" s="50" t="s">
        <v>231</v>
      </c>
      <c r="H2847" s="51"/>
      <c r="I2847" s="64"/>
      <c r="J2847" s="147" t="s">
        <v>26</v>
      </c>
      <c r="K2847" s="52">
        <v>52499945364.520897</v>
      </c>
      <c r="L2847" s="53" t="s">
        <v>26</v>
      </c>
      <c r="M2847" s="52">
        <v>1506567907.170603</v>
      </c>
      <c r="N2847" s="52">
        <v>50768195970.460136</v>
      </c>
      <c r="O2847" s="52">
        <v>32458380183.619141</v>
      </c>
      <c r="P2847" s="20">
        <v>24632035211.839218</v>
      </c>
    </row>
    <row r="2848" spans="1:16" x14ac:dyDescent="0.35">
      <c r="A2848" s="54">
        <f xml:space="preserve"> ROW( data_scaledImpacts[[#This Row],[row_id]] ) - ROW( data_scaledImpacts[[#Headers],[row_id]] )</f>
        <v>2847</v>
      </c>
      <c r="B2848" s="61" t="str">
        <f xml:space="preserve"> _xlfn.TEXTJOIN( "", , data_scaledImpacts[[#This Row],[sector]:[impactType]] )</f>
        <v>HTF2p01502010Reasonable</v>
      </c>
      <c r="C2848" s="49" t="s">
        <v>221</v>
      </c>
      <c r="D2848" s="49" t="s">
        <v>1010</v>
      </c>
      <c r="E2848" s="50">
        <v>150</v>
      </c>
      <c r="F2848" s="50">
        <v>2010</v>
      </c>
      <c r="G2848" s="50" t="s">
        <v>231</v>
      </c>
      <c r="H2848" s="51"/>
      <c r="I2848" s="64"/>
      <c r="J2848" s="147" t="s">
        <v>26</v>
      </c>
      <c r="K2848" s="52">
        <v>59522393074.536659</v>
      </c>
      <c r="L2848" s="53" t="s">
        <v>26</v>
      </c>
      <c r="M2848" s="52">
        <v>1878413867.32865</v>
      </c>
      <c r="N2848" s="52">
        <v>52005998613.985115</v>
      </c>
      <c r="O2848" s="52">
        <v>32461904331.005249</v>
      </c>
      <c r="P2848" s="20">
        <v>29738100218.994232</v>
      </c>
    </row>
    <row r="2849" spans="1:16" x14ac:dyDescent="0.35">
      <c r="A2849" s="54">
        <f xml:space="preserve"> ROW( data_scaledImpacts[[#This Row],[row_id]] ) - ROW( data_scaledImpacts[[#Headers],[row_id]] )</f>
        <v>2848</v>
      </c>
      <c r="B2849" s="61" t="str">
        <f xml:space="preserve"> _xlfn.TEXTJOIN( "", , data_scaledImpacts[[#This Row],[sector]:[impactType]] )</f>
        <v>HTF2p01752010Reasonable</v>
      </c>
      <c r="C2849" s="49" t="s">
        <v>221</v>
      </c>
      <c r="D2849" s="49" t="s">
        <v>1010</v>
      </c>
      <c r="E2849" s="50">
        <v>175</v>
      </c>
      <c r="F2849" s="50">
        <v>2010</v>
      </c>
      <c r="G2849" s="50" t="s">
        <v>231</v>
      </c>
      <c r="H2849" s="51"/>
      <c r="I2849" s="64"/>
      <c r="J2849" s="147" t="s">
        <v>26</v>
      </c>
      <c r="K2849" s="52">
        <v>66967682219.235062</v>
      </c>
      <c r="L2849" s="53" t="s">
        <v>26</v>
      </c>
      <c r="M2849" s="52">
        <v>2330252314.026711</v>
      </c>
      <c r="N2849" s="52">
        <v>53079777259.872589</v>
      </c>
      <c r="O2849" s="52">
        <v>32462002737.690968</v>
      </c>
      <c r="P2849" s="20">
        <v>34879713508.927834</v>
      </c>
    </row>
    <row r="2850" spans="1:16" x14ac:dyDescent="0.35">
      <c r="A2850" s="54">
        <f xml:space="preserve"> ROW( data_scaledImpacts[[#This Row],[row_id]] ) - ROW( data_scaledImpacts[[#Headers],[row_id]] )</f>
        <v>2849</v>
      </c>
      <c r="B2850" s="61" t="str">
        <f xml:space="preserve"> _xlfn.TEXTJOIN( "", , data_scaledImpacts[[#This Row],[sector]:[impactType]] )</f>
        <v>HTF2p02002010Reasonable</v>
      </c>
      <c r="C2850" s="49" t="s">
        <v>221</v>
      </c>
      <c r="D2850" s="49" t="s">
        <v>1010</v>
      </c>
      <c r="E2850" s="50">
        <v>200</v>
      </c>
      <c r="F2850" s="50">
        <v>2010</v>
      </c>
      <c r="G2850" s="50" t="s">
        <v>231</v>
      </c>
      <c r="H2850" s="51"/>
      <c r="I2850" s="64"/>
      <c r="J2850" s="147" t="s">
        <v>26</v>
      </c>
      <c r="K2850" s="52">
        <v>72544017387.439438</v>
      </c>
      <c r="L2850" s="53" t="s">
        <v>26</v>
      </c>
      <c r="M2850" s="52">
        <v>2727541803.2532496</v>
      </c>
      <c r="N2850" s="52">
        <v>53759324591.468185</v>
      </c>
      <c r="O2850" s="52">
        <v>32462002737.691116</v>
      </c>
      <c r="P2850" s="20">
        <v>38542693852.152695</v>
      </c>
    </row>
    <row r="2851" spans="1:16" x14ac:dyDescent="0.35">
      <c r="A2851" s="54">
        <f xml:space="preserve"> ROW( data_scaledImpacts[[#This Row],[row_id]] ) - ROW( data_scaledImpacts[[#Headers],[row_id]] )</f>
        <v>2850</v>
      </c>
      <c r="B2851" s="61" t="str">
        <f xml:space="preserve"> _xlfn.TEXTJOIN( "", , data_scaledImpacts[[#This Row],[sector]:[impactType]] )</f>
        <v>HTF2p02252010Reasonable</v>
      </c>
      <c r="C2851" s="49" t="s">
        <v>221</v>
      </c>
      <c r="D2851" s="49" t="s">
        <v>1010</v>
      </c>
      <c r="E2851" s="50">
        <v>225</v>
      </c>
      <c r="F2851" s="50">
        <v>2010</v>
      </c>
      <c r="G2851" s="50" t="s">
        <v>231</v>
      </c>
      <c r="H2851" s="51"/>
      <c r="I2851" s="64"/>
      <c r="J2851" s="147" t="s">
        <v>26</v>
      </c>
      <c r="K2851" s="52" t="s">
        <v>26</v>
      </c>
      <c r="L2851" s="53" t="s">
        <v>26</v>
      </c>
      <c r="M2851" s="52" t="s">
        <v>26</v>
      </c>
      <c r="N2851" s="52" t="s">
        <v>26</v>
      </c>
      <c r="O2851" s="52" t="s">
        <v>26</v>
      </c>
      <c r="P2851" s="20" t="s">
        <v>26</v>
      </c>
    </row>
    <row r="2852" spans="1:16" x14ac:dyDescent="0.35">
      <c r="A2852" s="54">
        <f xml:space="preserve"> ROW( data_scaledImpacts[[#This Row],[row_id]] ) - ROW( data_scaledImpacts[[#Headers],[row_id]] )</f>
        <v>2851</v>
      </c>
      <c r="B2852" s="61" t="str">
        <f xml:space="preserve"> _xlfn.TEXTJOIN( "", , data_scaledImpacts[[#This Row],[sector]:[impactType]] )</f>
        <v>HTF2p5252010Reasonable</v>
      </c>
      <c r="C2852" s="49" t="s">
        <v>221</v>
      </c>
      <c r="D2852" s="49" t="s">
        <v>1011</v>
      </c>
      <c r="E2852" s="50">
        <v>25</v>
      </c>
      <c r="F2852" s="50">
        <v>2010</v>
      </c>
      <c r="G2852" s="50" t="s">
        <v>231</v>
      </c>
      <c r="H2852" s="51"/>
      <c r="I2852" s="64"/>
      <c r="J2852" s="147" t="s">
        <v>26</v>
      </c>
      <c r="K2852" s="52">
        <v>4979993264.7403526</v>
      </c>
      <c r="L2852" s="53" t="s">
        <v>26</v>
      </c>
      <c r="M2852" s="52">
        <v>51030745.482703209</v>
      </c>
      <c r="N2852" s="52">
        <v>11803742936.422953</v>
      </c>
      <c r="O2852" s="52">
        <v>7049985327.1027794</v>
      </c>
      <c r="P2852" s="20">
        <v>457613171.89021206</v>
      </c>
    </row>
    <row r="2853" spans="1:16" x14ac:dyDescent="0.35">
      <c r="A2853" s="54">
        <f xml:space="preserve"> ROW( data_scaledImpacts[[#This Row],[row_id]] ) - ROW( data_scaledImpacts[[#Headers],[row_id]] )</f>
        <v>2852</v>
      </c>
      <c r="B2853" s="61" t="str">
        <f xml:space="preserve"> _xlfn.TEXTJOIN( "", , data_scaledImpacts[[#This Row],[sector]:[impactType]] )</f>
        <v>HTF2p5502010Reasonable</v>
      </c>
      <c r="C2853" s="49" t="s">
        <v>221</v>
      </c>
      <c r="D2853" s="49" t="s">
        <v>1011</v>
      </c>
      <c r="E2853" s="50">
        <v>50</v>
      </c>
      <c r="F2853" s="50">
        <v>2010</v>
      </c>
      <c r="G2853" s="50" t="s">
        <v>231</v>
      </c>
      <c r="H2853" s="51"/>
      <c r="I2853" s="64"/>
      <c r="J2853" s="147" t="s">
        <v>26</v>
      </c>
      <c r="K2853" s="52">
        <v>18945912469.691074</v>
      </c>
      <c r="L2853" s="53" t="s">
        <v>26</v>
      </c>
      <c r="M2853" s="52">
        <v>233038247.18540564</v>
      </c>
      <c r="N2853" s="52">
        <v>47019261374.369904</v>
      </c>
      <c r="O2853" s="52">
        <v>25295384671.657658</v>
      </c>
      <c r="P2853" s="20">
        <v>3302758596.2123075</v>
      </c>
    </row>
    <row r="2854" spans="1:16" x14ac:dyDescent="0.35">
      <c r="A2854" s="54">
        <f xml:space="preserve"> ROW( data_scaledImpacts[[#This Row],[row_id]] ) - ROW( data_scaledImpacts[[#Headers],[row_id]] )</f>
        <v>2853</v>
      </c>
      <c r="B2854" s="61" t="str">
        <f xml:space="preserve"> _xlfn.TEXTJOIN( "", , data_scaledImpacts[[#This Row],[sector]:[impactType]] )</f>
        <v>HTF2p5752010Reasonable</v>
      </c>
      <c r="C2854" s="49" t="s">
        <v>221</v>
      </c>
      <c r="D2854" s="49" t="s">
        <v>1011</v>
      </c>
      <c r="E2854" s="50">
        <v>75</v>
      </c>
      <c r="F2854" s="50">
        <v>2010</v>
      </c>
      <c r="G2854" s="50" t="s">
        <v>231</v>
      </c>
      <c r="H2854" s="51"/>
      <c r="I2854" s="64"/>
      <c r="J2854" s="147" t="s">
        <v>26</v>
      </c>
      <c r="K2854" s="52">
        <v>33056543826.454266</v>
      </c>
      <c r="L2854" s="53" t="s">
        <v>26</v>
      </c>
      <c r="M2854" s="52">
        <v>616548576.93666279</v>
      </c>
      <c r="N2854" s="52">
        <v>70361881721.401855</v>
      </c>
      <c r="O2854" s="52">
        <v>31533772259.800522</v>
      </c>
      <c r="P2854" s="20">
        <v>9284718245.049511</v>
      </c>
    </row>
    <row r="2855" spans="1:16" x14ac:dyDescent="0.35">
      <c r="A2855" s="54">
        <f xml:space="preserve"> ROW( data_scaledImpacts[[#This Row],[row_id]] ) - ROW( data_scaledImpacts[[#Headers],[row_id]] )</f>
        <v>2854</v>
      </c>
      <c r="B2855" s="61" t="str">
        <f xml:space="preserve"> _xlfn.TEXTJOIN( "", , data_scaledImpacts[[#This Row],[sector]:[impactType]] )</f>
        <v>HTF2p51002010Reasonable</v>
      </c>
      <c r="C2855" s="49" t="s">
        <v>221</v>
      </c>
      <c r="D2855" s="49" t="s">
        <v>1011</v>
      </c>
      <c r="E2855" s="50">
        <v>100</v>
      </c>
      <c r="F2855" s="50">
        <v>2010</v>
      </c>
      <c r="G2855" s="50" t="s">
        <v>231</v>
      </c>
      <c r="H2855" s="51"/>
      <c r="I2855" s="64"/>
      <c r="J2855" s="147" t="s">
        <v>26</v>
      </c>
      <c r="K2855" s="52">
        <v>45587133916.928291</v>
      </c>
      <c r="L2855" s="53" t="s">
        <v>26</v>
      </c>
      <c r="M2855" s="52">
        <v>1154829912.124639</v>
      </c>
      <c r="N2855" s="52">
        <v>81986641970.960037</v>
      </c>
      <c r="O2855" s="52">
        <v>32520224410.945724</v>
      </c>
      <c r="P2855" s="20">
        <v>17856807050.352211</v>
      </c>
    </row>
    <row r="2856" spans="1:16" x14ac:dyDescent="0.35">
      <c r="A2856" s="54">
        <f xml:space="preserve"> ROW( data_scaledImpacts[[#This Row],[row_id]] ) - ROW( data_scaledImpacts[[#Headers],[row_id]] )</f>
        <v>2855</v>
      </c>
      <c r="B2856" s="61" t="str">
        <f xml:space="preserve"> _xlfn.TEXTJOIN( "", , data_scaledImpacts[[#This Row],[sector]:[impactType]] )</f>
        <v>HTF2p51252010Reasonable</v>
      </c>
      <c r="C2856" s="49" t="s">
        <v>221</v>
      </c>
      <c r="D2856" s="49" t="s">
        <v>1011</v>
      </c>
      <c r="E2856" s="50">
        <v>125</v>
      </c>
      <c r="F2856" s="50">
        <v>2010</v>
      </c>
      <c r="G2856" s="50" t="s">
        <v>231</v>
      </c>
      <c r="H2856" s="51"/>
      <c r="I2856" s="64"/>
      <c r="J2856" s="147" t="s">
        <v>26</v>
      </c>
      <c r="K2856" s="52">
        <v>56501173153.763168</v>
      </c>
      <c r="L2856" s="53" t="s">
        <v>26</v>
      </c>
      <c r="M2856" s="52">
        <v>1720278496.0693746</v>
      </c>
      <c r="N2856" s="52">
        <v>85409514206.694138</v>
      </c>
      <c r="O2856" s="52">
        <v>32598483954.513496</v>
      </c>
      <c r="P2856" s="20">
        <v>26156839404.122089</v>
      </c>
    </row>
    <row r="2857" spans="1:16" x14ac:dyDescent="0.35">
      <c r="A2857" s="54">
        <f xml:space="preserve"> ROW( data_scaledImpacts[[#This Row],[row_id]] ) - ROW( data_scaledImpacts[[#Headers],[row_id]] )</f>
        <v>2856</v>
      </c>
      <c r="B2857" s="61" t="str">
        <f xml:space="preserve"> _xlfn.TEXTJOIN( "", , data_scaledImpacts[[#This Row],[sector]:[impactType]] )</f>
        <v>HTF2p51502010Reasonable</v>
      </c>
      <c r="C2857" s="49" t="s">
        <v>221</v>
      </c>
      <c r="D2857" s="49" t="s">
        <v>1011</v>
      </c>
      <c r="E2857" s="50">
        <v>150</v>
      </c>
      <c r="F2857" s="50">
        <v>2010</v>
      </c>
      <c r="G2857" s="50" t="s">
        <v>231</v>
      </c>
      <c r="H2857" s="51"/>
      <c r="I2857" s="64"/>
      <c r="J2857" s="147" t="s">
        <v>26</v>
      </c>
      <c r="K2857" s="52">
        <v>65270658689.296257</v>
      </c>
      <c r="L2857" s="53" t="s">
        <v>26</v>
      </c>
      <c r="M2857" s="52">
        <v>2233446371.0625105</v>
      </c>
      <c r="N2857" s="52">
        <v>86780925331.473328</v>
      </c>
      <c r="O2857" s="52">
        <v>32602364007.91497</v>
      </c>
      <c r="P2857" s="20">
        <v>32485717497.972015</v>
      </c>
    </row>
    <row r="2858" spans="1:16" x14ac:dyDescent="0.35">
      <c r="A2858" s="54">
        <f xml:space="preserve"> ROW( data_scaledImpacts[[#This Row],[row_id]] ) - ROW( data_scaledImpacts[[#Headers],[row_id]] )</f>
        <v>2857</v>
      </c>
      <c r="B2858" s="61" t="str">
        <f xml:space="preserve"> _xlfn.TEXTJOIN( "", , data_scaledImpacts[[#This Row],[sector]:[impactType]] )</f>
        <v>HTF2p51752010Reasonable</v>
      </c>
      <c r="C2858" s="49" t="s">
        <v>221</v>
      </c>
      <c r="D2858" s="49" t="s">
        <v>1011</v>
      </c>
      <c r="E2858" s="50">
        <v>175</v>
      </c>
      <c r="F2858" s="50">
        <v>2010</v>
      </c>
      <c r="G2858" s="50" t="s">
        <v>231</v>
      </c>
      <c r="H2858" s="51"/>
      <c r="I2858" s="64"/>
      <c r="J2858" s="147" t="s">
        <v>26</v>
      </c>
      <c r="K2858" s="52">
        <v>70907923288.833786</v>
      </c>
      <c r="L2858" s="53" t="s">
        <v>26</v>
      </c>
      <c r="M2858" s="52">
        <v>2593862281.8027601</v>
      </c>
      <c r="N2858" s="52">
        <v>87437394995.099625</v>
      </c>
      <c r="O2858" s="52">
        <v>32602389033.632515</v>
      </c>
      <c r="P2858" s="20">
        <v>36069505273.266861</v>
      </c>
    </row>
    <row r="2859" spans="1:16" x14ac:dyDescent="0.35">
      <c r="A2859" s="54">
        <f xml:space="preserve"> ROW( data_scaledImpacts[[#This Row],[row_id]] ) - ROW( data_scaledImpacts[[#Headers],[row_id]] )</f>
        <v>2858</v>
      </c>
      <c r="B2859" s="61" t="str">
        <f xml:space="preserve"> _xlfn.TEXTJOIN( "", , data_scaledImpacts[[#This Row],[sector]:[impactType]] )</f>
        <v>HTF2p52002010Reasonable</v>
      </c>
      <c r="C2859" s="49" t="s">
        <v>221</v>
      </c>
      <c r="D2859" s="49" t="s">
        <v>1011</v>
      </c>
      <c r="E2859" s="50">
        <v>200</v>
      </c>
      <c r="F2859" s="50">
        <v>2010</v>
      </c>
      <c r="G2859" s="50" t="s">
        <v>231</v>
      </c>
      <c r="H2859" s="51"/>
      <c r="I2859" s="64"/>
      <c r="J2859" s="147" t="s">
        <v>26</v>
      </c>
      <c r="K2859" s="52">
        <v>76932934490.790771</v>
      </c>
      <c r="L2859" s="53" t="s">
        <v>26</v>
      </c>
      <c r="M2859" s="52">
        <v>3011215137.6265545</v>
      </c>
      <c r="N2859" s="52">
        <v>88058061256.408646</v>
      </c>
      <c r="O2859" s="52">
        <v>32602389033.632526</v>
      </c>
      <c r="P2859" s="20">
        <v>39227354264.89785</v>
      </c>
    </row>
    <row r="2860" spans="1:16" x14ac:dyDescent="0.35">
      <c r="A2860" s="54">
        <f xml:space="preserve"> ROW( data_scaledImpacts[[#This Row],[row_id]] ) - ROW( data_scaledImpacts[[#Headers],[row_id]] )</f>
        <v>2859</v>
      </c>
      <c r="B2860" s="61" t="str">
        <f xml:space="preserve"> _xlfn.TEXTJOIN( "", , data_scaledImpacts[[#This Row],[sector]:[impactType]] )</f>
        <v>HTF2p52252010Reasonable</v>
      </c>
      <c r="C2860" s="49" t="s">
        <v>221</v>
      </c>
      <c r="D2860" s="49" t="s">
        <v>1011</v>
      </c>
      <c r="E2860" s="50">
        <v>225</v>
      </c>
      <c r="F2860" s="50">
        <v>2010</v>
      </c>
      <c r="G2860" s="50" t="s">
        <v>231</v>
      </c>
      <c r="H2860" s="51"/>
      <c r="I2860" s="64"/>
      <c r="J2860" s="147" t="s">
        <v>26</v>
      </c>
      <c r="K2860" s="52">
        <v>81151744482.626144</v>
      </c>
      <c r="L2860" s="53" t="s">
        <v>26</v>
      </c>
      <c r="M2860" s="52">
        <v>3330503641.9432478</v>
      </c>
      <c r="N2860" s="52">
        <v>88358595923.46434</v>
      </c>
      <c r="O2860" s="52">
        <v>32602389033.632526</v>
      </c>
      <c r="P2860" s="20">
        <v>40754125115.085922</v>
      </c>
    </row>
    <row r="2861" spans="1:16" x14ac:dyDescent="0.35">
      <c r="A2861" s="54">
        <f xml:space="preserve"> ROW( data_scaledImpacts[[#This Row],[row_id]] ) - ROW( data_scaledImpacts[[#Headers],[row_id]] )</f>
        <v>2860</v>
      </c>
      <c r="B2861" s="61" t="str">
        <f xml:space="preserve"> _xlfn.TEXTJOIN( "", , data_scaledImpacts[[#This Row],[sector]:[impactType]] )</f>
        <v>HTF0p3252010Direct</v>
      </c>
      <c r="C2861" s="49" t="s">
        <v>221</v>
      </c>
      <c r="D2861" s="49" t="s">
        <v>1006</v>
      </c>
      <c r="E2861" s="50">
        <v>25</v>
      </c>
      <c r="F2861" s="50">
        <v>2010</v>
      </c>
      <c r="G2861" s="50" t="s">
        <v>232</v>
      </c>
      <c r="H2861" s="51"/>
      <c r="I2861" s="64"/>
      <c r="J2861" s="147" t="s">
        <v>26</v>
      </c>
      <c r="K2861" s="52">
        <v>340586061.11255801</v>
      </c>
      <c r="L2861" s="53" t="s">
        <v>26</v>
      </c>
      <c r="M2861" s="52">
        <v>17012796.83828314</v>
      </c>
      <c r="N2861" s="52">
        <v>402261807.66116971</v>
      </c>
      <c r="O2861" s="52">
        <v>291873892.37764078</v>
      </c>
      <c r="P2861" s="20">
        <v>170464156.72530222</v>
      </c>
    </row>
    <row r="2862" spans="1:16" x14ac:dyDescent="0.35">
      <c r="A2862" s="54">
        <f xml:space="preserve"> ROW( data_scaledImpacts[[#This Row],[row_id]] ) - ROW( data_scaledImpacts[[#Headers],[row_id]] )</f>
        <v>2861</v>
      </c>
      <c r="B2862" s="61" t="str">
        <f xml:space="preserve"> _xlfn.TEXTJOIN( "", , data_scaledImpacts[[#This Row],[sector]:[impactType]] )</f>
        <v>HTF0p3502010Direct</v>
      </c>
      <c r="C2862" s="49" t="s">
        <v>221</v>
      </c>
      <c r="D2862" s="49" t="s">
        <v>1006</v>
      </c>
      <c r="E2862" s="50">
        <v>50</v>
      </c>
      <c r="F2862" s="50">
        <v>2010</v>
      </c>
      <c r="G2862" s="50" t="s">
        <v>232</v>
      </c>
      <c r="H2862" s="51"/>
      <c r="I2862" s="64"/>
      <c r="J2862" s="147" t="s">
        <v>26</v>
      </c>
      <c r="K2862" s="52" t="s">
        <v>26</v>
      </c>
      <c r="L2862" s="53" t="s">
        <v>26</v>
      </c>
      <c r="M2862" s="52" t="s">
        <v>26</v>
      </c>
      <c r="N2862" s="52" t="s">
        <v>26</v>
      </c>
      <c r="O2862" s="52" t="s">
        <v>26</v>
      </c>
      <c r="P2862" s="20" t="s">
        <v>26</v>
      </c>
    </row>
    <row r="2863" spans="1:16" x14ac:dyDescent="0.35">
      <c r="A2863" s="54">
        <f xml:space="preserve"> ROW( data_scaledImpacts[[#This Row],[row_id]] ) - ROW( data_scaledImpacts[[#Headers],[row_id]] )</f>
        <v>2862</v>
      </c>
      <c r="B2863" s="61" t="str">
        <f xml:space="preserve"> _xlfn.TEXTJOIN( "", , data_scaledImpacts[[#This Row],[sector]:[impactType]] )</f>
        <v>HTF0p3752010Direct</v>
      </c>
      <c r="C2863" s="49" t="s">
        <v>221</v>
      </c>
      <c r="D2863" s="49" t="s">
        <v>1006</v>
      </c>
      <c r="E2863" s="50">
        <v>75</v>
      </c>
      <c r="F2863" s="50">
        <v>2010</v>
      </c>
      <c r="G2863" s="50" t="s">
        <v>232</v>
      </c>
      <c r="H2863" s="51"/>
      <c r="I2863" s="64"/>
      <c r="J2863" s="147" t="s">
        <v>26</v>
      </c>
      <c r="K2863" s="52" t="s">
        <v>26</v>
      </c>
      <c r="L2863" s="53" t="s">
        <v>26</v>
      </c>
      <c r="M2863" s="52" t="s">
        <v>26</v>
      </c>
      <c r="N2863" s="52" t="s">
        <v>26</v>
      </c>
      <c r="O2863" s="52" t="s">
        <v>26</v>
      </c>
      <c r="P2863" s="20" t="s">
        <v>26</v>
      </c>
    </row>
    <row r="2864" spans="1:16" x14ac:dyDescent="0.35">
      <c r="A2864" s="54">
        <f xml:space="preserve"> ROW( data_scaledImpacts[[#This Row],[row_id]] ) - ROW( data_scaledImpacts[[#Headers],[row_id]] )</f>
        <v>2863</v>
      </c>
      <c r="B2864" s="61" t="str">
        <f xml:space="preserve"> _xlfn.TEXTJOIN( "", , data_scaledImpacts[[#This Row],[sector]:[impactType]] )</f>
        <v>HTF0p31002010Direct</v>
      </c>
      <c r="C2864" s="49" t="s">
        <v>221</v>
      </c>
      <c r="D2864" s="49" t="s">
        <v>1006</v>
      </c>
      <c r="E2864" s="50">
        <v>100</v>
      </c>
      <c r="F2864" s="50">
        <v>2010</v>
      </c>
      <c r="G2864" s="50" t="s">
        <v>232</v>
      </c>
      <c r="H2864" s="51"/>
      <c r="I2864" s="64"/>
      <c r="J2864" s="147" t="s">
        <v>26</v>
      </c>
      <c r="K2864" s="52" t="s">
        <v>26</v>
      </c>
      <c r="L2864" s="53" t="s">
        <v>26</v>
      </c>
      <c r="M2864" s="52" t="s">
        <v>26</v>
      </c>
      <c r="N2864" s="52" t="s">
        <v>26</v>
      </c>
      <c r="O2864" s="52" t="s">
        <v>26</v>
      </c>
      <c r="P2864" s="20" t="s">
        <v>26</v>
      </c>
    </row>
    <row r="2865" spans="1:16" x14ac:dyDescent="0.35">
      <c r="A2865" s="54">
        <f xml:space="preserve"> ROW( data_scaledImpacts[[#This Row],[row_id]] ) - ROW( data_scaledImpacts[[#Headers],[row_id]] )</f>
        <v>2864</v>
      </c>
      <c r="B2865" s="61" t="str">
        <f xml:space="preserve"> _xlfn.TEXTJOIN( "", , data_scaledImpacts[[#This Row],[sector]:[impactType]] )</f>
        <v>HTF0p31252010Direct</v>
      </c>
      <c r="C2865" s="49" t="s">
        <v>221</v>
      </c>
      <c r="D2865" s="49" t="s">
        <v>1006</v>
      </c>
      <c r="E2865" s="50">
        <v>125</v>
      </c>
      <c r="F2865" s="50">
        <v>2010</v>
      </c>
      <c r="G2865" s="50" t="s">
        <v>232</v>
      </c>
      <c r="H2865" s="51"/>
      <c r="I2865" s="64"/>
      <c r="J2865" s="147" t="s">
        <v>26</v>
      </c>
      <c r="K2865" s="52" t="s">
        <v>26</v>
      </c>
      <c r="L2865" s="53" t="s">
        <v>26</v>
      </c>
      <c r="M2865" s="52" t="s">
        <v>26</v>
      </c>
      <c r="N2865" s="52" t="s">
        <v>26</v>
      </c>
      <c r="O2865" s="52" t="s">
        <v>26</v>
      </c>
      <c r="P2865" s="20" t="s">
        <v>26</v>
      </c>
    </row>
    <row r="2866" spans="1:16" x14ac:dyDescent="0.35">
      <c r="A2866" s="54">
        <f xml:space="preserve"> ROW( data_scaledImpacts[[#This Row],[row_id]] ) - ROW( data_scaledImpacts[[#Headers],[row_id]] )</f>
        <v>2865</v>
      </c>
      <c r="B2866" s="61" t="str">
        <f xml:space="preserve"> _xlfn.TEXTJOIN( "", , data_scaledImpacts[[#This Row],[sector]:[impactType]] )</f>
        <v>HTF0p31502010Direct</v>
      </c>
      <c r="C2866" s="49" t="s">
        <v>221</v>
      </c>
      <c r="D2866" s="49" t="s">
        <v>1006</v>
      </c>
      <c r="E2866" s="50">
        <v>150</v>
      </c>
      <c r="F2866" s="50">
        <v>2010</v>
      </c>
      <c r="G2866" s="50" t="s">
        <v>232</v>
      </c>
      <c r="H2866" s="51"/>
      <c r="I2866" s="64"/>
      <c r="J2866" s="147" t="s">
        <v>26</v>
      </c>
      <c r="K2866" s="52" t="s">
        <v>26</v>
      </c>
      <c r="L2866" s="53" t="s">
        <v>26</v>
      </c>
      <c r="M2866" s="52" t="s">
        <v>26</v>
      </c>
      <c r="N2866" s="52" t="s">
        <v>26</v>
      </c>
      <c r="O2866" s="52" t="s">
        <v>26</v>
      </c>
      <c r="P2866" s="20" t="s">
        <v>26</v>
      </c>
    </row>
    <row r="2867" spans="1:16" x14ac:dyDescent="0.35">
      <c r="A2867" s="54">
        <f xml:space="preserve"> ROW( data_scaledImpacts[[#This Row],[row_id]] ) - ROW( data_scaledImpacts[[#Headers],[row_id]] )</f>
        <v>2866</v>
      </c>
      <c r="B2867" s="61" t="str">
        <f xml:space="preserve"> _xlfn.TEXTJOIN( "", , data_scaledImpacts[[#This Row],[sector]:[impactType]] )</f>
        <v>HTF0p31752010Direct</v>
      </c>
      <c r="C2867" s="49" t="s">
        <v>221</v>
      </c>
      <c r="D2867" s="49" t="s">
        <v>1006</v>
      </c>
      <c r="E2867" s="50">
        <v>175</v>
      </c>
      <c r="F2867" s="50">
        <v>2010</v>
      </c>
      <c r="G2867" s="50" t="s">
        <v>232</v>
      </c>
      <c r="H2867" s="51"/>
      <c r="I2867" s="64"/>
      <c r="J2867" s="147" t="s">
        <v>26</v>
      </c>
      <c r="K2867" s="52" t="s">
        <v>26</v>
      </c>
      <c r="L2867" s="53" t="s">
        <v>26</v>
      </c>
      <c r="M2867" s="52" t="s">
        <v>26</v>
      </c>
      <c r="N2867" s="52" t="s">
        <v>26</v>
      </c>
      <c r="O2867" s="52" t="s">
        <v>26</v>
      </c>
      <c r="P2867" s="20" t="s">
        <v>26</v>
      </c>
    </row>
    <row r="2868" spans="1:16" x14ac:dyDescent="0.35">
      <c r="A2868" s="54">
        <f xml:space="preserve"> ROW( data_scaledImpacts[[#This Row],[row_id]] ) - ROW( data_scaledImpacts[[#Headers],[row_id]] )</f>
        <v>2867</v>
      </c>
      <c r="B2868" s="61" t="str">
        <f xml:space="preserve"> _xlfn.TEXTJOIN( "", , data_scaledImpacts[[#This Row],[sector]:[impactType]] )</f>
        <v>HTF0p32002010Direct</v>
      </c>
      <c r="C2868" s="49" t="s">
        <v>221</v>
      </c>
      <c r="D2868" s="49" t="s">
        <v>1006</v>
      </c>
      <c r="E2868" s="50">
        <v>200</v>
      </c>
      <c r="F2868" s="50">
        <v>2010</v>
      </c>
      <c r="G2868" s="50" t="s">
        <v>232</v>
      </c>
      <c r="H2868" s="51"/>
      <c r="I2868" s="64"/>
      <c r="J2868" s="147" t="s">
        <v>26</v>
      </c>
      <c r="K2868" s="52" t="s">
        <v>26</v>
      </c>
      <c r="L2868" s="53" t="s">
        <v>26</v>
      </c>
      <c r="M2868" s="52" t="s">
        <v>26</v>
      </c>
      <c r="N2868" s="52" t="s">
        <v>26</v>
      </c>
      <c r="O2868" s="52" t="s">
        <v>26</v>
      </c>
      <c r="P2868" s="20" t="s">
        <v>26</v>
      </c>
    </row>
    <row r="2869" spans="1:16" x14ac:dyDescent="0.35">
      <c r="A2869" s="54">
        <f xml:space="preserve"> ROW( data_scaledImpacts[[#This Row],[row_id]] ) - ROW( data_scaledImpacts[[#Headers],[row_id]] )</f>
        <v>2868</v>
      </c>
      <c r="B2869" s="61" t="str">
        <f xml:space="preserve"> _xlfn.TEXTJOIN( "", , data_scaledImpacts[[#This Row],[sector]:[impactType]] )</f>
        <v>HTF0p32252010Direct</v>
      </c>
      <c r="C2869" s="49" t="s">
        <v>221</v>
      </c>
      <c r="D2869" s="49" t="s">
        <v>1006</v>
      </c>
      <c r="E2869" s="50">
        <v>225</v>
      </c>
      <c r="F2869" s="50">
        <v>2010</v>
      </c>
      <c r="G2869" s="50" t="s">
        <v>232</v>
      </c>
      <c r="H2869" s="51"/>
      <c r="I2869" s="64"/>
      <c r="J2869" s="147" t="s">
        <v>26</v>
      </c>
      <c r="K2869" s="52" t="s">
        <v>26</v>
      </c>
      <c r="L2869" s="53" t="s">
        <v>26</v>
      </c>
      <c r="M2869" s="52" t="s">
        <v>26</v>
      </c>
      <c r="N2869" s="52" t="s">
        <v>26</v>
      </c>
      <c r="O2869" s="52" t="s">
        <v>26</v>
      </c>
      <c r="P2869" s="20" t="s">
        <v>26</v>
      </c>
    </row>
    <row r="2870" spans="1:16" x14ac:dyDescent="0.35">
      <c r="A2870" s="54">
        <f xml:space="preserve"> ROW( data_scaledImpacts[[#This Row],[row_id]] ) - ROW( data_scaledImpacts[[#Headers],[row_id]] )</f>
        <v>2869</v>
      </c>
      <c r="B2870" s="61" t="str">
        <f xml:space="preserve"> _xlfn.TEXTJOIN( "", , data_scaledImpacts[[#This Row],[sector]:[impactType]] )</f>
        <v>HTF0p5252010Direct</v>
      </c>
      <c r="C2870" s="49" t="s">
        <v>221</v>
      </c>
      <c r="D2870" s="49" t="s">
        <v>1007</v>
      </c>
      <c r="E2870" s="50">
        <v>25</v>
      </c>
      <c r="F2870" s="50">
        <v>2010</v>
      </c>
      <c r="G2870" s="50" t="s">
        <v>232</v>
      </c>
      <c r="H2870" s="51"/>
      <c r="I2870" s="64"/>
      <c r="J2870" s="147" t="s">
        <v>26</v>
      </c>
      <c r="K2870" s="52">
        <v>419543814.23999435</v>
      </c>
      <c r="L2870" s="53" t="s">
        <v>26</v>
      </c>
      <c r="M2870" s="52">
        <v>18909566.385504488</v>
      </c>
      <c r="N2870" s="52">
        <v>540969724.94205046</v>
      </c>
      <c r="O2870" s="52">
        <v>831767371.08878815</v>
      </c>
      <c r="P2870" s="20">
        <v>122715255.16658677</v>
      </c>
    </row>
    <row r="2871" spans="1:16" x14ac:dyDescent="0.35">
      <c r="A2871" s="54">
        <f xml:space="preserve"> ROW( data_scaledImpacts[[#This Row],[row_id]] ) - ROW( data_scaledImpacts[[#Headers],[row_id]] )</f>
        <v>2870</v>
      </c>
      <c r="B2871" s="61" t="str">
        <f xml:space="preserve"> _xlfn.TEXTJOIN( "", , data_scaledImpacts[[#This Row],[sector]:[impactType]] )</f>
        <v>HTF0p5502010Direct</v>
      </c>
      <c r="C2871" s="49" t="s">
        <v>221</v>
      </c>
      <c r="D2871" s="49" t="s">
        <v>1007</v>
      </c>
      <c r="E2871" s="50">
        <v>50</v>
      </c>
      <c r="F2871" s="50">
        <v>2010</v>
      </c>
      <c r="G2871" s="50" t="s">
        <v>232</v>
      </c>
      <c r="H2871" s="51"/>
      <c r="I2871" s="64"/>
      <c r="J2871" s="147" t="s">
        <v>26</v>
      </c>
      <c r="K2871" s="52">
        <v>452150078.58342057</v>
      </c>
      <c r="L2871" s="53" t="s">
        <v>26</v>
      </c>
      <c r="M2871" s="52">
        <v>47498459.994395375</v>
      </c>
      <c r="N2871" s="52">
        <v>509635567.17332363</v>
      </c>
      <c r="O2871" s="52">
        <v>206189043.69443449</v>
      </c>
      <c r="P2871" s="20">
        <v>380781804.32372516</v>
      </c>
    </row>
    <row r="2872" spans="1:16" x14ac:dyDescent="0.35">
      <c r="A2872" s="54">
        <f xml:space="preserve"> ROW( data_scaledImpacts[[#This Row],[row_id]] ) - ROW( data_scaledImpacts[[#Headers],[row_id]] )</f>
        <v>2871</v>
      </c>
      <c r="B2872" s="61" t="str">
        <f xml:space="preserve"> _xlfn.TEXTJOIN( "", , data_scaledImpacts[[#This Row],[sector]:[impactType]] )</f>
        <v>HTF0p5752010Direct</v>
      </c>
      <c r="C2872" s="49" t="s">
        <v>221</v>
      </c>
      <c r="D2872" s="49" t="s">
        <v>1007</v>
      </c>
      <c r="E2872" s="50">
        <v>75</v>
      </c>
      <c r="F2872" s="50">
        <v>2010</v>
      </c>
      <c r="G2872" s="50" t="s">
        <v>232</v>
      </c>
      <c r="H2872" s="51"/>
      <c r="I2872" s="64"/>
      <c r="J2872" s="147" t="s">
        <v>26</v>
      </c>
      <c r="K2872" s="52" t="s">
        <v>26</v>
      </c>
      <c r="L2872" s="53" t="s">
        <v>26</v>
      </c>
      <c r="M2872" s="52" t="s">
        <v>26</v>
      </c>
      <c r="N2872" s="52" t="s">
        <v>26</v>
      </c>
      <c r="O2872" s="52" t="s">
        <v>26</v>
      </c>
      <c r="P2872" s="20" t="s">
        <v>26</v>
      </c>
    </row>
    <row r="2873" spans="1:16" x14ac:dyDescent="0.35">
      <c r="A2873" s="54">
        <f xml:space="preserve"> ROW( data_scaledImpacts[[#This Row],[row_id]] ) - ROW( data_scaledImpacts[[#Headers],[row_id]] )</f>
        <v>2872</v>
      </c>
      <c r="B2873" s="61" t="str">
        <f xml:space="preserve"> _xlfn.TEXTJOIN( "", , data_scaledImpacts[[#This Row],[sector]:[impactType]] )</f>
        <v>HTF0p51002010Direct</v>
      </c>
      <c r="C2873" s="49" t="s">
        <v>221</v>
      </c>
      <c r="D2873" s="49" t="s">
        <v>1007</v>
      </c>
      <c r="E2873" s="50">
        <v>100</v>
      </c>
      <c r="F2873" s="50">
        <v>2010</v>
      </c>
      <c r="G2873" s="50" t="s">
        <v>232</v>
      </c>
      <c r="H2873" s="51"/>
      <c r="I2873" s="64"/>
      <c r="J2873" s="147" t="s">
        <v>26</v>
      </c>
      <c r="K2873" s="52" t="s">
        <v>26</v>
      </c>
      <c r="L2873" s="53" t="s">
        <v>26</v>
      </c>
      <c r="M2873" s="52" t="s">
        <v>26</v>
      </c>
      <c r="N2873" s="52" t="s">
        <v>26</v>
      </c>
      <c r="O2873" s="52" t="s">
        <v>26</v>
      </c>
      <c r="P2873" s="20" t="s">
        <v>26</v>
      </c>
    </row>
    <row r="2874" spans="1:16" x14ac:dyDescent="0.35">
      <c r="A2874" s="54">
        <f xml:space="preserve"> ROW( data_scaledImpacts[[#This Row],[row_id]] ) - ROW( data_scaledImpacts[[#Headers],[row_id]] )</f>
        <v>2873</v>
      </c>
      <c r="B2874" s="61" t="str">
        <f xml:space="preserve"> _xlfn.TEXTJOIN( "", , data_scaledImpacts[[#This Row],[sector]:[impactType]] )</f>
        <v>HTF0p51252010Direct</v>
      </c>
      <c r="C2874" s="49" t="s">
        <v>221</v>
      </c>
      <c r="D2874" s="49" t="s">
        <v>1007</v>
      </c>
      <c r="E2874" s="50">
        <v>125</v>
      </c>
      <c r="F2874" s="50">
        <v>2010</v>
      </c>
      <c r="G2874" s="50" t="s">
        <v>232</v>
      </c>
      <c r="H2874" s="51"/>
      <c r="I2874" s="64"/>
      <c r="J2874" s="147" t="s">
        <v>26</v>
      </c>
      <c r="K2874" s="52" t="s">
        <v>26</v>
      </c>
      <c r="L2874" s="53" t="s">
        <v>26</v>
      </c>
      <c r="M2874" s="52" t="s">
        <v>26</v>
      </c>
      <c r="N2874" s="52" t="s">
        <v>26</v>
      </c>
      <c r="O2874" s="52" t="s">
        <v>26</v>
      </c>
      <c r="P2874" s="20" t="s">
        <v>26</v>
      </c>
    </row>
    <row r="2875" spans="1:16" x14ac:dyDescent="0.35">
      <c r="A2875" s="54">
        <f xml:space="preserve"> ROW( data_scaledImpacts[[#This Row],[row_id]] ) - ROW( data_scaledImpacts[[#Headers],[row_id]] )</f>
        <v>2874</v>
      </c>
      <c r="B2875" s="61" t="str">
        <f xml:space="preserve"> _xlfn.TEXTJOIN( "", , data_scaledImpacts[[#This Row],[sector]:[impactType]] )</f>
        <v>HTF0p51502010Direct</v>
      </c>
      <c r="C2875" s="49" t="s">
        <v>221</v>
      </c>
      <c r="D2875" s="49" t="s">
        <v>1007</v>
      </c>
      <c r="E2875" s="50">
        <v>150</v>
      </c>
      <c r="F2875" s="50">
        <v>2010</v>
      </c>
      <c r="G2875" s="50" t="s">
        <v>232</v>
      </c>
      <c r="H2875" s="51"/>
      <c r="I2875" s="64"/>
      <c r="J2875" s="147" t="s">
        <v>26</v>
      </c>
      <c r="K2875" s="52" t="s">
        <v>26</v>
      </c>
      <c r="L2875" s="53" t="s">
        <v>26</v>
      </c>
      <c r="M2875" s="52" t="s">
        <v>26</v>
      </c>
      <c r="N2875" s="52" t="s">
        <v>26</v>
      </c>
      <c r="O2875" s="52" t="s">
        <v>26</v>
      </c>
      <c r="P2875" s="20" t="s">
        <v>26</v>
      </c>
    </row>
    <row r="2876" spans="1:16" x14ac:dyDescent="0.35">
      <c r="A2876" s="54">
        <f xml:space="preserve"> ROW( data_scaledImpacts[[#This Row],[row_id]] ) - ROW( data_scaledImpacts[[#Headers],[row_id]] )</f>
        <v>2875</v>
      </c>
      <c r="B2876" s="61" t="str">
        <f xml:space="preserve"> _xlfn.TEXTJOIN( "", , data_scaledImpacts[[#This Row],[sector]:[impactType]] )</f>
        <v>HTF0p51752010Direct</v>
      </c>
      <c r="C2876" s="49" t="s">
        <v>221</v>
      </c>
      <c r="D2876" s="49" t="s">
        <v>1007</v>
      </c>
      <c r="E2876" s="50">
        <v>175</v>
      </c>
      <c r="F2876" s="50">
        <v>2010</v>
      </c>
      <c r="G2876" s="50" t="s">
        <v>232</v>
      </c>
      <c r="H2876" s="51"/>
      <c r="I2876" s="64"/>
      <c r="J2876" s="147" t="s">
        <v>26</v>
      </c>
      <c r="K2876" s="52" t="s">
        <v>26</v>
      </c>
      <c r="L2876" s="53" t="s">
        <v>26</v>
      </c>
      <c r="M2876" s="52" t="s">
        <v>26</v>
      </c>
      <c r="N2876" s="52" t="s">
        <v>26</v>
      </c>
      <c r="O2876" s="52" t="s">
        <v>26</v>
      </c>
      <c r="P2876" s="20" t="s">
        <v>26</v>
      </c>
    </row>
    <row r="2877" spans="1:16" x14ac:dyDescent="0.35">
      <c r="A2877" s="54">
        <f xml:space="preserve"> ROW( data_scaledImpacts[[#This Row],[row_id]] ) - ROW( data_scaledImpacts[[#Headers],[row_id]] )</f>
        <v>2876</v>
      </c>
      <c r="B2877" s="61" t="str">
        <f xml:space="preserve"> _xlfn.TEXTJOIN( "", , data_scaledImpacts[[#This Row],[sector]:[impactType]] )</f>
        <v>HTF0p52002010Direct</v>
      </c>
      <c r="C2877" s="49" t="s">
        <v>221</v>
      </c>
      <c r="D2877" s="49" t="s">
        <v>1007</v>
      </c>
      <c r="E2877" s="50">
        <v>200</v>
      </c>
      <c r="F2877" s="50">
        <v>2010</v>
      </c>
      <c r="G2877" s="50" t="s">
        <v>232</v>
      </c>
      <c r="H2877" s="51"/>
      <c r="I2877" s="64"/>
      <c r="J2877" s="147" t="s">
        <v>26</v>
      </c>
      <c r="K2877" s="52" t="s">
        <v>26</v>
      </c>
      <c r="L2877" s="53" t="s">
        <v>26</v>
      </c>
      <c r="M2877" s="52" t="s">
        <v>26</v>
      </c>
      <c r="N2877" s="52" t="s">
        <v>26</v>
      </c>
      <c r="O2877" s="52" t="s">
        <v>26</v>
      </c>
      <c r="P2877" s="20" t="s">
        <v>26</v>
      </c>
    </row>
    <row r="2878" spans="1:16" x14ac:dyDescent="0.35">
      <c r="A2878" s="54">
        <f xml:space="preserve"> ROW( data_scaledImpacts[[#This Row],[row_id]] ) - ROW( data_scaledImpacts[[#Headers],[row_id]] )</f>
        <v>2877</v>
      </c>
      <c r="B2878" s="61" t="str">
        <f xml:space="preserve"> _xlfn.TEXTJOIN( "", , data_scaledImpacts[[#This Row],[sector]:[impactType]] )</f>
        <v>HTF0p52252010Direct</v>
      </c>
      <c r="C2878" s="49" t="s">
        <v>221</v>
      </c>
      <c r="D2878" s="49" t="s">
        <v>1007</v>
      </c>
      <c r="E2878" s="50">
        <v>225</v>
      </c>
      <c r="F2878" s="50">
        <v>2010</v>
      </c>
      <c r="G2878" s="50" t="s">
        <v>232</v>
      </c>
      <c r="H2878" s="51"/>
      <c r="I2878" s="64"/>
      <c r="J2878" s="147" t="s">
        <v>26</v>
      </c>
      <c r="K2878" s="52" t="s">
        <v>26</v>
      </c>
      <c r="L2878" s="53" t="s">
        <v>26</v>
      </c>
      <c r="M2878" s="52" t="s">
        <v>26</v>
      </c>
      <c r="N2878" s="52" t="s">
        <v>26</v>
      </c>
      <c r="O2878" s="52" t="s">
        <v>26</v>
      </c>
      <c r="P2878" s="20" t="s">
        <v>26</v>
      </c>
    </row>
    <row r="2879" spans="1:16" x14ac:dyDescent="0.35">
      <c r="A2879" s="54">
        <f xml:space="preserve"> ROW( data_scaledImpacts[[#This Row],[row_id]] ) - ROW( data_scaledImpacts[[#Headers],[row_id]] )</f>
        <v>2878</v>
      </c>
      <c r="B2879" s="61" t="str">
        <f xml:space="preserve"> _xlfn.TEXTJOIN( "", , data_scaledImpacts[[#This Row],[sector]:[impactType]] )</f>
        <v>HTF1p0252010Direct</v>
      </c>
      <c r="C2879" s="49" t="s">
        <v>221</v>
      </c>
      <c r="D2879" s="49" t="s">
        <v>1008</v>
      </c>
      <c r="E2879" s="50">
        <v>25</v>
      </c>
      <c r="F2879" s="50">
        <v>2010</v>
      </c>
      <c r="G2879" s="50" t="s">
        <v>232</v>
      </c>
      <c r="H2879" s="51"/>
      <c r="I2879" s="64"/>
      <c r="J2879" s="147" t="s">
        <v>26</v>
      </c>
      <c r="K2879" s="52">
        <v>984837950.08514011</v>
      </c>
      <c r="L2879" s="53" t="s">
        <v>26</v>
      </c>
      <c r="M2879" s="52">
        <v>26977680.102507543</v>
      </c>
      <c r="N2879" s="52">
        <v>1537185910.0807772</v>
      </c>
      <c r="O2879" s="52">
        <v>1611525171.5104373</v>
      </c>
      <c r="P2879" s="20">
        <v>191162410.37979791</v>
      </c>
    </row>
    <row r="2880" spans="1:16" x14ac:dyDescent="0.35">
      <c r="A2880" s="54">
        <f xml:space="preserve"> ROW( data_scaledImpacts[[#This Row],[row_id]] ) - ROW( data_scaledImpacts[[#Headers],[row_id]] )</f>
        <v>2879</v>
      </c>
      <c r="B2880" s="61" t="str">
        <f xml:space="preserve"> _xlfn.TEXTJOIN( "", , data_scaledImpacts[[#This Row],[sector]:[impactType]] )</f>
        <v>HTF1p0502010Direct</v>
      </c>
      <c r="C2880" s="49" t="s">
        <v>221</v>
      </c>
      <c r="D2880" s="49" t="s">
        <v>1008</v>
      </c>
      <c r="E2880" s="50">
        <v>50</v>
      </c>
      <c r="F2880" s="50">
        <v>2010</v>
      </c>
      <c r="G2880" s="50" t="s">
        <v>232</v>
      </c>
      <c r="H2880" s="51"/>
      <c r="I2880" s="64"/>
      <c r="J2880" s="147" t="s">
        <v>26</v>
      </c>
      <c r="K2880" s="52">
        <v>1229555960.9273758</v>
      </c>
      <c r="L2880" s="53" t="s">
        <v>26</v>
      </c>
      <c r="M2880" s="52">
        <v>95396689.447344571</v>
      </c>
      <c r="N2880" s="52">
        <v>965314676.75867939</v>
      </c>
      <c r="O2880" s="52">
        <v>259112171.40417197</v>
      </c>
      <c r="P2880" s="20">
        <v>1051819034.110684</v>
      </c>
    </row>
    <row r="2881" spans="1:16" x14ac:dyDescent="0.35">
      <c r="A2881" s="54">
        <f xml:space="preserve"> ROW( data_scaledImpacts[[#This Row],[row_id]] ) - ROW( data_scaledImpacts[[#Headers],[row_id]] )</f>
        <v>2880</v>
      </c>
      <c r="B2881" s="61" t="str">
        <f xml:space="preserve"> _xlfn.TEXTJOIN( "", , data_scaledImpacts[[#This Row],[sector]:[impactType]] )</f>
        <v>HTF1p0752010Direct</v>
      </c>
      <c r="C2881" s="49" t="s">
        <v>221</v>
      </c>
      <c r="D2881" s="49" t="s">
        <v>1008</v>
      </c>
      <c r="E2881" s="50">
        <v>75</v>
      </c>
      <c r="F2881" s="50">
        <v>2010</v>
      </c>
      <c r="G2881" s="50" t="s">
        <v>232</v>
      </c>
      <c r="H2881" s="51"/>
      <c r="I2881" s="64"/>
      <c r="J2881" s="147" t="s">
        <v>26</v>
      </c>
      <c r="K2881" s="52">
        <v>1251139901.2750683</v>
      </c>
      <c r="L2881" s="53" t="s">
        <v>26</v>
      </c>
      <c r="M2881" s="52">
        <v>197742823.70015603</v>
      </c>
      <c r="N2881" s="52">
        <v>1086063496.7768154</v>
      </c>
      <c r="O2881" s="52">
        <v>273548838.23713827</v>
      </c>
      <c r="P2881" s="20">
        <v>946451075.69298303</v>
      </c>
    </row>
    <row r="2882" spans="1:16" x14ac:dyDescent="0.35">
      <c r="A2882" s="54">
        <f xml:space="preserve"> ROW( data_scaledImpacts[[#This Row],[row_id]] ) - ROW( data_scaledImpacts[[#Headers],[row_id]] )</f>
        <v>2881</v>
      </c>
      <c r="B2882" s="61" t="str">
        <f xml:space="preserve"> _xlfn.TEXTJOIN( "", , data_scaledImpacts[[#This Row],[sector]:[impactType]] )</f>
        <v>HTF1p01002010Direct</v>
      </c>
      <c r="C2882" s="49" t="s">
        <v>221</v>
      </c>
      <c r="D2882" s="49" t="s">
        <v>1008</v>
      </c>
      <c r="E2882" s="50">
        <v>100</v>
      </c>
      <c r="F2882" s="50">
        <v>2010</v>
      </c>
      <c r="G2882" s="50" t="s">
        <v>232</v>
      </c>
      <c r="H2882" s="51"/>
      <c r="I2882" s="64"/>
      <c r="J2882" s="147" t="s">
        <v>26</v>
      </c>
      <c r="K2882" s="52">
        <v>1423383408.2118952</v>
      </c>
      <c r="L2882" s="53" t="s">
        <v>26</v>
      </c>
      <c r="M2882" s="52">
        <v>222044029.31414342</v>
      </c>
      <c r="N2882" s="52">
        <v>1259089549.6606364</v>
      </c>
      <c r="O2882" s="52">
        <v>358669985.09327322</v>
      </c>
      <c r="P2882" s="20">
        <v>1411821971.9897258</v>
      </c>
    </row>
    <row r="2883" spans="1:16" x14ac:dyDescent="0.35">
      <c r="A2883" s="54">
        <f xml:space="preserve"> ROW( data_scaledImpacts[[#This Row],[row_id]] ) - ROW( data_scaledImpacts[[#Headers],[row_id]] )</f>
        <v>2882</v>
      </c>
      <c r="B2883" s="61" t="str">
        <f xml:space="preserve"> _xlfn.TEXTJOIN( "", , data_scaledImpacts[[#This Row],[sector]:[impactType]] )</f>
        <v>HTF1p01252010Direct</v>
      </c>
      <c r="C2883" s="49" t="s">
        <v>221</v>
      </c>
      <c r="D2883" s="49" t="s">
        <v>1008</v>
      </c>
      <c r="E2883" s="50">
        <v>125</v>
      </c>
      <c r="F2883" s="50">
        <v>2010</v>
      </c>
      <c r="G2883" s="50" t="s">
        <v>232</v>
      </c>
      <c r="H2883" s="51"/>
      <c r="I2883" s="64"/>
      <c r="J2883" s="147" t="s">
        <v>26</v>
      </c>
      <c r="K2883" s="52" t="s">
        <v>26</v>
      </c>
      <c r="L2883" s="53" t="s">
        <v>26</v>
      </c>
      <c r="M2883" s="52" t="s">
        <v>26</v>
      </c>
      <c r="N2883" s="52" t="s">
        <v>26</v>
      </c>
      <c r="O2883" s="52" t="s">
        <v>26</v>
      </c>
      <c r="P2883" s="20" t="s">
        <v>26</v>
      </c>
    </row>
    <row r="2884" spans="1:16" x14ac:dyDescent="0.35">
      <c r="A2884" s="54">
        <f xml:space="preserve"> ROW( data_scaledImpacts[[#This Row],[row_id]] ) - ROW( data_scaledImpacts[[#Headers],[row_id]] )</f>
        <v>2883</v>
      </c>
      <c r="B2884" s="61" t="str">
        <f xml:space="preserve"> _xlfn.TEXTJOIN( "", , data_scaledImpacts[[#This Row],[sector]:[impactType]] )</f>
        <v>HTF1p01502010Direct</v>
      </c>
      <c r="C2884" s="49" t="s">
        <v>221</v>
      </c>
      <c r="D2884" s="49" t="s">
        <v>1008</v>
      </c>
      <c r="E2884" s="50">
        <v>150</v>
      </c>
      <c r="F2884" s="50">
        <v>2010</v>
      </c>
      <c r="G2884" s="50" t="s">
        <v>232</v>
      </c>
      <c r="H2884" s="51"/>
      <c r="I2884" s="64"/>
      <c r="J2884" s="147" t="s">
        <v>26</v>
      </c>
      <c r="K2884" s="52" t="s">
        <v>26</v>
      </c>
      <c r="L2884" s="53" t="s">
        <v>26</v>
      </c>
      <c r="M2884" s="52" t="s">
        <v>26</v>
      </c>
      <c r="N2884" s="52" t="s">
        <v>26</v>
      </c>
      <c r="O2884" s="52" t="s">
        <v>26</v>
      </c>
      <c r="P2884" s="20" t="s">
        <v>26</v>
      </c>
    </row>
    <row r="2885" spans="1:16" x14ac:dyDescent="0.35">
      <c r="A2885" s="54">
        <f xml:space="preserve"> ROW( data_scaledImpacts[[#This Row],[row_id]] ) - ROW( data_scaledImpacts[[#Headers],[row_id]] )</f>
        <v>2884</v>
      </c>
      <c r="B2885" s="61" t="str">
        <f xml:space="preserve"> _xlfn.TEXTJOIN( "", , data_scaledImpacts[[#This Row],[sector]:[impactType]] )</f>
        <v>HTF1p01752010Direct</v>
      </c>
      <c r="C2885" s="49" t="s">
        <v>221</v>
      </c>
      <c r="D2885" s="49" t="s">
        <v>1008</v>
      </c>
      <c r="E2885" s="50">
        <v>175</v>
      </c>
      <c r="F2885" s="50">
        <v>2010</v>
      </c>
      <c r="G2885" s="50" t="s">
        <v>232</v>
      </c>
      <c r="H2885" s="51"/>
      <c r="I2885" s="64"/>
      <c r="J2885" s="147" t="s">
        <v>26</v>
      </c>
      <c r="K2885" s="52" t="s">
        <v>26</v>
      </c>
      <c r="L2885" s="53" t="s">
        <v>26</v>
      </c>
      <c r="M2885" s="52" t="s">
        <v>26</v>
      </c>
      <c r="N2885" s="52" t="s">
        <v>26</v>
      </c>
      <c r="O2885" s="52" t="s">
        <v>26</v>
      </c>
      <c r="P2885" s="20" t="s">
        <v>26</v>
      </c>
    </row>
    <row r="2886" spans="1:16" x14ac:dyDescent="0.35">
      <c r="A2886" s="54">
        <f xml:space="preserve"> ROW( data_scaledImpacts[[#This Row],[row_id]] ) - ROW( data_scaledImpacts[[#Headers],[row_id]] )</f>
        <v>2885</v>
      </c>
      <c r="B2886" s="61" t="str">
        <f xml:space="preserve"> _xlfn.TEXTJOIN( "", , data_scaledImpacts[[#This Row],[sector]:[impactType]] )</f>
        <v>HTF1p02002010Direct</v>
      </c>
      <c r="C2886" s="49" t="s">
        <v>221</v>
      </c>
      <c r="D2886" s="49" t="s">
        <v>1008</v>
      </c>
      <c r="E2886" s="50">
        <v>200</v>
      </c>
      <c r="F2886" s="50">
        <v>2010</v>
      </c>
      <c r="G2886" s="50" t="s">
        <v>232</v>
      </c>
      <c r="H2886" s="51"/>
      <c r="I2886" s="64"/>
      <c r="J2886" s="147" t="s">
        <v>26</v>
      </c>
      <c r="K2886" s="52" t="s">
        <v>26</v>
      </c>
      <c r="L2886" s="53" t="s">
        <v>26</v>
      </c>
      <c r="M2886" s="52" t="s">
        <v>26</v>
      </c>
      <c r="N2886" s="52" t="s">
        <v>26</v>
      </c>
      <c r="O2886" s="52" t="s">
        <v>26</v>
      </c>
      <c r="P2886" s="20" t="s">
        <v>26</v>
      </c>
    </row>
    <row r="2887" spans="1:16" x14ac:dyDescent="0.35">
      <c r="A2887" s="54">
        <f xml:space="preserve"> ROW( data_scaledImpacts[[#This Row],[row_id]] ) - ROW( data_scaledImpacts[[#Headers],[row_id]] )</f>
        <v>2886</v>
      </c>
      <c r="B2887" s="61" t="str">
        <f xml:space="preserve"> _xlfn.TEXTJOIN( "", , data_scaledImpacts[[#This Row],[sector]:[impactType]] )</f>
        <v>HTF1p02252010Direct</v>
      </c>
      <c r="C2887" s="49" t="s">
        <v>221</v>
      </c>
      <c r="D2887" s="49" t="s">
        <v>1008</v>
      </c>
      <c r="E2887" s="50">
        <v>225</v>
      </c>
      <c r="F2887" s="50">
        <v>2010</v>
      </c>
      <c r="G2887" s="50" t="s">
        <v>232</v>
      </c>
      <c r="H2887" s="51"/>
      <c r="I2887" s="64"/>
      <c r="J2887" s="147" t="s">
        <v>26</v>
      </c>
      <c r="K2887" s="52" t="s">
        <v>26</v>
      </c>
      <c r="L2887" s="53" t="s">
        <v>26</v>
      </c>
      <c r="M2887" s="52" t="s">
        <v>26</v>
      </c>
      <c r="N2887" s="52" t="s">
        <v>26</v>
      </c>
      <c r="O2887" s="52" t="s">
        <v>26</v>
      </c>
      <c r="P2887" s="20" t="s">
        <v>26</v>
      </c>
    </row>
    <row r="2888" spans="1:16" x14ac:dyDescent="0.35">
      <c r="A2888" s="54">
        <f xml:space="preserve"> ROW( data_scaledImpacts[[#This Row],[row_id]] ) - ROW( data_scaledImpacts[[#Headers],[row_id]] )</f>
        <v>2887</v>
      </c>
      <c r="B2888" s="61" t="str">
        <f xml:space="preserve"> _xlfn.TEXTJOIN( "", , data_scaledImpacts[[#This Row],[sector]:[impactType]] )</f>
        <v>HTF1p5252010Direct</v>
      </c>
      <c r="C2888" s="49" t="s">
        <v>221</v>
      </c>
      <c r="D2888" s="49" t="s">
        <v>1009</v>
      </c>
      <c r="E2888" s="50">
        <v>25</v>
      </c>
      <c r="F2888" s="50">
        <v>2010</v>
      </c>
      <c r="G2888" s="50" t="s">
        <v>232</v>
      </c>
      <c r="H2888" s="51"/>
      <c r="I2888" s="64"/>
      <c r="J2888" s="147" t="s">
        <v>26</v>
      </c>
      <c r="K2888" s="52">
        <v>1674985950.1269696</v>
      </c>
      <c r="L2888" s="53" t="s">
        <v>26</v>
      </c>
      <c r="M2888" s="52">
        <v>38338243.155802317</v>
      </c>
      <c r="N2888" s="52">
        <v>2820131310.5765905</v>
      </c>
      <c r="O2888" s="52">
        <v>2334679820.1081934</v>
      </c>
      <c r="P2888" s="20">
        <v>306594170.59237784</v>
      </c>
    </row>
    <row r="2889" spans="1:16" x14ac:dyDescent="0.35">
      <c r="A2889" s="54">
        <f xml:space="preserve"> ROW( data_scaledImpacts[[#This Row],[row_id]] ) - ROW( data_scaledImpacts[[#Headers],[row_id]] )</f>
        <v>2888</v>
      </c>
      <c r="B2889" s="61" t="str">
        <f xml:space="preserve"> _xlfn.TEXTJOIN( "", , data_scaledImpacts[[#This Row],[sector]:[impactType]] )</f>
        <v>HTF1p5502010Direct</v>
      </c>
      <c r="C2889" s="49" t="s">
        <v>221</v>
      </c>
      <c r="D2889" s="49" t="s">
        <v>1009</v>
      </c>
      <c r="E2889" s="50">
        <v>50</v>
      </c>
      <c r="F2889" s="50">
        <v>2010</v>
      </c>
      <c r="G2889" s="50" t="s">
        <v>232</v>
      </c>
      <c r="H2889" s="51"/>
      <c r="I2889" s="64"/>
      <c r="J2889" s="147" t="s">
        <v>26</v>
      </c>
      <c r="K2889" s="52">
        <v>2030390125.7089505</v>
      </c>
      <c r="L2889" s="53" t="s">
        <v>26</v>
      </c>
      <c r="M2889" s="52">
        <v>142715006.64528677</v>
      </c>
      <c r="N2889" s="52">
        <v>1577263999.4416912</v>
      </c>
      <c r="O2889" s="52">
        <v>601917904.15730762</v>
      </c>
      <c r="P2889" s="20">
        <v>1634801220.5218706</v>
      </c>
    </row>
    <row r="2890" spans="1:16" x14ac:dyDescent="0.35">
      <c r="A2890" s="54">
        <f xml:space="preserve"> ROW( data_scaledImpacts[[#This Row],[row_id]] ) - ROW( data_scaledImpacts[[#Headers],[row_id]] )</f>
        <v>2889</v>
      </c>
      <c r="B2890" s="61" t="str">
        <f xml:space="preserve"> _xlfn.TEXTJOIN( "", , data_scaledImpacts[[#This Row],[sector]:[impactType]] )</f>
        <v>HTF1p5752010Direct</v>
      </c>
      <c r="C2890" s="49" t="s">
        <v>221</v>
      </c>
      <c r="D2890" s="49" t="s">
        <v>1009</v>
      </c>
      <c r="E2890" s="50">
        <v>75</v>
      </c>
      <c r="F2890" s="50">
        <v>2010</v>
      </c>
      <c r="G2890" s="50" t="s">
        <v>232</v>
      </c>
      <c r="H2890" s="51"/>
      <c r="I2890" s="64"/>
      <c r="J2890" s="147" t="s">
        <v>26</v>
      </c>
      <c r="K2890" s="52">
        <v>1806634803.8793864</v>
      </c>
      <c r="L2890" s="53" t="s">
        <v>26</v>
      </c>
      <c r="M2890" s="52">
        <v>313165552.5421207</v>
      </c>
      <c r="N2890" s="52">
        <v>1259378948.7023511</v>
      </c>
      <c r="O2890" s="52">
        <v>275666174.79932433</v>
      </c>
      <c r="P2890" s="20">
        <v>1529101091.6607451</v>
      </c>
    </row>
    <row r="2891" spans="1:16" x14ac:dyDescent="0.35">
      <c r="A2891" s="54">
        <f xml:space="preserve"> ROW( data_scaledImpacts[[#This Row],[row_id]] ) - ROW( data_scaledImpacts[[#Headers],[row_id]] )</f>
        <v>2890</v>
      </c>
      <c r="B2891" s="61" t="str">
        <f xml:space="preserve"> _xlfn.TEXTJOIN( "", , data_scaledImpacts[[#This Row],[sector]:[impactType]] )</f>
        <v>HTF1p51002010Direct</v>
      </c>
      <c r="C2891" s="49" t="s">
        <v>221</v>
      </c>
      <c r="D2891" s="49" t="s">
        <v>1009</v>
      </c>
      <c r="E2891" s="50">
        <v>100</v>
      </c>
      <c r="F2891" s="50">
        <v>2010</v>
      </c>
      <c r="G2891" s="50" t="s">
        <v>232</v>
      </c>
      <c r="H2891" s="51"/>
      <c r="I2891" s="64"/>
      <c r="J2891" s="147" t="s">
        <v>26</v>
      </c>
      <c r="K2891" s="52">
        <v>1926118664.3595772</v>
      </c>
      <c r="L2891" s="53" t="s">
        <v>26</v>
      </c>
      <c r="M2891" s="52">
        <v>350620144.88043535</v>
      </c>
      <c r="N2891" s="52">
        <v>1652210954.2347839</v>
      </c>
      <c r="O2891" s="52">
        <v>388379472.13114166</v>
      </c>
      <c r="P2891" s="20">
        <v>2057986559.8900785</v>
      </c>
    </row>
    <row r="2892" spans="1:16" x14ac:dyDescent="0.35">
      <c r="A2892" s="54">
        <f xml:space="preserve"> ROW( data_scaledImpacts[[#This Row],[row_id]] ) - ROW( data_scaledImpacts[[#Headers],[row_id]] )</f>
        <v>2891</v>
      </c>
      <c r="B2892" s="61" t="str">
        <f xml:space="preserve"> _xlfn.TEXTJOIN( "", , data_scaledImpacts[[#This Row],[sector]:[impactType]] )</f>
        <v>HTF1p51252010Direct</v>
      </c>
      <c r="C2892" s="49" t="s">
        <v>221</v>
      </c>
      <c r="D2892" s="49" t="s">
        <v>1009</v>
      </c>
      <c r="E2892" s="50">
        <v>125</v>
      </c>
      <c r="F2892" s="50">
        <v>2010</v>
      </c>
      <c r="G2892" s="50" t="s">
        <v>232</v>
      </c>
      <c r="H2892" s="51"/>
      <c r="I2892" s="64"/>
      <c r="J2892" s="147" t="s">
        <v>26</v>
      </c>
      <c r="K2892" s="52">
        <v>2318840404.9146776</v>
      </c>
      <c r="L2892" s="53" t="s">
        <v>26</v>
      </c>
      <c r="M2892" s="52">
        <v>396040872.89627451</v>
      </c>
      <c r="N2892" s="52">
        <v>1893460214.631104</v>
      </c>
      <c r="O2892" s="52">
        <v>498077222.03935474</v>
      </c>
      <c r="P2892" s="20">
        <v>2146649224.0978642</v>
      </c>
    </row>
    <row r="2893" spans="1:16" x14ac:dyDescent="0.35">
      <c r="A2893" s="54">
        <f xml:space="preserve"> ROW( data_scaledImpacts[[#This Row],[row_id]] ) - ROW( data_scaledImpacts[[#Headers],[row_id]] )</f>
        <v>2892</v>
      </c>
      <c r="B2893" s="61" t="str">
        <f xml:space="preserve"> _xlfn.TEXTJOIN( "", , data_scaledImpacts[[#This Row],[sector]:[impactType]] )</f>
        <v>HTF1p51502010Direct</v>
      </c>
      <c r="C2893" s="49" t="s">
        <v>221</v>
      </c>
      <c r="D2893" s="49" t="s">
        <v>1009</v>
      </c>
      <c r="E2893" s="50">
        <v>150</v>
      </c>
      <c r="F2893" s="50">
        <v>2010</v>
      </c>
      <c r="G2893" s="50" t="s">
        <v>232</v>
      </c>
      <c r="H2893" s="51"/>
      <c r="I2893" s="64"/>
      <c r="J2893" s="147" t="s">
        <v>26</v>
      </c>
      <c r="K2893" s="52">
        <v>2440672654.5847974</v>
      </c>
      <c r="L2893" s="53" t="s">
        <v>26</v>
      </c>
      <c r="M2893" s="52">
        <v>458010112.56100982</v>
      </c>
      <c r="N2893" s="52">
        <v>1883581084.5367124</v>
      </c>
      <c r="O2893" s="52">
        <v>501984637.94536215</v>
      </c>
      <c r="P2893" s="20">
        <v>1265711432.2632895</v>
      </c>
    </row>
    <row r="2894" spans="1:16" x14ac:dyDescent="0.35">
      <c r="A2894" s="54">
        <f xml:space="preserve"> ROW( data_scaledImpacts[[#This Row],[row_id]] ) - ROW( data_scaledImpacts[[#Headers],[row_id]] )</f>
        <v>2893</v>
      </c>
      <c r="B2894" s="61" t="str">
        <f xml:space="preserve"> _xlfn.TEXTJOIN( "", , data_scaledImpacts[[#This Row],[sector]:[impactType]] )</f>
        <v>HTF1p51752010Direct</v>
      </c>
      <c r="C2894" s="49" t="s">
        <v>221</v>
      </c>
      <c r="D2894" s="49" t="s">
        <v>1009</v>
      </c>
      <c r="E2894" s="50">
        <v>175</v>
      </c>
      <c r="F2894" s="50">
        <v>2010</v>
      </c>
      <c r="G2894" s="50" t="s">
        <v>232</v>
      </c>
      <c r="H2894" s="51"/>
      <c r="I2894" s="64"/>
      <c r="J2894" s="147" t="s">
        <v>26</v>
      </c>
      <c r="K2894" s="52" t="s">
        <v>26</v>
      </c>
      <c r="L2894" s="53" t="s">
        <v>26</v>
      </c>
      <c r="M2894" s="52" t="s">
        <v>26</v>
      </c>
      <c r="N2894" s="52" t="s">
        <v>26</v>
      </c>
      <c r="O2894" s="52" t="s">
        <v>26</v>
      </c>
      <c r="P2894" s="20" t="s">
        <v>26</v>
      </c>
    </row>
    <row r="2895" spans="1:16" x14ac:dyDescent="0.35">
      <c r="A2895" s="54">
        <f xml:space="preserve"> ROW( data_scaledImpacts[[#This Row],[row_id]] ) - ROW( data_scaledImpacts[[#Headers],[row_id]] )</f>
        <v>2894</v>
      </c>
      <c r="B2895" s="61" t="str">
        <f xml:space="preserve"> _xlfn.TEXTJOIN( "", , data_scaledImpacts[[#This Row],[sector]:[impactType]] )</f>
        <v>HTF1p52002010Direct</v>
      </c>
      <c r="C2895" s="49" t="s">
        <v>221</v>
      </c>
      <c r="D2895" s="49" t="s">
        <v>1009</v>
      </c>
      <c r="E2895" s="50">
        <v>200</v>
      </c>
      <c r="F2895" s="50">
        <v>2010</v>
      </c>
      <c r="G2895" s="50" t="s">
        <v>232</v>
      </c>
      <c r="H2895" s="51"/>
      <c r="I2895" s="64"/>
      <c r="J2895" s="147" t="s">
        <v>26</v>
      </c>
      <c r="K2895" s="52" t="s">
        <v>26</v>
      </c>
      <c r="L2895" s="53" t="s">
        <v>26</v>
      </c>
      <c r="M2895" s="52" t="s">
        <v>26</v>
      </c>
      <c r="N2895" s="52" t="s">
        <v>26</v>
      </c>
      <c r="O2895" s="52" t="s">
        <v>26</v>
      </c>
      <c r="P2895" s="20" t="s">
        <v>26</v>
      </c>
    </row>
    <row r="2896" spans="1:16" x14ac:dyDescent="0.35">
      <c r="A2896" s="54">
        <f xml:space="preserve"> ROW( data_scaledImpacts[[#This Row],[row_id]] ) - ROW( data_scaledImpacts[[#Headers],[row_id]] )</f>
        <v>2895</v>
      </c>
      <c r="B2896" s="61" t="str">
        <f xml:space="preserve"> _xlfn.TEXTJOIN( "", , data_scaledImpacts[[#This Row],[sector]:[impactType]] )</f>
        <v>HTF1p52252010Direct</v>
      </c>
      <c r="C2896" s="49" t="s">
        <v>221</v>
      </c>
      <c r="D2896" s="49" t="s">
        <v>1009</v>
      </c>
      <c r="E2896" s="50">
        <v>225</v>
      </c>
      <c r="F2896" s="50">
        <v>2010</v>
      </c>
      <c r="G2896" s="50" t="s">
        <v>232</v>
      </c>
      <c r="H2896" s="51"/>
      <c r="I2896" s="64"/>
      <c r="J2896" s="147" t="s">
        <v>26</v>
      </c>
      <c r="K2896" s="52" t="s">
        <v>26</v>
      </c>
      <c r="L2896" s="53" t="s">
        <v>26</v>
      </c>
      <c r="M2896" s="52" t="s">
        <v>26</v>
      </c>
      <c r="N2896" s="52" t="s">
        <v>26</v>
      </c>
      <c r="O2896" s="52" t="s">
        <v>26</v>
      </c>
      <c r="P2896" s="20" t="s">
        <v>26</v>
      </c>
    </row>
    <row r="2897" spans="1:16" x14ac:dyDescent="0.35">
      <c r="A2897" s="54">
        <f xml:space="preserve"> ROW( data_scaledImpacts[[#This Row],[row_id]] ) - ROW( data_scaledImpacts[[#Headers],[row_id]] )</f>
        <v>2896</v>
      </c>
      <c r="B2897" s="61" t="str">
        <f xml:space="preserve"> _xlfn.TEXTJOIN( "", , data_scaledImpacts[[#This Row],[sector]:[impactType]] )</f>
        <v>HTF2p0252010Direct</v>
      </c>
      <c r="C2897" s="49" t="s">
        <v>221</v>
      </c>
      <c r="D2897" s="49" t="s">
        <v>1010</v>
      </c>
      <c r="E2897" s="50">
        <v>25</v>
      </c>
      <c r="F2897" s="50">
        <v>2010</v>
      </c>
      <c r="G2897" s="50" t="s">
        <v>232</v>
      </c>
      <c r="H2897" s="51"/>
      <c r="I2897" s="64"/>
      <c r="J2897" s="147" t="s">
        <v>26</v>
      </c>
      <c r="K2897" s="52">
        <v>2585401015.0172634</v>
      </c>
      <c r="L2897" s="53" t="s">
        <v>26</v>
      </c>
      <c r="M2897" s="52">
        <v>51270565.010553285</v>
      </c>
      <c r="N2897" s="52">
        <v>4892669290.4233561</v>
      </c>
      <c r="O2897" s="52">
        <v>3362188463.3982806</v>
      </c>
      <c r="P2897" s="20">
        <v>451914579.19903731</v>
      </c>
    </row>
    <row r="2898" spans="1:16" x14ac:dyDescent="0.35">
      <c r="A2898" s="54">
        <f xml:space="preserve"> ROW( data_scaledImpacts[[#This Row],[row_id]] ) - ROW( data_scaledImpacts[[#Headers],[row_id]] )</f>
        <v>2897</v>
      </c>
      <c r="B2898" s="61" t="str">
        <f xml:space="preserve"> _xlfn.TEXTJOIN( "", , data_scaledImpacts[[#This Row],[sector]:[impactType]] )</f>
        <v>HTF2p0502010Direct</v>
      </c>
      <c r="C2898" s="49" t="s">
        <v>221</v>
      </c>
      <c r="D2898" s="49" t="s">
        <v>1010</v>
      </c>
      <c r="E2898" s="50">
        <v>50</v>
      </c>
      <c r="F2898" s="50">
        <v>2010</v>
      </c>
      <c r="G2898" s="50" t="s">
        <v>232</v>
      </c>
      <c r="H2898" s="51"/>
      <c r="I2898" s="64"/>
      <c r="J2898" s="147" t="s">
        <v>26</v>
      </c>
      <c r="K2898" s="52">
        <v>3117646748.6877532</v>
      </c>
      <c r="L2898" s="53" t="s">
        <v>26</v>
      </c>
      <c r="M2898" s="52">
        <v>220181245.3579452</v>
      </c>
      <c r="N2898" s="52">
        <v>2248165730.5342479</v>
      </c>
      <c r="O2898" s="52">
        <v>863623577.86684358</v>
      </c>
      <c r="P2898" s="20">
        <v>2389745305.4695215</v>
      </c>
    </row>
    <row r="2899" spans="1:16" x14ac:dyDescent="0.35">
      <c r="A2899" s="54">
        <f xml:space="preserve"> ROW( data_scaledImpacts[[#This Row],[row_id]] ) - ROW( data_scaledImpacts[[#Headers],[row_id]] )</f>
        <v>2898</v>
      </c>
      <c r="B2899" s="61" t="str">
        <f xml:space="preserve"> _xlfn.TEXTJOIN( "", , data_scaledImpacts[[#This Row],[sector]:[impactType]] )</f>
        <v>HTF2p0752010Direct</v>
      </c>
      <c r="C2899" s="49" t="s">
        <v>221</v>
      </c>
      <c r="D2899" s="49" t="s">
        <v>1010</v>
      </c>
      <c r="E2899" s="50">
        <v>75</v>
      </c>
      <c r="F2899" s="50">
        <v>2010</v>
      </c>
      <c r="G2899" s="50" t="s">
        <v>232</v>
      </c>
      <c r="H2899" s="51"/>
      <c r="I2899" s="64"/>
      <c r="J2899" s="147" t="s">
        <v>26</v>
      </c>
      <c r="K2899" s="52">
        <v>2544822553.4132009</v>
      </c>
      <c r="L2899" s="53" t="s">
        <v>26</v>
      </c>
      <c r="M2899" s="52">
        <v>469367252.19834328</v>
      </c>
      <c r="N2899" s="52">
        <v>1525431766.4667306</v>
      </c>
      <c r="O2899" s="52">
        <v>329045290.77703488</v>
      </c>
      <c r="P2899" s="20">
        <v>2128479027.8251092</v>
      </c>
    </row>
    <row r="2900" spans="1:16" x14ac:dyDescent="0.35">
      <c r="A2900" s="54">
        <f xml:space="preserve"> ROW( data_scaledImpacts[[#This Row],[row_id]] ) - ROW( data_scaledImpacts[[#Headers],[row_id]] )</f>
        <v>2899</v>
      </c>
      <c r="B2900" s="61" t="str">
        <f xml:space="preserve"> _xlfn.TEXTJOIN( "", , data_scaledImpacts[[#This Row],[sector]:[impactType]] )</f>
        <v>HTF2p01002010Direct</v>
      </c>
      <c r="C2900" s="49" t="s">
        <v>221</v>
      </c>
      <c r="D2900" s="49" t="s">
        <v>1010</v>
      </c>
      <c r="E2900" s="50">
        <v>100</v>
      </c>
      <c r="F2900" s="50">
        <v>2010</v>
      </c>
      <c r="G2900" s="50" t="s">
        <v>232</v>
      </c>
      <c r="H2900" s="51"/>
      <c r="I2900" s="64"/>
      <c r="J2900" s="147" t="s">
        <v>26</v>
      </c>
      <c r="K2900" s="52">
        <v>2366174807.2498293</v>
      </c>
      <c r="L2900" s="53" t="s">
        <v>26</v>
      </c>
      <c r="M2900" s="52">
        <v>445535496.58492559</v>
      </c>
      <c r="N2900" s="52">
        <v>1769083497.9875026</v>
      </c>
      <c r="O2900" s="52">
        <v>353135687.78545165</v>
      </c>
      <c r="P2900" s="20">
        <v>2583025334.8198967</v>
      </c>
    </row>
    <row r="2901" spans="1:16" x14ac:dyDescent="0.35">
      <c r="A2901" s="54">
        <f xml:space="preserve"> ROW( data_scaledImpacts[[#This Row],[row_id]] ) - ROW( data_scaledImpacts[[#Headers],[row_id]] )</f>
        <v>2900</v>
      </c>
      <c r="B2901" s="61" t="str">
        <f xml:space="preserve"> _xlfn.TEXTJOIN( "", , data_scaledImpacts[[#This Row],[sector]:[impactType]] )</f>
        <v>HTF2p01252010Direct</v>
      </c>
      <c r="C2901" s="49" t="s">
        <v>221</v>
      </c>
      <c r="D2901" s="49" t="s">
        <v>1010</v>
      </c>
      <c r="E2901" s="50">
        <v>125</v>
      </c>
      <c r="F2901" s="50">
        <v>2010</v>
      </c>
      <c r="G2901" s="50" t="s">
        <v>232</v>
      </c>
      <c r="H2901" s="51"/>
      <c r="I2901" s="64"/>
      <c r="J2901" s="147" t="s">
        <v>26</v>
      </c>
      <c r="K2901" s="52">
        <v>2794173993.0956602</v>
      </c>
      <c r="L2901" s="53" t="s">
        <v>26</v>
      </c>
      <c r="M2901" s="52">
        <v>487549463.47452968</v>
      </c>
      <c r="N2901" s="52">
        <v>2147501508.211102</v>
      </c>
      <c r="O2901" s="52">
        <v>521558167.08788359</v>
      </c>
      <c r="P2901" s="20">
        <v>2682316288.9743109</v>
      </c>
    </row>
    <row r="2902" spans="1:16" x14ac:dyDescent="0.35">
      <c r="A2902" s="54">
        <f xml:space="preserve"> ROW( data_scaledImpacts[[#This Row],[row_id]] ) - ROW( data_scaledImpacts[[#Headers],[row_id]] )</f>
        <v>2901</v>
      </c>
      <c r="B2902" s="61" t="str">
        <f xml:space="preserve"> _xlfn.TEXTJOIN( "", , data_scaledImpacts[[#This Row],[sector]:[impactType]] )</f>
        <v>HTF2p01502010Direct</v>
      </c>
      <c r="C2902" s="49" t="s">
        <v>221</v>
      </c>
      <c r="D2902" s="49" t="s">
        <v>1010</v>
      </c>
      <c r="E2902" s="50">
        <v>150</v>
      </c>
      <c r="F2902" s="50">
        <v>2010</v>
      </c>
      <c r="G2902" s="50" t="s">
        <v>232</v>
      </c>
      <c r="H2902" s="51"/>
      <c r="I2902" s="64"/>
      <c r="J2902" s="147" t="s">
        <v>26</v>
      </c>
      <c r="K2902" s="52">
        <v>3082966250.541409</v>
      </c>
      <c r="L2902" s="53" t="s">
        <v>26</v>
      </c>
      <c r="M2902" s="52">
        <v>554222112.47944546</v>
      </c>
      <c r="N2902" s="52">
        <v>2373369001.3437071</v>
      </c>
      <c r="O2902" s="52">
        <v>600048595.50613034</v>
      </c>
      <c r="P2902" s="20">
        <v>1742427888.5274198</v>
      </c>
    </row>
    <row r="2903" spans="1:16" x14ac:dyDescent="0.35">
      <c r="A2903" s="54">
        <f xml:space="preserve"> ROW( data_scaledImpacts[[#This Row],[row_id]] ) - ROW( data_scaledImpacts[[#Headers],[row_id]] )</f>
        <v>2902</v>
      </c>
      <c r="B2903" s="61" t="str">
        <f xml:space="preserve"> _xlfn.TEXTJOIN( "", , data_scaledImpacts[[#This Row],[sector]:[impactType]] )</f>
        <v>HTF2p01752010Direct</v>
      </c>
      <c r="C2903" s="49" t="s">
        <v>221</v>
      </c>
      <c r="D2903" s="49" t="s">
        <v>1010</v>
      </c>
      <c r="E2903" s="50">
        <v>175</v>
      </c>
      <c r="F2903" s="50">
        <v>2010</v>
      </c>
      <c r="G2903" s="50" t="s">
        <v>232</v>
      </c>
      <c r="H2903" s="51"/>
      <c r="I2903" s="64"/>
      <c r="J2903" s="147" t="s">
        <v>26</v>
      </c>
      <c r="K2903" s="52">
        <v>3356830163.0775561</v>
      </c>
      <c r="L2903" s="53" t="s">
        <v>26</v>
      </c>
      <c r="M2903" s="52">
        <v>641328898.12978446</v>
      </c>
      <c r="N2903" s="52">
        <v>2482540966.9910431</v>
      </c>
      <c r="O2903" s="52">
        <v>646294264.25714123</v>
      </c>
      <c r="P2903" s="20">
        <v>1009087095.1406932</v>
      </c>
    </row>
    <row r="2904" spans="1:16" x14ac:dyDescent="0.35">
      <c r="A2904" s="54">
        <f xml:space="preserve"> ROW( data_scaledImpacts[[#This Row],[row_id]] ) - ROW( data_scaledImpacts[[#Headers],[row_id]] )</f>
        <v>2903</v>
      </c>
      <c r="B2904" s="61" t="str">
        <f xml:space="preserve"> _xlfn.TEXTJOIN( "", , data_scaledImpacts[[#This Row],[sector]:[impactType]] )</f>
        <v>HTF2p02002010Direct</v>
      </c>
      <c r="C2904" s="49" t="s">
        <v>221</v>
      </c>
      <c r="D2904" s="49" t="s">
        <v>1010</v>
      </c>
      <c r="E2904" s="50">
        <v>200</v>
      </c>
      <c r="F2904" s="50">
        <v>2010</v>
      </c>
      <c r="G2904" s="50" t="s">
        <v>232</v>
      </c>
      <c r="H2904" s="51"/>
      <c r="I2904" s="64"/>
      <c r="J2904" s="147" t="s">
        <v>26</v>
      </c>
      <c r="K2904" s="52">
        <v>3610917735.6446276</v>
      </c>
      <c r="L2904" s="53" t="s">
        <v>26</v>
      </c>
      <c r="M2904" s="52">
        <v>732741671.49565029</v>
      </c>
      <c r="N2904" s="52">
        <v>2455102721.0482984</v>
      </c>
      <c r="O2904" s="52">
        <v>620013380.97270024</v>
      </c>
      <c r="P2904" s="20">
        <v>1003625784.6400987</v>
      </c>
    </row>
    <row r="2905" spans="1:16" x14ac:dyDescent="0.35">
      <c r="A2905" s="54">
        <f xml:space="preserve"> ROW( data_scaledImpacts[[#This Row],[row_id]] ) - ROW( data_scaledImpacts[[#Headers],[row_id]] )</f>
        <v>2904</v>
      </c>
      <c r="B2905" s="61" t="str">
        <f xml:space="preserve"> _xlfn.TEXTJOIN( "", , data_scaledImpacts[[#This Row],[sector]:[impactType]] )</f>
        <v>HTF2p02252010Direct</v>
      </c>
      <c r="C2905" s="49" t="s">
        <v>221</v>
      </c>
      <c r="D2905" s="49" t="s">
        <v>1010</v>
      </c>
      <c r="E2905" s="50">
        <v>225</v>
      </c>
      <c r="F2905" s="50">
        <v>2010</v>
      </c>
      <c r="G2905" s="50" t="s">
        <v>232</v>
      </c>
      <c r="H2905" s="51"/>
      <c r="I2905" s="64"/>
      <c r="J2905" s="147" t="s">
        <v>26</v>
      </c>
      <c r="K2905" s="52" t="s">
        <v>26</v>
      </c>
      <c r="L2905" s="53" t="s">
        <v>26</v>
      </c>
      <c r="M2905" s="52" t="s">
        <v>26</v>
      </c>
      <c r="N2905" s="52" t="s">
        <v>26</v>
      </c>
      <c r="O2905" s="52" t="s">
        <v>26</v>
      </c>
      <c r="P2905" s="20" t="s">
        <v>26</v>
      </c>
    </row>
    <row r="2906" spans="1:16" x14ac:dyDescent="0.35">
      <c r="A2906" s="54">
        <f xml:space="preserve"> ROW( data_scaledImpacts[[#This Row],[row_id]] ) - ROW( data_scaledImpacts[[#Headers],[row_id]] )</f>
        <v>2905</v>
      </c>
      <c r="B2906" s="61" t="str">
        <f xml:space="preserve"> _xlfn.TEXTJOIN( "", , data_scaledImpacts[[#This Row],[sector]:[impactType]] )</f>
        <v>HTF2p5252010Direct</v>
      </c>
      <c r="C2906" s="49" t="s">
        <v>221</v>
      </c>
      <c r="D2906" s="49" t="s">
        <v>1011</v>
      </c>
      <c r="E2906" s="50">
        <v>25</v>
      </c>
      <c r="F2906" s="50">
        <v>2010</v>
      </c>
      <c r="G2906" s="50" t="s">
        <v>232</v>
      </c>
      <c r="H2906" s="51"/>
      <c r="I2906" s="64"/>
      <c r="J2906" s="147" t="s">
        <v>26</v>
      </c>
      <c r="K2906" s="52">
        <v>3337965158.3253055</v>
      </c>
      <c r="L2906" s="53" t="s">
        <v>26</v>
      </c>
      <c r="M2906" s="52">
        <v>59048996.301367275</v>
      </c>
      <c r="N2906" s="52">
        <v>6704042600.6122913</v>
      </c>
      <c r="O2906" s="52">
        <v>4355210509.0372896</v>
      </c>
      <c r="P2906" s="20">
        <v>536118772.00428063</v>
      </c>
    </row>
    <row r="2907" spans="1:16" x14ac:dyDescent="0.35">
      <c r="A2907" s="54">
        <f xml:space="preserve"> ROW( data_scaledImpacts[[#This Row],[row_id]] ) - ROW( data_scaledImpacts[[#Headers],[row_id]] )</f>
        <v>2906</v>
      </c>
      <c r="B2907" s="61" t="str">
        <f xml:space="preserve"> _xlfn.TEXTJOIN( "", , data_scaledImpacts[[#This Row],[sector]:[impactType]] )</f>
        <v>HTF2p5502010Direct</v>
      </c>
      <c r="C2907" s="49" t="s">
        <v>221</v>
      </c>
      <c r="D2907" s="49" t="s">
        <v>1011</v>
      </c>
      <c r="E2907" s="50">
        <v>50</v>
      </c>
      <c r="F2907" s="50">
        <v>2010</v>
      </c>
      <c r="G2907" s="50" t="s">
        <v>232</v>
      </c>
      <c r="H2907" s="51"/>
      <c r="I2907" s="64"/>
      <c r="J2907" s="147" t="s">
        <v>26</v>
      </c>
      <c r="K2907" s="52">
        <v>4122793683.8285098</v>
      </c>
      <c r="L2907" s="53" t="s">
        <v>26</v>
      </c>
      <c r="M2907" s="52">
        <v>271110417.51981652</v>
      </c>
      <c r="N2907" s="52">
        <v>2966123876.7318168</v>
      </c>
      <c r="O2907" s="52">
        <v>1226865420.1346743</v>
      </c>
      <c r="P2907" s="20">
        <v>2882223960.9520988</v>
      </c>
    </row>
    <row r="2908" spans="1:16" x14ac:dyDescent="0.35">
      <c r="A2908" s="54">
        <f xml:space="preserve"> ROW( data_scaledImpacts[[#This Row],[row_id]] ) - ROW( data_scaledImpacts[[#Headers],[row_id]] )</f>
        <v>2907</v>
      </c>
      <c r="B2908" s="61" t="str">
        <f xml:space="preserve"> _xlfn.TEXTJOIN( "", , data_scaledImpacts[[#This Row],[sector]:[impactType]] )</f>
        <v>HTF2p5752010Direct</v>
      </c>
      <c r="C2908" s="49" t="s">
        <v>221</v>
      </c>
      <c r="D2908" s="49" t="s">
        <v>1011</v>
      </c>
      <c r="E2908" s="50">
        <v>75</v>
      </c>
      <c r="F2908" s="50">
        <v>2010</v>
      </c>
      <c r="G2908" s="50" t="s">
        <v>232</v>
      </c>
      <c r="H2908" s="51"/>
      <c r="I2908" s="64"/>
      <c r="J2908" s="147" t="s">
        <v>26</v>
      </c>
      <c r="K2908" s="52">
        <v>3446638167.3364553</v>
      </c>
      <c r="L2908" s="53" t="s">
        <v>26</v>
      </c>
      <c r="M2908" s="52">
        <v>573065800.72612083</v>
      </c>
      <c r="N2908" s="52">
        <v>1822918754.3394403</v>
      </c>
      <c r="O2908" s="52">
        <v>405030889.4306795</v>
      </c>
      <c r="P2908" s="20">
        <v>2911483697.8658724</v>
      </c>
    </row>
    <row r="2909" spans="1:16" x14ac:dyDescent="0.35">
      <c r="A2909" s="54">
        <f xml:space="preserve"> ROW( data_scaledImpacts[[#This Row],[row_id]] ) - ROW( data_scaledImpacts[[#Headers],[row_id]] )</f>
        <v>2908</v>
      </c>
      <c r="B2909" s="61" t="str">
        <f xml:space="preserve"> _xlfn.TEXTJOIN( "", , data_scaledImpacts[[#This Row],[sector]:[impactType]] )</f>
        <v>HTF2p51002010Direct</v>
      </c>
      <c r="C2909" s="49" t="s">
        <v>221</v>
      </c>
      <c r="D2909" s="49" t="s">
        <v>1011</v>
      </c>
      <c r="E2909" s="50">
        <v>100</v>
      </c>
      <c r="F2909" s="50">
        <v>2010</v>
      </c>
      <c r="G2909" s="50" t="s">
        <v>232</v>
      </c>
      <c r="H2909" s="51"/>
      <c r="I2909" s="64"/>
      <c r="J2909" s="147" t="s">
        <v>26</v>
      </c>
      <c r="K2909" s="52">
        <v>2860628846.7120209</v>
      </c>
      <c r="L2909" s="53" t="s">
        <v>26</v>
      </c>
      <c r="M2909" s="52">
        <v>532612940.80582875</v>
      </c>
      <c r="N2909" s="52">
        <v>1892706597.2140203</v>
      </c>
      <c r="O2909" s="52">
        <v>377736163.1124329</v>
      </c>
      <c r="P2909" s="20">
        <v>2922107131.9310565</v>
      </c>
    </row>
    <row r="2910" spans="1:16" x14ac:dyDescent="0.35">
      <c r="A2910" s="54">
        <f xml:space="preserve"> ROW( data_scaledImpacts[[#This Row],[row_id]] ) - ROW( data_scaledImpacts[[#Headers],[row_id]] )</f>
        <v>2909</v>
      </c>
      <c r="B2910" s="61" t="str">
        <f xml:space="preserve"> _xlfn.TEXTJOIN( "", , data_scaledImpacts[[#This Row],[sector]:[impactType]] )</f>
        <v>HTF2p51252010Direct</v>
      </c>
      <c r="C2910" s="49" t="s">
        <v>221</v>
      </c>
      <c r="D2910" s="49" t="s">
        <v>1011</v>
      </c>
      <c r="E2910" s="50">
        <v>125</v>
      </c>
      <c r="F2910" s="50">
        <v>2010</v>
      </c>
      <c r="G2910" s="50" t="s">
        <v>232</v>
      </c>
      <c r="H2910" s="51"/>
      <c r="I2910" s="64"/>
      <c r="J2910" s="147" t="s">
        <v>26</v>
      </c>
      <c r="K2910" s="52">
        <v>3081715266.6754007</v>
      </c>
      <c r="L2910" s="53" t="s">
        <v>26</v>
      </c>
      <c r="M2910" s="52">
        <v>540836000.785743</v>
      </c>
      <c r="N2910" s="52">
        <v>2148181073.0238471</v>
      </c>
      <c r="O2910" s="52">
        <v>475858587.83510053</v>
      </c>
      <c r="P2910" s="20">
        <v>3058204170.9279022</v>
      </c>
    </row>
    <row r="2911" spans="1:16" x14ac:dyDescent="0.35">
      <c r="A2911" s="54">
        <f xml:space="preserve"> ROW( data_scaledImpacts[[#This Row],[row_id]] ) - ROW( data_scaledImpacts[[#Headers],[row_id]] )</f>
        <v>2910</v>
      </c>
      <c r="B2911" s="61" t="str">
        <f xml:space="preserve"> _xlfn.TEXTJOIN( "", , data_scaledImpacts[[#This Row],[sector]:[impactType]] )</f>
        <v>HTF2p51502010Direct</v>
      </c>
      <c r="C2911" s="49" t="s">
        <v>221</v>
      </c>
      <c r="D2911" s="49" t="s">
        <v>1011</v>
      </c>
      <c r="E2911" s="50">
        <v>150</v>
      </c>
      <c r="F2911" s="50">
        <v>2010</v>
      </c>
      <c r="G2911" s="50" t="s">
        <v>232</v>
      </c>
      <c r="H2911" s="51"/>
      <c r="I2911" s="64"/>
      <c r="J2911" s="147" t="s">
        <v>26</v>
      </c>
      <c r="K2911" s="52">
        <v>3436208789.0124888</v>
      </c>
      <c r="L2911" s="53" t="s">
        <v>26</v>
      </c>
      <c r="M2911" s="52">
        <v>627333606.88242364</v>
      </c>
      <c r="N2911" s="52">
        <v>2585876422.327373</v>
      </c>
      <c r="O2911" s="52">
        <v>648906361.35589278</v>
      </c>
      <c r="P2911" s="20">
        <v>1776544635.4948823</v>
      </c>
    </row>
    <row r="2912" spans="1:16" x14ac:dyDescent="0.35">
      <c r="A2912" s="54">
        <f xml:space="preserve"> ROW( data_scaledImpacts[[#This Row],[row_id]] ) - ROW( data_scaledImpacts[[#Headers],[row_id]] )</f>
        <v>2911</v>
      </c>
      <c r="B2912" s="61" t="str">
        <f xml:space="preserve"> _xlfn.TEXTJOIN( "", , data_scaledImpacts[[#This Row],[sector]:[impactType]] )</f>
        <v>HTF2p51752010Direct</v>
      </c>
      <c r="C2912" s="49" t="s">
        <v>221</v>
      </c>
      <c r="D2912" s="49" t="s">
        <v>1011</v>
      </c>
      <c r="E2912" s="50">
        <v>175</v>
      </c>
      <c r="F2912" s="50">
        <v>2010</v>
      </c>
      <c r="G2912" s="50" t="s">
        <v>232</v>
      </c>
      <c r="H2912" s="51"/>
      <c r="I2912" s="64"/>
      <c r="J2912" s="147" t="s">
        <v>26</v>
      </c>
      <c r="K2912" s="52">
        <v>3781146127.666183</v>
      </c>
      <c r="L2912" s="53" t="s">
        <v>26</v>
      </c>
      <c r="M2912" s="52">
        <v>694586740.75341904</v>
      </c>
      <c r="N2912" s="52">
        <v>2837520564.3379045</v>
      </c>
      <c r="O2912" s="52">
        <v>732294181.13957596</v>
      </c>
      <c r="P2912" s="20">
        <v>1122899985.3070734</v>
      </c>
    </row>
    <row r="2913" spans="1:16" x14ac:dyDescent="0.35">
      <c r="A2913" s="54">
        <f xml:space="preserve"> ROW( data_scaledImpacts[[#This Row],[row_id]] ) - ROW( data_scaledImpacts[[#Headers],[row_id]] )</f>
        <v>2912</v>
      </c>
      <c r="B2913" s="61" t="str">
        <f xml:space="preserve"> _xlfn.TEXTJOIN( "", , data_scaledImpacts[[#This Row],[sector]:[impactType]] )</f>
        <v>HTF2p52002010Direct</v>
      </c>
      <c r="C2913" s="49" t="s">
        <v>221</v>
      </c>
      <c r="D2913" s="49" t="s">
        <v>1011</v>
      </c>
      <c r="E2913" s="50">
        <v>200</v>
      </c>
      <c r="F2913" s="50">
        <v>2010</v>
      </c>
      <c r="G2913" s="50" t="s">
        <v>232</v>
      </c>
      <c r="H2913" s="51"/>
      <c r="I2913" s="64"/>
      <c r="J2913" s="147" t="s">
        <v>26</v>
      </c>
      <c r="K2913" s="52">
        <v>4199204275.1272683</v>
      </c>
      <c r="L2913" s="53" t="s">
        <v>26</v>
      </c>
      <c r="M2913" s="52">
        <v>784432490.63976502</v>
      </c>
      <c r="N2913" s="52">
        <v>2956060127.8370614</v>
      </c>
      <c r="O2913" s="52">
        <v>777730219.94022822</v>
      </c>
      <c r="P2913" s="20">
        <v>1080809441.2288666</v>
      </c>
    </row>
    <row r="2914" spans="1:16" x14ac:dyDescent="0.35">
      <c r="A2914" s="54">
        <f xml:space="preserve"> ROW( data_scaledImpacts[[#This Row],[row_id]] ) - ROW( data_scaledImpacts[[#Headers],[row_id]] )</f>
        <v>2913</v>
      </c>
      <c r="B2914" s="61" t="str">
        <f xml:space="preserve"> _xlfn.TEXTJOIN( "", , data_scaledImpacts[[#This Row],[sector]:[impactType]] )</f>
        <v>HTF2p52252010Direct</v>
      </c>
      <c r="C2914" s="49" t="s">
        <v>221</v>
      </c>
      <c r="D2914" s="49" t="s">
        <v>1011</v>
      </c>
      <c r="E2914" s="50">
        <v>225</v>
      </c>
      <c r="F2914" s="50">
        <v>2010</v>
      </c>
      <c r="G2914" s="50" t="s">
        <v>232</v>
      </c>
      <c r="H2914" s="51"/>
      <c r="I2914" s="64"/>
      <c r="J2914" s="147" t="s">
        <v>26</v>
      </c>
      <c r="K2914" s="52">
        <v>4481034381.7764711</v>
      </c>
      <c r="L2914" s="53" t="s">
        <v>26</v>
      </c>
      <c r="M2914" s="52">
        <v>856883386.0675801</v>
      </c>
      <c r="N2914" s="52">
        <v>2914031736.9556952</v>
      </c>
      <c r="O2914" s="52">
        <v>760371953.3366003</v>
      </c>
      <c r="P2914" s="20">
        <v>1176497616.9173768</v>
      </c>
    </row>
    <row r="2915" spans="1:16" x14ac:dyDescent="0.35">
      <c r="A2915" s="54">
        <f xml:space="preserve"> ROW( data_scaledImpacts[[#This Row],[row_id]] ) - ROW( data_scaledImpacts[[#Headers],[row_id]] )</f>
        <v>2914</v>
      </c>
      <c r="B2915" s="61" t="str">
        <f xml:space="preserve"> _xlfn.TEXTJOIN( "", , data_scaledImpacts[[#This Row],[sector]:[impactType]] )</f>
        <v>HTF0p3252090NoAdapt</v>
      </c>
      <c r="C2915" s="49" t="s">
        <v>221</v>
      </c>
      <c r="D2915" s="49" t="s">
        <v>1006</v>
      </c>
      <c r="E2915" s="50">
        <v>25</v>
      </c>
      <c r="F2915" s="50">
        <v>2090</v>
      </c>
      <c r="G2915" s="50" t="s">
        <v>87</v>
      </c>
      <c r="H2915" s="51"/>
      <c r="I2915" s="64"/>
      <c r="J2915" s="147" t="s">
        <v>26</v>
      </c>
      <c r="K2915" s="52">
        <v>20600999163.648594</v>
      </c>
      <c r="L2915" s="53" t="s">
        <v>26</v>
      </c>
      <c r="M2915" s="52">
        <v>456656779.23246908</v>
      </c>
      <c r="N2915" s="52">
        <v>155021599939.47946</v>
      </c>
      <c r="O2915" s="52">
        <v>247310338897.72375</v>
      </c>
      <c r="P2915" s="20">
        <v>2745007525.1181674</v>
      </c>
    </row>
    <row r="2916" spans="1:16" x14ac:dyDescent="0.35">
      <c r="A2916" s="54">
        <f xml:space="preserve"> ROW( data_scaledImpacts[[#This Row],[row_id]] ) - ROW( data_scaledImpacts[[#Headers],[row_id]] )</f>
        <v>2915</v>
      </c>
      <c r="B2916" s="61" t="str">
        <f xml:space="preserve"> _xlfn.TEXTJOIN( "", , data_scaledImpacts[[#This Row],[sector]:[impactType]] )</f>
        <v>HTF0p3502090NoAdapt</v>
      </c>
      <c r="C2916" s="49" t="s">
        <v>221</v>
      </c>
      <c r="D2916" s="49" t="s">
        <v>1006</v>
      </c>
      <c r="E2916" s="50">
        <v>50</v>
      </c>
      <c r="F2916" s="50">
        <v>2090</v>
      </c>
      <c r="G2916" s="50" t="s">
        <v>87</v>
      </c>
      <c r="H2916" s="51"/>
      <c r="I2916" s="64"/>
      <c r="J2916" s="147" t="s">
        <v>26</v>
      </c>
      <c r="K2916" s="52" t="s">
        <v>26</v>
      </c>
      <c r="L2916" s="53" t="s">
        <v>26</v>
      </c>
      <c r="M2916" s="52" t="s">
        <v>26</v>
      </c>
      <c r="N2916" s="52" t="s">
        <v>26</v>
      </c>
      <c r="O2916" s="52" t="s">
        <v>26</v>
      </c>
      <c r="P2916" s="20" t="s">
        <v>26</v>
      </c>
    </row>
    <row r="2917" spans="1:16" x14ac:dyDescent="0.35">
      <c r="A2917" s="54">
        <f xml:space="preserve"> ROW( data_scaledImpacts[[#This Row],[row_id]] ) - ROW( data_scaledImpacts[[#Headers],[row_id]] )</f>
        <v>2916</v>
      </c>
      <c r="B2917" s="61" t="str">
        <f xml:space="preserve"> _xlfn.TEXTJOIN( "", , data_scaledImpacts[[#This Row],[sector]:[impactType]] )</f>
        <v>HTF0p3752090NoAdapt</v>
      </c>
      <c r="C2917" s="49" t="s">
        <v>221</v>
      </c>
      <c r="D2917" s="49" t="s">
        <v>1006</v>
      </c>
      <c r="E2917" s="50">
        <v>75</v>
      </c>
      <c r="F2917" s="50">
        <v>2090</v>
      </c>
      <c r="G2917" s="50" t="s">
        <v>87</v>
      </c>
      <c r="H2917" s="51"/>
      <c r="I2917" s="64"/>
      <c r="J2917" s="147" t="s">
        <v>26</v>
      </c>
      <c r="K2917" s="52" t="s">
        <v>26</v>
      </c>
      <c r="L2917" s="53" t="s">
        <v>26</v>
      </c>
      <c r="M2917" s="52" t="s">
        <v>26</v>
      </c>
      <c r="N2917" s="52" t="s">
        <v>26</v>
      </c>
      <c r="O2917" s="52" t="s">
        <v>26</v>
      </c>
      <c r="P2917" s="20" t="s">
        <v>26</v>
      </c>
    </row>
    <row r="2918" spans="1:16" x14ac:dyDescent="0.35">
      <c r="A2918" s="54">
        <f xml:space="preserve"> ROW( data_scaledImpacts[[#This Row],[row_id]] ) - ROW( data_scaledImpacts[[#Headers],[row_id]] )</f>
        <v>2917</v>
      </c>
      <c r="B2918" s="61" t="str">
        <f xml:space="preserve"> _xlfn.TEXTJOIN( "", , data_scaledImpacts[[#This Row],[sector]:[impactType]] )</f>
        <v>HTF0p31002090NoAdapt</v>
      </c>
      <c r="C2918" s="49" t="s">
        <v>221</v>
      </c>
      <c r="D2918" s="49" t="s">
        <v>1006</v>
      </c>
      <c r="E2918" s="50">
        <v>100</v>
      </c>
      <c r="F2918" s="50">
        <v>2090</v>
      </c>
      <c r="G2918" s="50" t="s">
        <v>87</v>
      </c>
      <c r="H2918" s="51"/>
      <c r="I2918" s="64"/>
      <c r="J2918" s="147" t="s">
        <v>26</v>
      </c>
      <c r="K2918" s="52" t="s">
        <v>26</v>
      </c>
      <c r="L2918" s="53" t="s">
        <v>26</v>
      </c>
      <c r="M2918" s="52" t="s">
        <v>26</v>
      </c>
      <c r="N2918" s="52" t="s">
        <v>26</v>
      </c>
      <c r="O2918" s="52" t="s">
        <v>26</v>
      </c>
      <c r="P2918" s="20" t="s">
        <v>26</v>
      </c>
    </row>
    <row r="2919" spans="1:16" x14ac:dyDescent="0.35">
      <c r="A2919" s="54">
        <f xml:space="preserve"> ROW( data_scaledImpacts[[#This Row],[row_id]] ) - ROW( data_scaledImpacts[[#Headers],[row_id]] )</f>
        <v>2918</v>
      </c>
      <c r="B2919" s="61" t="str">
        <f xml:space="preserve"> _xlfn.TEXTJOIN( "", , data_scaledImpacts[[#This Row],[sector]:[impactType]] )</f>
        <v>HTF0p31252090NoAdapt</v>
      </c>
      <c r="C2919" s="49" t="s">
        <v>221</v>
      </c>
      <c r="D2919" s="49" t="s">
        <v>1006</v>
      </c>
      <c r="E2919" s="50">
        <v>125</v>
      </c>
      <c r="F2919" s="50">
        <v>2090</v>
      </c>
      <c r="G2919" s="50" t="s">
        <v>87</v>
      </c>
      <c r="H2919" s="51"/>
      <c r="I2919" s="64"/>
      <c r="J2919" s="147" t="s">
        <v>26</v>
      </c>
      <c r="K2919" s="52" t="s">
        <v>26</v>
      </c>
      <c r="L2919" s="53" t="s">
        <v>26</v>
      </c>
      <c r="M2919" s="52" t="s">
        <v>26</v>
      </c>
      <c r="N2919" s="52" t="s">
        <v>26</v>
      </c>
      <c r="O2919" s="52" t="s">
        <v>26</v>
      </c>
      <c r="P2919" s="20" t="s">
        <v>26</v>
      </c>
    </row>
    <row r="2920" spans="1:16" x14ac:dyDescent="0.35">
      <c r="A2920" s="54">
        <f xml:space="preserve"> ROW( data_scaledImpacts[[#This Row],[row_id]] ) - ROW( data_scaledImpacts[[#Headers],[row_id]] )</f>
        <v>2919</v>
      </c>
      <c r="B2920" s="61" t="str">
        <f xml:space="preserve"> _xlfn.TEXTJOIN( "", , data_scaledImpacts[[#This Row],[sector]:[impactType]] )</f>
        <v>HTF0p31502090NoAdapt</v>
      </c>
      <c r="C2920" s="49" t="s">
        <v>221</v>
      </c>
      <c r="D2920" s="49" t="s">
        <v>1006</v>
      </c>
      <c r="E2920" s="50">
        <v>150</v>
      </c>
      <c r="F2920" s="50">
        <v>2090</v>
      </c>
      <c r="G2920" s="50" t="s">
        <v>87</v>
      </c>
      <c r="H2920" s="51"/>
      <c r="I2920" s="64"/>
      <c r="J2920" s="147" t="s">
        <v>26</v>
      </c>
      <c r="K2920" s="52" t="s">
        <v>26</v>
      </c>
      <c r="L2920" s="53" t="s">
        <v>26</v>
      </c>
      <c r="M2920" s="52" t="s">
        <v>26</v>
      </c>
      <c r="N2920" s="52" t="s">
        <v>26</v>
      </c>
      <c r="O2920" s="52" t="s">
        <v>26</v>
      </c>
      <c r="P2920" s="20" t="s">
        <v>26</v>
      </c>
    </row>
    <row r="2921" spans="1:16" x14ac:dyDescent="0.35">
      <c r="A2921" s="54">
        <f xml:space="preserve"> ROW( data_scaledImpacts[[#This Row],[row_id]] ) - ROW( data_scaledImpacts[[#Headers],[row_id]] )</f>
        <v>2920</v>
      </c>
      <c r="B2921" s="61" t="str">
        <f xml:space="preserve"> _xlfn.TEXTJOIN( "", , data_scaledImpacts[[#This Row],[sector]:[impactType]] )</f>
        <v>HTF0p31752090NoAdapt</v>
      </c>
      <c r="C2921" s="49" t="s">
        <v>221</v>
      </c>
      <c r="D2921" s="49" t="s">
        <v>1006</v>
      </c>
      <c r="E2921" s="50">
        <v>175</v>
      </c>
      <c r="F2921" s="50">
        <v>2090</v>
      </c>
      <c r="G2921" s="50" t="s">
        <v>87</v>
      </c>
      <c r="H2921" s="51"/>
      <c r="I2921" s="64"/>
      <c r="J2921" s="147" t="s">
        <v>26</v>
      </c>
      <c r="K2921" s="52" t="s">
        <v>26</v>
      </c>
      <c r="L2921" s="53" t="s">
        <v>26</v>
      </c>
      <c r="M2921" s="52" t="s">
        <v>26</v>
      </c>
      <c r="N2921" s="52" t="s">
        <v>26</v>
      </c>
      <c r="O2921" s="52" t="s">
        <v>26</v>
      </c>
      <c r="P2921" s="20" t="s">
        <v>26</v>
      </c>
    </row>
    <row r="2922" spans="1:16" x14ac:dyDescent="0.35">
      <c r="A2922" s="54">
        <f xml:space="preserve"> ROW( data_scaledImpacts[[#This Row],[row_id]] ) - ROW( data_scaledImpacts[[#Headers],[row_id]] )</f>
        <v>2921</v>
      </c>
      <c r="B2922" s="61" t="str">
        <f xml:space="preserve"> _xlfn.TEXTJOIN( "", , data_scaledImpacts[[#This Row],[sector]:[impactType]] )</f>
        <v>HTF0p32002090NoAdapt</v>
      </c>
      <c r="C2922" s="49" t="s">
        <v>221</v>
      </c>
      <c r="D2922" s="49" t="s">
        <v>1006</v>
      </c>
      <c r="E2922" s="50">
        <v>200</v>
      </c>
      <c r="F2922" s="50">
        <v>2090</v>
      </c>
      <c r="G2922" s="50" t="s">
        <v>87</v>
      </c>
      <c r="H2922" s="51"/>
      <c r="I2922" s="64"/>
      <c r="J2922" s="147" t="s">
        <v>26</v>
      </c>
      <c r="K2922" s="52" t="s">
        <v>26</v>
      </c>
      <c r="L2922" s="53" t="s">
        <v>26</v>
      </c>
      <c r="M2922" s="52" t="s">
        <v>26</v>
      </c>
      <c r="N2922" s="52" t="s">
        <v>26</v>
      </c>
      <c r="O2922" s="52" t="s">
        <v>26</v>
      </c>
      <c r="P2922" s="20" t="s">
        <v>26</v>
      </c>
    </row>
    <row r="2923" spans="1:16" x14ac:dyDescent="0.35">
      <c r="A2923" s="54">
        <f xml:space="preserve"> ROW( data_scaledImpacts[[#This Row],[row_id]] ) - ROW( data_scaledImpacts[[#Headers],[row_id]] )</f>
        <v>2922</v>
      </c>
      <c r="B2923" s="61" t="str">
        <f xml:space="preserve"> _xlfn.TEXTJOIN( "", , data_scaledImpacts[[#This Row],[sector]:[impactType]] )</f>
        <v>HTF0p32252090NoAdapt</v>
      </c>
      <c r="C2923" s="49" t="s">
        <v>221</v>
      </c>
      <c r="D2923" s="49" t="s">
        <v>1006</v>
      </c>
      <c r="E2923" s="50">
        <v>225</v>
      </c>
      <c r="F2923" s="50">
        <v>2090</v>
      </c>
      <c r="G2923" s="50" t="s">
        <v>87</v>
      </c>
      <c r="H2923" s="51"/>
      <c r="I2923" s="64"/>
      <c r="J2923" s="147" t="s">
        <v>26</v>
      </c>
      <c r="K2923" s="52" t="s">
        <v>26</v>
      </c>
      <c r="L2923" s="53" t="s">
        <v>26</v>
      </c>
      <c r="M2923" s="52" t="s">
        <v>26</v>
      </c>
      <c r="N2923" s="52" t="s">
        <v>26</v>
      </c>
      <c r="O2923" s="52" t="s">
        <v>26</v>
      </c>
      <c r="P2923" s="20" t="s">
        <v>26</v>
      </c>
    </row>
    <row r="2924" spans="1:16" x14ac:dyDescent="0.35">
      <c r="A2924" s="54">
        <f xml:space="preserve"> ROW( data_scaledImpacts[[#This Row],[row_id]] ) - ROW( data_scaledImpacts[[#Headers],[row_id]] )</f>
        <v>2923</v>
      </c>
      <c r="B2924" s="61" t="str">
        <f xml:space="preserve"> _xlfn.TEXTJOIN( "", , data_scaledImpacts[[#This Row],[sector]:[impactType]] )</f>
        <v>HTF0p5252090NoAdapt</v>
      </c>
      <c r="C2924" s="49" t="s">
        <v>221</v>
      </c>
      <c r="D2924" s="49" t="s">
        <v>1007</v>
      </c>
      <c r="E2924" s="50">
        <v>25</v>
      </c>
      <c r="F2924" s="50">
        <v>2090</v>
      </c>
      <c r="G2924" s="50" t="s">
        <v>87</v>
      </c>
      <c r="H2924" s="51"/>
      <c r="I2924" s="64"/>
      <c r="J2924" s="147" t="s">
        <v>26</v>
      </c>
      <c r="K2924" s="52">
        <v>13015758783.493484</v>
      </c>
      <c r="L2924" s="53" t="s">
        <v>26</v>
      </c>
      <c r="M2924" s="52">
        <v>390353795.34479183</v>
      </c>
      <c r="N2924" s="52">
        <v>61398560241.128395</v>
      </c>
      <c r="O2924" s="52">
        <v>91202918088.740753</v>
      </c>
      <c r="P2924" s="20">
        <v>1786545681.433197</v>
      </c>
    </row>
    <row r="2925" spans="1:16" x14ac:dyDescent="0.35">
      <c r="A2925" s="54">
        <f xml:space="preserve"> ROW( data_scaledImpacts[[#This Row],[row_id]] ) - ROW( data_scaledImpacts[[#Headers],[row_id]] )</f>
        <v>2924</v>
      </c>
      <c r="B2925" s="61" t="str">
        <f xml:space="preserve"> _xlfn.TEXTJOIN( "", , data_scaledImpacts[[#This Row],[sector]:[impactType]] )</f>
        <v>HTF0p5502090NoAdapt</v>
      </c>
      <c r="C2925" s="49" t="s">
        <v>221</v>
      </c>
      <c r="D2925" s="49" t="s">
        <v>1007</v>
      </c>
      <c r="E2925" s="50">
        <v>50</v>
      </c>
      <c r="F2925" s="50">
        <v>2090</v>
      </c>
      <c r="G2925" s="50" t="s">
        <v>87</v>
      </c>
      <c r="H2925" s="51"/>
      <c r="I2925" s="64"/>
      <c r="J2925" s="147" t="s">
        <v>26</v>
      </c>
      <c r="K2925" s="52">
        <v>60988180634.553162</v>
      </c>
      <c r="L2925" s="53" t="s">
        <v>26</v>
      </c>
      <c r="M2925" s="52">
        <v>1073728856.7697515</v>
      </c>
      <c r="N2925" s="52">
        <v>299162881269.42291</v>
      </c>
      <c r="O2925" s="52">
        <v>529859664372.1405</v>
      </c>
      <c r="P2925" s="20">
        <v>11272717279.976809</v>
      </c>
    </row>
    <row r="2926" spans="1:16" x14ac:dyDescent="0.35">
      <c r="A2926" s="54">
        <f xml:space="preserve"> ROW( data_scaledImpacts[[#This Row],[row_id]] ) - ROW( data_scaledImpacts[[#Headers],[row_id]] )</f>
        <v>2925</v>
      </c>
      <c r="B2926" s="61" t="str">
        <f xml:space="preserve"> _xlfn.TEXTJOIN( "", , data_scaledImpacts[[#This Row],[sector]:[impactType]] )</f>
        <v>HTF0p5752090NoAdapt</v>
      </c>
      <c r="C2926" s="49" t="s">
        <v>221</v>
      </c>
      <c r="D2926" s="49" t="s">
        <v>1007</v>
      </c>
      <c r="E2926" s="50">
        <v>75</v>
      </c>
      <c r="F2926" s="50">
        <v>2090</v>
      </c>
      <c r="G2926" s="50" t="s">
        <v>87</v>
      </c>
      <c r="H2926" s="51"/>
      <c r="I2926" s="64"/>
      <c r="J2926" s="147" t="s">
        <v>26</v>
      </c>
      <c r="K2926" s="52" t="s">
        <v>26</v>
      </c>
      <c r="L2926" s="53" t="s">
        <v>26</v>
      </c>
      <c r="M2926" s="52" t="s">
        <v>26</v>
      </c>
      <c r="N2926" s="52" t="s">
        <v>26</v>
      </c>
      <c r="O2926" s="52" t="s">
        <v>26</v>
      </c>
      <c r="P2926" s="20" t="s">
        <v>26</v>
      </c>
    </row>
    <row r="2927" spans="1:16" x14ac:dyDescent="0.35">
      <c r="A2927" s="54">
        <f xml:space="preserve"> ROW( data_scaledImpacts[[#This Row],[row_id]] ) - ROW( data_scaledImpacts[[#Headers],[row_id]] )</f>
        <v>2926</v>
      </c>
      <c r="B2927" s="61" t="str">
        <f xml:space="preserve"> _xlfn.TEXTJOIN( "", , data_scaledImpacts[[#This Row],[sector]:[impactType]] )</f>
        <v>HTF0p51002090NoAdapt</v>
      </c>
      <c r="C2927" s="49" t="s">
        <v>221</v>
      </c>
      <c r="D2927" s="49" t="s">
        <v>1007</v>
      </c>
      <c r="E2927" s="50">
        <v>100</v>
      </c>
      <c r="F2927" s="50">
        <v>2090</v>
      </c>
      <c r="G2927" s="50" t="s">
        <v>87</v>
      </c>
      <c r="H2927" s="51"/>
      <c r="I2927" s="64"/>
      <c r="J2927" s="147" t="s">
        <v>26</v>
      </c>
      <c r="K2927" s="52" t="s">
        <v>26</v>
      </c>
      <c r="L2927" s="53" t="s">
        <v>26</v>
      </c>
      <c r="M2927" s="52" t="s">
        <v>26</v>
      </c>
      <c r="N2927" s="52" t="s">
        <v>26</v>
      </c>
      <c r="O2927" s="52" t="s">
        <v>26</v>
      </c>
      <c r="P2927" s="20" t="s">
        <v>26</v>
      </c>
    </row>
    <row r="2928" spans="1:16" x14ac:dyDescent="0.35">
      <c r="A2928" s="54">
        <f xml:space="preserve"> ROW( data_scaledImpacts[[#This Row],[row_id]] ) - ROW( data_scaledImpacts[[#Headers],[row_id]] )</f>
        <v>2927</v>
      </c>
      <c r="B2928" s="61" t="str">
        <f xml:space="preserve"> _xlfn.TEXTJOIN( "", , data_scaledImpacts[[#This Row],[sector]:[impactType]] )</f>
        <v>HTF0p51252090NoAdapt</v>
      </c>
      <c r="C2928" s="49" t="s">
        <v>221</v>
      </c>
      <c r="D2928" s="49" t="s">
        <v>1007</v>
      </c>
      <c r="E2928" s="50">
        <v>125</v>
      </c>
      <c r="F2928" s="50">
        <v>2090</v>
      </c>
      <c r="G2928" s="50" t="s">
        <v>87</v>
      </c>
      <c r="H2928" s="51"/>
      <c r="I2928" s="64"/>
      <c r="J2928" s="147" t="s">
        <v>26</v>
      </c>
      <c r="K2928" s="52" t="s">
        <v>26</v>
      </c>
      <c r="L2928" s="53" t="s">
        <v>26</v>
      </c>
      <c r="M2928" s="52" t="s">
        <v>26</v>
      </c>
      <c r="N2928" s="52" t="s">
        <v>26</v>
      </c>
      <c r="O2928" s="52" t="s">
        <v>26</v>
      </c>
      <c r="P2928" s="20" t="s">
        <v>26</v>
      </c>
    </row>
    <row r="2929" spans="1:16" x14ac:dyDescent="0.35">
      <c r="A2929" s="54">
        <f xml:space="preserve"> ROW( data_scaledImpacts[[#This Row],[row_id]] ) - ROW( data_scaledImpacts[[#Headers],[row_id]] )</f>
        <v>2928</v>
      </c>
      <c r="B2929" s="61" t="str">
        <f xml:space="preserve"> _xlfn.TEXTJOIN( "", , data_scaledImpacts[[#This Row],[sector]:[impactType]] )</f>
        <v>HTF0p51502090NoAdapt</v>
      </c>
      <c r="C2929" s="49" t="s">
        <v>221</v>
      </c>
      <c r="D2929" s="49" t="s">
        <v>1007</v>
      </c>
      <c r="E2929" s="50">
        <v>150</v>
      </c>
      <c r="F2929" s="50">
        <v>2090</v>
      </c>
      <c r="G2929" s="50" t="s">
        <v>87</v>
      </c>
      <c r="H2929" s="51"/>
      <c r="I2929" s="64"/>
      <c r="J2929" s="147" t="s">
        <v>26</v>
      </c>
      <c r="K2929" s="52" t="s">
        <v>26</v>
      </c>
      <c r="L2929" s="53" t="s">
        <v>26</v>
      </c>
      <c r="M2929" s="52" t="s">
        <v>26</v>
      </c>
      <c r="N2929" s="52" t="s">
        <v>26</v>
      </c>
      <c r="O2929" s="52" t="s">
        <v>26</v>
      </c>
      <c r="P2929" s="20" t="s">
        <v>26</v>
      </c>
    </row>
    <row r="2930" spans="1:16" x14ac:dyDescent="0.35">
      <c r="A2930" s="54">
        <f xml:space="preserve"> ROW( data_scaledImpacts[[#This Row],[row_id]] ) - ROW( data_scaledImpacts[[#Headers],[row_id]] )</f>
        <v>2929</v>
      </c>
      <c r="B2930" s="61" t="str">
        <f xml:space="preserve"> _xlfn.TEXTJOIN( "", , data_scaledImpacts[[#This Row],[sector]:[impactType]] )</f>
        <v>HTF0p51752090NoAdapt</v>
      </c>
      <c r="C2930" s="49" t="s">
        <v>221</v>
      </c>
      <c r="D2930" s="49" t="s">
        <v>1007</v>
      </c>
      <c r="E2930" s="50">
        <v>175</v>
      </c>
      <c r="F2930" s="50">
        <v>2090</v>
      </c>
      <c r="G2930" s="50" t="s">
        <v>87</v>
      </c>
      <c r="H2930" s="51"/>
      <c r="I2930" s="64"/>
      <c r="J2930" s="147" t="s">
        <v>26</v>
      </c>
      <c r="K2930" s="52" t="s">
        <v>26</v>
      </c>
      <c r="L2930" s="53" t="s">
        <v>26</v>
      </c>
      <c r="M2930" s="52" t="s">
        <v>26</v>
      </c>
      <c r="N2930" s="52" t="s">
        <v>26</v>
      </c>
      <c r="O2930" s="52" t="s">
        <v>26</v>
      </c>
      <c r="P2930" s="20" t="s">
        <v>26</v>
      </c>
    </row>
    <row r="2931" spans="1:16" x14ac:dyDescent="0.35">
      <c r="A2931" s="54">
        <f xml:space="preserve"> ROW( data_scaledImpacts[[#This Row],[row_id]] ) - ROW( data_scaledImpacts[[#Headers],[row_id]] )</f>
        <v>2930</v>
      </c>
      <c r="B2931" s="61" t="str">
        <f xml:space="preserve"> _xlfn.TEXTJOIN( "", , data_scaledImpacts[[#This Row],[sector]:[impactType]] )</f>
        <v>HTF0p52002090NoAdapt</v>
      </c>
      <c r="C2931" s="49" t="s">
        <v>221</v>
      </c>
      <c r="D2931" s="49" t="s">
        <v>1007</v>
      </c>
      <c r="E2931" s="50">
        <v>200</v>
      </c>
      <c r="F2931" s="50">
        <v>2090</v>
      </c>
      <c r="G2931" s="50" t="s">
        <v>87</v>
      </c>
      <c r="H2931" s="51"/>
      <c r="I2931" s="64"/>
      <c r="J2931" s="147" t="s">
        <v>26</v>
      </c>
      <c r="K2931" s="52" t="s">
        <v>26</v>
      </c>
      <c r="L2931" s="53" t="s">
        <v>26</v>
      </c>
      <c r="M2931" s="52" t="s">
        <v>26</v>
      </c>
      <c r="N2931" s="52" t="s">
        <v>26</v>
      </c>
      <c r="O2931" s="52" t="s">
        <v>26</v>
      </c>
      <c r="P2931" s="20" t="s">
        <v>26</v>
      </c>
    </row>
    <row r="2932" spans="1:16" x14ac:dyDescent="0.35">
      <c r="A2932" s="54">
        <f xml:space="preserve"> ROW( data_scaledImpacts[[#This Row],[row_id]] ) - ROW( data_scaledImpacts[[#Headers],[row_id]] )</f>
        <v>2931</v>
      </c>
      <c r="B2932" s="61" t="str">
        <f xml:space="preserve"> _xlfn.TEXTJOIN( "", , data_scaledImpacts[[#This Row],[sector]:[impactType]] )</f>
        <v>HTF0p52252090NoAdapt</v>
      </c>
      <c r="C2932" s="49" t="s">
        <v>221</v>
      </c>
      <c r="D2932" s="49" t="s">
        <v>1007</v>
      </c>
      <c r="E2932" s="50">
        <v>225</v>
      </c>
      <c r="F2932" s="50">
        <v>2090</v>
      </c>
      <c r="G2932" s="50" t="s">
        <v>87</v>
      </c>
      <c r="H2932" s="51"/>
      <c r="I2932" s="64"/>
      <c r="J2932" s="147" t="s">
        <v>26</v>
      </c>
      <c r="K2932" s="52" t="s">
        <v>26</v>
      </c>
      <c r="L2932" s="53" t="s">
        <v>26</v>
      </c>
      <c r="M2932" s="52" t="s">
        <v>26</v>
      </c>
      <c r="N2932" s="52" t="s">
        <v>26</v>
      </c>
      <c r="O2932" s="52" t="s">
        <v>26</v>
      </c>
      <c r="P2932" s="20" t="s">
        <v>26</v>
      </c>
    </row>
    <row r="2933" spans="1:16" x14ac:dyDescent="0.35">
      <c r="A2933" s="54">
        <f xml:space="preserve"> ROW( data_scaledImpacts[[#This Row],[row_id]] ) - ROW( data_scaledImpacts[[#Headers],[row_id]] )</f>
        <v>2932</v>
      </c>
      <c r="B2933" s="61" t="str">
        <f xml:space="preserve"> _xlfn.TEXTJOIN( "", , data_scaledImpacts[[#This Row],[sector]:[impactType]] )</f>
        <v>HTF1p0252090NoAdapt</v>
      </c>
      <c r="C2933" s="49" t="s">
        <v>221</v>
      </c>
      <c r="D2933" s="49" t="s">
        <v>1008</v>
      </c>
      <c r="E2933" s="50">
        <v>25</v>
      </c>
      <c r="F2933" s="50">
        <v>2090</v>
      </c>
      <c r="G2933" s="50" t="s">
        <v>87</v>
      </c>
      <c r="H2933" s="51"/>
      <c r="I2933" s="64"/>
      <c r="J2933" s="147" t="s">
        <v>26</v>
      </c>
      <c r="K2933" s="52">
        <v>19356586076.367168</v>
      </c>
      <c r="L2933" s="53" t="s">
        <v>26</v>
      </c>
      <c r="M2933" s="52">
        <v>464452145.14607078</v>
      </c>
      <c r="N2933" s="52">
        <v>55828881527.634171</v>
      </c>
      <c r="O2933" s="52">
        <v>86705076529.054443</v>
      </c>
      <c r="P2933" s="20">
        <v>2296401456.2765198</v>
      </c>
    </row>
    <row r="2934" spans="1:16" x14ac:dyDescent="0.35">
      <c r="A2934" s="54">
        <f xml:space="preserve"> ROW( data_scaledImpacts[[#This Row],[row_id]] ) - ROW( data_scaledImpacts[[#Headers],[row_id]] )</f>
        <v>2933</v>
      </c>
      <c r="B2934" s="61" t="str">
        <f xml:space="preserve"> _xlfn.TEXTJOIN( "", , data_scaledImpacts[[#This Row],[sector]:[impactType]] )</f>
        <v>HTF1p0502090NoAdapt</v>
      </c>
      <c r="C2934" s="49" t="s">
        <v>221</v>
      </c>
      <c r="D2934" s="49" t="s">
        <v>1008</v>
      </c>
      <c r="E2934" s="50">
        <v>50</v>
      </c>
      <c r="F2934" s="50">
        <v>2090</v>
      </c>
      <c r="G2934" s="50" t="s">
        <v>87</v>
      </c>
      <c r="H2934" s="51"/>
      <c r="I2934" s="64"/>
      <c r="J2934" s="147" t="s">
        <v>26</v>
      </c>
      <c r="K2934" s="52">
        <v>103216209854.7556</v>
      </c>
      <c r="L2934" s="53" t="s">
        <v>26</v>
      </c>
      <c r="M2934" s="52">
        <v>1580920506.6468754</v>
      </c>
      <c r="N2934" s="52">
        <v>333906774404.30164</v>
      </c>
      <c r="O2934" s="52">
        <v>511400464643.39819</v>
      </c>
      <c r="P2934" s="20">
        <v>17704164819.259205</v>
      </c>
    </row>
    <row r="2935" spans="1:16" x14ac:dyDescent="0.35">
      <c r="A2935" s="54">
        <f xml:space="preserve"> ROW( data_scaledImpacts[[#This Row],[row_id]] ) - ROW( data_scaledImpacts[[#Headers],[row_id]] )</f>
        <v>2934</v>
      </c>
      <c r="B2935" s="61" t="str">
        <f xml:space="preserve"> _xlfn.TEXTJOIN( "", , data_scaledImpacts[[#This Row],[sector]:[impactType]] )</f>
        <v>HTF1p0752090NoAdapt</v>
      </c>
      <c r="C2935" s="49" t="s">
        <v>221</v>
      </c>
      <c r="D2935" s="49" t="s">
        <v>1008</v>
      </c>
      <c r="E2935" s="50">
        <v>75</v>
      </c>
      <c r="F2935" s="50">
        <v>2090</v>
      </c>
      <c r="G2935" s="50" t="s">
        <v>87</v>
      </c>
      <c r="H2935" s="51"/>
      <c r="I2935" s="64"/>
      <c r="J2935" s="147" t="s">
        <v>26</v>
      </c>
      <c r="K2935" s="52">
        <v>216866601775.89679</v>
      </c>
      <c r="L2935" s="53" t="s">
        <v>26</v>
      </c>
      <c r="M2935" s="52">
        <v>4214346621.6055818</v>
      </c>
      <c r="N2935" s="52">
        <v>536261900779.74866</v>
      </c>
      <c r="O2935" s="52">
        <v>672806559418.37866</v>
      </c>
      <c r="P2935" s="20">
        <v>54916615055.998672</v>
      </c>
    </row>
    <row r="2936" spans="1:16" x14ac:dyDescent="0.35">
      <c r="A2936" s="54">
        <f xml:space="preserve"> ROW( data_scaledImpacts[[#This Row],[row_id]] ) - ROW( data_scaledImpacts[[#Headers],[row_id]] )</f>
        <v>2935</v>
      </c>
      <c r="B2936" s="61" t="str">
        <f xml:space="preserve"> _xlfn.TEXTJOIN( "", , data_scaledImpacts[[#This Row],[sector]:[impactType]] )</f>
        <v>HTF1p01002090NoAdapt</v>
      </c>
      <c r="C2936" s="49" t="s">
        <v>221</v>
      </c>
      <c r="D2936" s="49" t="s">
        <v>1008</v>
      </c>
      <c r="E2936" s="50">
        <v>100</v>
      </c>
      <c r="F2936" s="50">
        <v>2090</v>
      </c>
      <c r="G2936" s="50" t="s">
        <v>87</v>
      </c>
      <c r="H2936" s="51"/>
      <c r="I2936" s="64"/>
      <c r="J2936" s="147" t="s">
        <v>26</v>
      </c>
      <c r="K2936" s="52">
        <v>310464885691.21265</v>
      </c>
      <c r="L2936" s="53" t="s">
        <v>26</v>
      </c>
      <c r="M2936" s="52">
        <v>8838133292.5802193</v>
      </c>
      <c r="N2936" s="52">
        <v>663119553001.06152</v>
      </c>
      <c r="O2936" s="52">
        <v>700822875481.72717</v>
      </c>
      <c r="P2936" s="20">
        <v>113886107757.64224</v>
      </c>
    </row>
    <row r="2937" spans="1:16" x14ac:dyDescent="0.35">
      <c r="A2937" s="54">
        <f xml:space="preserve"> ROW( data_scaledImpacts[[#This Row],[row_id]] ) - ROW( data_scaledImpacts[[#Headers],[row_id]] )</f>
        <v>2936</v>
      </c>
      <c r="B2937" s="61" t="str">
        <f xml:space="preserve"> _xlfn.TEXTJOIN( "", , data_scaledImpacts[[#This Row],[sector]:[impactType]] )</f>
        <v>HTF1p01252090NoAdapt</v>
      </c>
      <c r="C2937" s="49" t="s">
        <v>221</v>
      </c>
      <c r="D2937" s="49" t="s">
        <v>1008</v>
      </c>
      <c r="E2937" s="50">
        <v>125</v>
      </c>
      <c r="F2937" s="50">
        <v>2090</v>
      </c>
      <c r="G2937" s="50" t="s">
        <v>87</v>
      </c>
      <c r="H2937" s="51"/>
      <c r="I2937" s="64"/>
      <c r="J2937" s="147" t="s">
        <v>26</v>
      </c>
      <c r="K2937" s="52" t="s">
        <v>26</v>
      </c>
      <c r="L2937" s="53" t="s">
        <v>26</v>
      </c>
      <c r="M2937" s="52" t="s">
        <v>26</v>
      </c>
      <c r="N2937" s="52" t="s">
        <v>26</v>
      </c>
      <c r="O2937" s="52" t="s">
        <v>26</v>
      </c>
      <c r="P2937" s="20" t="s">
        <v>26</v>
      </c>
    </row>
    <row r="2938" spans="1:16" x14ac:dyDescent="0.35">
      <c r="A2938" s="54">
        <f xml:space="preserve"> ROW( data_scaledImpacts[[#This Row],[row_id]] ) - ROW( data_scaledImpacts[[#Headers],[row_id]] )</f>
        <v>2937</v>
      </c>
      <c r="B2938" s="61" t="str">
        <f xml:space="preserve"> _xlfn.TEXTJOIN( "", , data_scaledImpacts[[#This Row],[sector]:[impactType]] )</f>
        <v>HTF1p01502090NoAdapt</v>
      </c>
      <c r="C2938" s="49" t="s">
        <v>221</v>
      </c>
      <c r="D2938" s="49" t="s">
        <v>1008</v>
      </c>
      <c r="E2938" s="50">
        <v>150</v>
      </c>
      <c r="F2938" s="50">
        <v>2090</v>
      </c>
      <c r="G2938" s="50" t="s">
        <v>87</v>
      </c>
      <c r="H2938" s="51"/>
      <c r="I2938" s="64"/>
      <c r="J2938" s="147" t="s">
        <v>26</v>
      </c>
      <c r="K2938" s="52" t="s">
        <v>26</v>
      </c>
      <c r="L2938" s="53" t="s">
        <v>26</v>
      </c>
      <c r="M2938" s="52" t="s">
        <v>26</v>
      </c>
      <c r="N2938" s="52" t="s">
        <v>26</v>
      </c>
      <c r="O2938" s="52" t="s">
        <v>26</v>
      </c>
      <c r="P2938" s="20" t="s">
        <v>26</v>
      </c>
    </row>
    <row r="2939" spans="1:16" x14ac:dyDescent="0.35">
      <c r="A2939" s="54">
        <f xml:space="preserve"> ROW( data_scaledImpacts[[#This Row],[row_id]] ) - ROW( data_scaledImpacts[[#Headers],[row_id]] )</f>
        <v>2938</v>
      </c>
      <c r="B2939" s="61" t="str">
        <f xml:space="preserve"> _xlfn.TEXTJOIN( "", , data_scaledImpacts[[#This Row],[sector]:[impactType]] )</f>
        <v>HTF1p01752090NoAdapt</v>
      </c>
      <c r="C2939" s="49" t="s">
        <v>221</v>
      </c>
      <c r="D2939" s="49" t="s">
        <v>1008</v>
      </c>
      <c r="E2939" s="50">
        <v>175</v>
      </c>
      <c r="F2939" s="50">
        <v>2090</v>
      </c>
      <c r="G2939" s="50" t="s">
        <v>87</v>
      </c>
      <c r="H2939" s="51"/>
      <c r="I2939" s="64"/>
      <c r="J2939" s="147" t="s">
        <v>26</v>
      </c>
      <c r="K2939" s="52" t="s">
        <v>26</v>
      </c>
      <c r="L2939" s="53" t="s">
        <v>26</v>
      </c>
      <c r="M2939" s="52" t="s">
        <v>26</v>
      </c>
      <c r="N2939" s="52" t="s">
        <v>26</v>
      </c>
      <c r="O2939" s="52" t="s">
        <v>26</v>
      </c>
      <c r="P2939" s="20" t="s">
        <v>26</v>
      </c>
    </row>
    <row r="2940" spans="1:16" x14ac:dyDescent="0.35">
      <c r="A2940" s="54">
        <f xml:space="preserve"> ROW( data_scaledImpacts[[#This Row],[row_id]] ) - ROW( data_scaledImpacts[[#Headers],[row_id]] )</f>
        <v>2939</v>
      </c>
      <c r="B2940" s="61" t="str">
        <f xml:space="preserve"> _xlfn.TEXTJOIN( "", , data_scaledImpacts[[#This Row],[sector]:[impactType]] )</f>
        <v>HTF1p02002090NoAdapt</v>
      </c>
      <c r="C2940" s="49" t="s">
        <v>221</v>
      </c>
      <c r="D2940" s="49" t="s">
        <v>1008</v>
      </c>
      <c r="E2940" s="50">
        <v>200</v>
      </c>
      <c r="F2940" s="50">
        <v>2090</v>
      </c>
      <c r="G2940" s="50" t="s">
        <v>87</v>
      </c>
      <c r="H2940" s="51"/>
      <c r="I2940" s="64"/>
      <c r="J2940" s="147" t="s">
        <v>26</v>
      </c>
      <c r="K2940" s="52" t="s">
        <v>26</v>
      </c>
      <c r="L2940" s="53" t="s">
        <v>26</v>
      </c>
      <c r="M2940" s="52" t="s">
        <v>26</v>
      </c>
      <c r="N2940" s="52" t="s">
        <v>26</v>
      </c>
      <c r="O2940" s="52" t="s">
        <v>26</v>
      </c>
      <c r="P2940" s="20" t="s">
        <v>26</v>
      </c>
    </row>
    <row r="2941" spans="1:16" x14ac:dyDescent="0.35">
      <c r="A2941" s="54">
        <f xml:space="preserve"> ROW( data_scaledImpacts[[#This Row],[row_id]] ) - ROW( data_scaledImpacts[[#Headers],[row_id]] )</f>
        <v>2940</v>
      </c>
      <c r="B2941" s="61" t="str">
        <f xml:space="preserve"> _xlfn.TEXTJOIN( "", , data_scaledImpacts[[#This Row],[sector]:[impactType]] )</f>
        <v>HTF1p02252090NoAdapt</v>
      </c>
      <c r="C2941" s="49" t="s">
        <v>221</v>
      </c>
      <c r="D2941" s="49" t="s">
        <v>1008</v>
      </c>
      <c r="E2941" s="50">
        <v>225</v>
      </c>
      <c r="F2941" s="50">
        <v>2090</v>
      </c>
      <c r="G2941" s="50" t="s">
        <v>87</v>
      </c>
      <c r="H2941" s="51"/>
      <c r="I2941" s="64"/>
      <c r="J2941" s="147" t="s">
        <v>26</v>
      </c>
      <c r="K2941" s="52" t="s">
        <v>26</v>
      </c>
      <c r="L2941" s="53" t="s">
        <v>26</v>
      </c>
      <c r="M2941" s="52" t="s">
        <v>26</v>
      </c>
      <c r="N2941" s="52" t="s">
        <v>26</v>
      </c>
      <c r="O2941" s="52" t="s">
        <v>26</v>
      </c>
      <c r="P2941" s="20" t="s">
        <v>26</v>
      </c>
    </row>
    <row r="2942" spans="1:16" x14ac:dyDescent="0.35">
      <c r="A2942" s="54">
        <f xml:space="preserve"> ROW( data_scaledImpacts[[#This Row],[row_id]] ) - ROW( data_scaledImpacts[[#Headers],[row_id]] )</f>
        <v>2941</v>
      </c>
      <c r="B2942" s="61" t="str">
        <f xml:space="preserve"> _xlfn.TEXTJOIN( "", , data_scaledImpacts[[#This Row],[sector]:[impactType]] )</f>
        <v>HTF1p5252090NoAdapt</v>
      </c>
      <c r="C2942" s="49" t="s">
        <v>221</v>
      </c>
      <c r="D2942" s="49" t="s">
        <v>1009</v>
      </c>
      <c r="E2942" s="50">
        <v>25</v>
      </c>
      <c r="F2942" s="50">
        <v>2090</v>
      </c>
      <c r="G2942" s="50" t="s">
        <v>87</v>
      </c>
      <c r="H2942" s="51"/>
      <c r="I2942" s="64"/>
      <c r="J2942" s="147" t="s">
        <v>26</v>
      </c>
      <c r="K2942" s="52">
        <v>31200129371.058552</v>
      </c>
      <c r="L2942" s="53" t="s">
        <v>26</v>
      </c>
      <c r="M2942" s="52">
        <v>622260544.62313795</v>
      </c>
      <c r="N2942" s="52">
        <v>75973528954.172852</v>
      </c>
      <c r="O2942" s="52">
        <v>115945738463.67563</v>
      </c>
      <c r="P2942" s="20">
        <v>3532750199.2202024</v>
      </c>
    </row>
    <row r="2943" spans="1:16" x14ac:dyDescent="0.35">
      <c r="A2943" s="54">
        <f xml:space="preserve"> ROW( data_scaledImpacts[[#This Row],[row_id]] ) - ROW( data_scaledImpacts[[#Headers],[row_id]] )</f>
        <v>2942</v>
      </c>
      <c r="B2943" s="61" t="str">
        <f xml:space="preserve"> _xlfn.TEXTJOIN( "", , data_scaledImpacts[[#This Row],[sector]:[impactType]] )</f>
        <v>HTF1p5502090NoAdapt</v>
      </c>
      <c r="C2943" s="49" t="s">
        <v>221</v>
      </c>
      <c r="D2943" s="49" t="s">
        <v>1009</v>
      </c>
      <c r="E2943" s="50">
        <v>50</v>
      </c>
      <c r="F2943" s="50">
        <v>2090</v>
      </c>
      <c r="G2943" s="50" t="s">
        <v>87</v>
      </c>
      <c r="H2943" s="51"/>
      <c r="I2943" s="64"/>
      <c r="J2943" s="147" t="s">
        <v>26</v>
      </c>
      <c r="K2943" s="52">
        <v>127778409213.90475</v>
      </c>
      <c r="L2943" s="53" t="s">
        <v>26</v>
      </c>
      <c r="M2943" s="52">
        <v>2247081842.4895091</v>
      </c>
      <c r="N2943" s="52">
        <v>360852821840.35382</v>
      </c>
      <c r="O2943" s="52">
        <v>513340456024.50464</v>
      </c>
      <c r="P2943" s="20">
        <v>24438201852.468395</v>
      </c>
    </row>
    <row r="2944" spans="1:16" x14ac:dyDescent="0.35">
      <c r="A2944" s="54">
        <f xml:space="preserve"> ROW( data_scaledImpacts[[#This Row],[row_id]] ) - ROW( data_scaledImpacts[[#Headers],[row_id]] )</f>
        <v>2943</v>
      </c>
      <c r="B2944" s="61" t="str">
        <f xml:space="preserve"> _xlfn.TEXTJOIN( "", , data_scaledImpacts[[#This Row],[sector]:[impactType]] )</f>
        <v>HTF1p5752090NoAdapt</v>
      </c>
      <c r="C2944" s="49" t="s">
        <v>221</v>
      </c>
      <c r="D2944" s="49" t="s">
        <v>1009</v>
      </c>
      <c r="E2944" s="50">
        <v>75</v>
      </c>
      <c r="F2944" s="50">
        <v>2090</v>
      </c>
      <c r="G2944" s="50" t="s">
        <v>87</v>
      </c>
      <c r="H2944" s="51"/>
      <c r="I2944" s="64"/>
      <c r="J2944" s="147" t="s">
        <v>26</v>
      </c>
      <c r="K2944" s="52">
        <v>250341920231.03528</v>
      </c>
      <c r="L2944" s="53" t="s">
        <v>26</v>
      </c>
      <c r="M2944" s="52">
        <v>6147748637.6896591</v>
      </c>
      <c r="N2944" s="52">
        <v>580522450586.93799</v>
      </c>
      <c r="O2944" s="52">
        <v>675216932289.6532</v>
      </c>
      <c r="P2944" s="20">
        <v>75459846314.793884</v>
      </c>
    </row>
    <row r="2945" spans="1:16" x14ac:dyDescent="0.35">
      <c r="A2945" s="54">
        <f xml:space="preserve"> ROW( data_scaledImpacts[[#This Row],[row_id]] ) - ROW( data_scaledImpacts[[#Headers],[row_id]] )</f>
        <v>2944</v>
      </c>
      <c r="B2945" s="61" t="str">
        <f xml:space="preserve"> _xlfn.TEXTJOIN( "", , data_scaledImpacts[[#This Row],[sector]:[impactType]] )</f>
        <v>HTF1p51002090NoAdapt</v>
      </c>
      <c r="C2945" s="49" t="s">
        <v>221</v>
      </c>
      <c r="D2945" s="49" t="s">
        <v>1009</v>
      </c>
      <c r="E2945" s="50">
        <v>100</v>
      </c>
      <c r="F2945" s="50">
        <v>2090</v>
      </c>
      <c r="G2945" s="50" t="s">
        <v>87</v>
      </c>
      <c r="H2945" s="51"/>
      <c r="I2945" s="64"/>
      <c r="J2945" s="147" t="s">
        <v>26</v>
      </c>
      <c r="K2945" s="52">
        <v>353004234188.36652</v>
      </c>
      <c r="L2945" s="53" t="s">
        <v>26</v>
      </c>
      <c r="M2945" s="52">
        <v>13305551373.466534</v>
      </c>
      <c r="N2945" s="52">
        <v>712986541011.24048</v>
      </c>
      <c r="O2945" s="52">
        <v>701729236821.84644</v>
      </c>
      <c r="P2945" s="20">
        <v>161378164636.87698</v>
      </c>
    </row>
    <row r="2946" spans="1:16" x14ac:dyDescent="0.35">
      <c r="A2946" s="54">
        <f xml:space="preserve"> ROW( data_scaledImpacts[[#This Row],[row_id]] ) - ROW( data_scaledImpacts[[#Headers],[row_id]] )</f>
        <v>2945</v>
      </c>
      <c r="B2946" s="61" t="str">
        <f xml:space="preserve"> _xlfn.TEXTJOIN( "", , data_scaledImpacts[[#This Row],[sector]:[impactType]] )</f>
        <v>HTF1p51252090NoAdapt</v>
      </c>
      <c r="C2946" s="49" t="s">
        <v>221</v>
      </c>
      <c r="D2946" s="49" t="s">
        <v>1009</v>
      </c>
      <c r="E2946" s="50">
        <v>125</v>
      </c>
      <c r="F2946" s="50">
        <v>2090</v>
      </c>
      <c r="G2946" s="50" t="s">
        <v>87</v>
      </c>
      <c r="H2946" s="51"/>
      <c r="I2946" s="64"/>
      <c r="J2946" s="147" t="s">
        <v>26</v>
      </c>
      <c r="K2946" s="52">
        <v>448667490888.25909</v>
      </c>
      <c r="L2946" s="53" t="s">
        <v>26</v>
      </c>
      <c r="M2946" s="52">
        <v>23241695811.997021</v>
      </c>
      <c r="N2946" s="52">
        <v>783956021025.05347</v>
      </c>
      <c r="O2946" s="52">
        <v>704231698693.60486</v>
      </c>
      <c r="P2946" s="20">
        <v>271554479719.31967</v>
      </c>
    </row>
    <row r="2947" spans="1:16" x14ac:dyDescent="0.35">
      <c r="A2947" s="54">
        <f xml:space="preserve"> ROW( data_scaledImpacts[[#This Row],[row_id]] ) - ROW( data_scaledImpacts[[#Headers],[row_id]] )</f>
        <v>2946</v>
      </c>
      <c r="B2947" s="61" t="str">
        <f xml:space="preserve"> _xlfn.TEXTJOIN( "", , data_scaledImpacts[[#This Row],[sector]:[impactType]] )</f>
        <v>HTF1p51502090NoAdapt</v>
      </c>
      <c r="C2947" s="49" t="s">
        <v>221</v>
      </c>
      <c r="D2947" s="49" t="s">
        <v>1009</v>
      </c>
      <c r="E2947" s="50">
        <v>150</v>
      </c>
      <c r="F2947" s="50">
        <v>2090</v>
      </c>
      <c r="G2947" s="50" t="s">
        <v>87</v>
      </c>
      <c r="H2947" s="51"/>
      <c r="I2947" s="64"/>
      <c r="J2947" s="147" t="s">
        <v>26</v>
      </c>
      <c r="K2947" s="52">
        <v>496308905771.63806</v>
      </c>
      <c r="L2947" s="53" t="s">
        <v>26</v>
      </c>
      <c r="M2947" s="52">
        <v>29160923084.38166</v>
      </c>
      <c r="N2947" s="52">
        <v>805908327314.57983</v>
      </c>
      <c r="O2947" s="52">
        <v>704326508915.25061</v>
      </c>
      <c r="P2947" s="20">
        <v>331430074156.4989</v>
      </c>
    </row>
    <row r="2948" spans="1:16" x14ac:dyDescent="0.35">
      <c r="A2948" s="54">
        <f xml:space="preserve"> ROW( data_scaledImpacts[[#This Row],[row_id]] ) - ROW( data_scaledImpacts[[#Headers],[row_id]] )</f>
        <v>2947</v>
      </c>
      <c r="B2948" s="61" t="str">
        <f xml:space="preserve"> _xlfn.TEXTJOIN( "", , data_scaledImpacts[[#This Row],[sector]:[impactType]] )</f>
        <v>HTF1p51752090NoAdapt</v>
      </c>
      <c r="C2948" s="49" t="s">
        <v>221</v>
      </c>
      <c r="D2948" s="49" t="s">
        <v>1009</v>
      </c>
      <c r="E2948" s="50">
        <v>175</v>
      </c>
      <c r="F2948" s="50">
        <v>2090</v>
      </c>
      <c r="G2948" s="50" t="s">
        <v>87</v>
      </c>
      <c r="H2948" s="51"/>
      <c r="I2948" s="64"/>
      <c r="J2948" s="147" t="s">
        <v>26</v>
      </c>
      <c r="K2948" s="52" t="s">
        <v>26</v>
      </c>
      <c r="L2948" s="53" t="s">
        <v>26</v>
      </c>
      <c r="M2948" s="52" t="s">
        <v>26</v>
      </c>
      <c r="N2948" s="52" t="s">
        <v>26</v>
      </c>
      <c r="O2948" s="52" t="s">
        <v>26</v>
      </c>
      <c r="P2948" s="20" t="s">
        <v>26</v>
      </c>
    </row>
    <row r="2949" spans="1:16" x14ac:dyDescent="0.35">
      <c r="A2949" s="54">
        <f xml:space="preserve"> ROW( data_scaledImpacts[[#This Row],[row_id]] ) - ROW( data_scaledImpacts[[#Headers],[row_id]] )</f>
        <v>2948</v>
      </c>
      <c r="B2949" s="61" t="str">
        <f xml:space="preserve"> _xlfn.TEXTJOIN( "", , data_scaledImpacts[[#This Row],[sector]:[impactType]] )</f>
        <v>HTF1p52002090NoAdapt</v>
      </c>
      <c r="C2949" s="49" t="s">
        <v>221</v>
      </c>
      <c r="D2949" s="49" t="s">
        <v>1009</v>
      </c>
      <c r="E2949" s="50">
        <v>200</v>
      </c>
      <c r="F2949" s="50">
        <v>2090</v>
      </c>
      <c r="G2949" s="50" t="s">
        <v>87</v>
      </c>
      <c r="H2949" s="51"/>
      <c r="I2949" s="64"/>
      <c r="J2949" s="147" t="s">
        <v>26</v>
      </c>
      <c r="K2949" s="52" t="s">
        <v>26</v>
      </c>
      <c r="L2949" s="53" t="s">
        <v>26</v>
      </c>
      <c r="M2949" s="52" t="s">
        <v>26</v>
      </c>
      <c r="N2949" s="52" t="s">
        <v>26</v>
      </c>
      <c r="O2949" s="52" t="s">
        <v>26</v>
      </c>
      <c r="P2949" s="20" t="s">
        <v>26</v>
      </c>
    </row>
    <row r="2950" spans="1:16" x14ac:dyDescent="0.35">
      <c r="A2950" s="54">
        <f xml:space="preserve"> ROW( data_scaledImpacts[[#This Row],[row_id]] ) - ROW( data_scaledImpacts[[#Headers],[row_id]] )</f>
        <v>2949</v>
      </c>
      <c r="B2950" s="61" t="str">
        <f xml:space="preserve"> _xlfn.TEXTJOIN( "", , data_scaledImpacts[[#This Row],[sector]:[impactType]] )</f>
        <v>HTF1p52252090NoAdapt</v>
      </c>
      <c r="C2950" s="49" t="s">
        <v>221</v>
      </c>
      <c r="D2950" s="49" t="s">
        <v>1009</v>
      </c>
      <c r="E2950" s="50">
        <v>225</v>
      </c>
      <c r="F2950" s="50">
        <v>2090</v>
      </c>
      <c r="G2950" s="50" t="s">
        <v>87</v>
      </c>
      <c r="H2950" s="51"/>
      <c r="I2950" s="64"/>
      <c r="J2950" s="147" t="s">
        <v>26</v>
      </c>
      <c r="K2950" s="52" t="s">
        <v>26</v>
      </c>
      <c r="L2950" s="53" t="s">
        <v>26</v>
      </c>
      <c r="M2950" s="52" t="s">
        <v>26</v>
      </c>
      <c r="N2950" s="52" t="s">
        <v>26</v>
      </c>
      <c r="O2950" s="52" t="s">
        <v>26</v>
      </c>
      <c r="P2950" s="20" t="s">
        <v>26</v>
      </c>
    </row>
    <row r="2951" spans="1:16" x14ac:dyDescent="0.35">
      <c r="A2951" s="54">
        <f xml:space="preserve"> ROW( data_scaledImpacts[[#This Row],[row_id]] ) - ROW( data_scaledImpacts[[#Headers],[row_id]] )</f>
        <v>2950</v>
      </c>
      <c r="B2951" s="61" t="str">
        <f xml:space="preserve"> _xlfn.TEXTJOIN( "", , data_scaledImpacts[[#This Row],[sector]:[impactType]] )</f>
        <v>HTF2p0252090NoAdapt</v>
      </c>
      <c r="C2951" s="49" t="s">
        <v>221</v>
      </c>
      <c r="D2951" s="49" t="s">
        <v>1010</v>
      </c>
      <c r="E2951" s="50">
        <v>25</v>
      </c>
      <c r="F2951" s="50">
        <v>2090</v>
      </c>
      <c r="G2951" s="50" t="s">
        <v>87</v>
      </c>
      <c r="H2951" s="51"/>
      <c r="I2951" s="64"/>
      <c r="J2951" s="147" t="s">
        <v>26</v>
      </c>
      <c r="K2951" s="52">
        <v>43660806664.643135</v>
      </c>
      <c r="L2951" s="53" t="s">
        <v>26</v>
      </c>
      <c r="M2951" s="52">
        <v>812044118.42843413</v>
      </c>
      <c r="N2951" s="52">
        <v>100389249288.52905</v>
      </c>
      <c r="O2951" s="52">
        <v>150164921991.37317</v>
      </c>
      <c r="P2951" s="20">
        <v>5075726160.1683369</v>
      </c>
    </row>
    <row r="2952" spans="1:16" x14ac:dyDescent="0.35">
      <c r="A2952" s="54">
        <f xml:space="preserve"> ROW( data_scaledImpacts[[#This Row],[row_id]] ) - ROW( data_scaledImpacts[[#Headers],[row_id]] )</f>
        <v>2951</v>
      </c>
      <c r="B2952" s="61" t="str">
        <f xml:space="preserve"> _xlfn.TEXTJOIN( "", , data_scaledImpacts[[#This Row],[sector]:[impactType]] )</f>
        <v>HTF2p0502090NoAdapt</v>
      </c>
      <c r="C2952" s="49" t="s">
        <v>221</v>
      </c>
      <c r="D2952" s="49" t="s">
        <v>1010</v>
      </c>
      <c r="E2952" s="50">
        <v>50</v>
      </c>
      <c r="F2952" s="50">
        <v>2090</v>
      </c>
      <c r="G2952" s="50" t="s">
        <v>87</v>
      </c>
      <c r="H2952" s="51"/>
      <c r="I2952" s="64"/>
      <c r="J2952" s="147" t="s">
        <v>26</v>
      </c>
      <c r="K2952" s="52">
        <v>165350573400.48648</v>
      </c>
      <c r="L2952" s="53" t="s">
        <v>26</v>
      </c>
      <c r="M2952" s="52">
        <v>3412944767.5954957</v>
      </c>
      <c r="N2952" s="52">
        <v>406804900549.37549</v>
      </c>
      <c r="O2952" s="52">
        <v>537291652758.10785</v>
      </c>
      <c r="P2952" s="20">
        <v>35016744726.865318</v>
      </c>
    </row>
    <row r="2953" spans="1:16" x14ac:dyDescent="0.35">
      <c r="A2953" s="54">
        <f xml:space="preserve"> ROW( data_scaledImpacts[[#This Row],[row_id]] ) - ROW( data_scaledImpacts[[#Headers],[row_id]] )</f>
        <v>2952</v>
      </c>
      <c r="B2953" s="61" t="str">
        <f xml:space="preserve"> _xlfn.TEXTJOIN( "", , data_scaledImpacts[[#This Row],[sector]:[impactType]] )</f>
        <v>HTF2p0752090NoAdapt</v>
      </c>
      <c r="C2953" s="49" t="s">
        <v>221</v>
      </c>
      <c r="D2953" s="49" t="s">
        <v>1010</v>
      </c>
      <c r="E2953" s="50">
        <v>75</v>
      </c>
      <c r="F2953" s="50">
        <v>2090</v>
      </c>
      <c r="G2953" s="50" t="s">
        <v>87</v>
      </c>
      <c r="H2953" s="51"/>
      <c r="I2953" s="64"/>
      <c r="J2953" s="147" t="s">
        <v>26</v>
      </c>
      <c r="K2953" s="52">
        <v>302369493133.11121</v>
      </c>
      <c r="L2953" s="53" t="s">
        <v>26</v>
      </c>
      <c r="M2953" s="52">
        <v>9479785843.0117741</v>
      </c>
      <c r="N2953" s="52">
        <v>627780965743.8855</v>
      </c>
      <c r="O2953" s="52">
        <v>684088391401.95105</v>
      </c>
      <c r="P2953" s="20">
        <v>104802841300.4066</v>
      </c>
    </row>
    <row r="2954" spans="1:16" x14ac:dyDescent="0.35">
      <c r="A2954" s="54">
        <f xml:space="preserve"> ROW( data_scaledImpacts[[#This Row],[row_id]] ) - ROW( data_scaledImpacts[[#Headers],[row_id]] )</f>
        <v>2953</v>
      </c>
      <c r="B2954" s="61" t="str">
        <f xml:space="preserve"> _xlfn.TEXTJOIN( "", , data_scaledImpacts[[#This Row],[sector]:[impactType]] )</f>
        <v>HTF2p01002090NoAdapt</v>
      </c>
      <c r="C2954" s="49" t="s">
        <v>221</v>
      </c>
      <c r="D2954" s="49" t="s">
        <v>1010</v>
      </c>
      <c r="E2954" s="50">
        <v>100</v>
      </c>
      <c r="F2954" s="50">
        <v>2090</v>
      </c>
      <c r="G2954" s="50" t="s">
        <v>87</v>
      </c>
      <c r="H2954" s="51"/>
      <c r="I2954" s="64"/>
      <c r="J2954" s="147" t="s">
        <v>26</v>
      </c>
      <c r="K2954" s="52">
        <v>400292812991.66858</v>
      </c>
      <c r="L2954" s="53" t="s">
        <v>26</v>
      </c>
      <c r="M2954" s="52">
        <v>18109690305.084248</v>
      </c>
      <c r="N2954" s="52">
        <v>744869861446.12769</v>
      </c>
      <c r="O2954" s="52">
        <v>702675642145.39832</v>
      </c>
      <c r="P2954" s="20">
        <v>203904508774.05927</v>
      </c>
    </row>
    <row r="2955" spans="1:16" x14ac:dyDescent="0.35">
      <c r="A2955" s="54">
        <f xml:space="preserve"> ROW( data_scaledImpacts[[#This Row],[row_id]] ) - ROW( data_scaledImpacts[[#Headers],[row_id]] )</f>
        <v>2954</v>
      </c>
      <c r="B2955" s="61" t="str">
        <f xml:space="preserve"> _xlfn.TEXTJOIN( "", , data_scaledImpacts[[#This Row],[sector]:[impactType]] )</f>
        <v>HTF2p01252090NoAdapt</v>
      </c>
      <c r="C2955" s="49" t="s">
        <v>221</v>
      </c>
      <c r="D2955" s="49" t="s">
        <v>1010</v>
      </c>
      <c r="E2955" s="50">
        <v>125</v>
      </c>
      <c r="F2955" s="50">
        <v>2090</v>
      </c>
      <c r="G2955" s="50" t="s">
        <v>87</v>
      </c>
      <c r="H2955" s="51"/>
      <c r="I2955" s="64"/>
      <c r="J2955" s="147" t="s">
        <v>26</v>
      </c>
      <c r="K2955" s="52">
        <v>484738256351.55621</v>
      </c>
      <c r="L2955" s="53" t="s">
        <v>26</v>
      </c>
      <c r="M2955" s="52">
        <v>28223945578.367317</v>
      </c>
      <c r="N2955" s="52">
        <v>796842628406.37634</v>
      </c>
      <c r="O2955" s="52">
        <v>704257174836.92419</v>
      </c>
      <c r="P2955" s="20">
        <v>308977928746.26715</v>
      </c>
    </row>
    <row r="2956" spans="1:16" x14ac:dyDescent="0.35">
      <c r="A2956" s="54">
        <f xml:space="preserve"> ROW( data_scaledImpacts[[#This Row],[row_id]] ) - ROW( data_scaledImpacts[[#Headers],[row_id]] )</f>
        <v>2955</v>
      </c>
      <c r="B2956" s="61" t="str">
        <f xml:space="preserve"> _xlfn.TEXTJOIN( "", , data_scaledImpacts[[#This Row],[sector]:[impactType]] )</f>
        <v>HTF2p01502090NoAdapt</v>
      </c>
      <c r="C2956" s="49" t="s">
        <v>221</v>
      </c>
      <c r="D2956" s="49" t="s">
        <v>1010</v>
      </c>
      <c r="E2956" s="50">
        <v>150</v>
      </c>
      <c r="F2956" s="50">
        <v>2090</v>
      </c>
      <c r="G2956" s="50" t="s">
        <v>87</v>
      </c>
      <c r="H2956" s="51"/>
      <c r="I2956" s="64"/>
      <c r="J2956" s="147" t="s">
        <v>26</v>
      </c>
      <c r="K2956" s="52">
        <v>540572947075.90082</v>
      </c>
      <c r="L2956" s="53" t="s">
        <v>26</v>
      </c>
      <c r="M2956" s="52">
        <v>35245684059.785255</v>
      </c>
      <c r="N2956" s="52">
        <v>818309220911.96045</v>
      </c>
      <c r="O2956" s="52">
        <v>704326399649.18823</v>
      </c>
      <c r="P2956" s="20">
        <v>372273429581.98193</v>
      </c>
    </row>
    <row r="2957" spans="1:16" x14ac:dyDescent="0.35">
      <c r="A2957" s="54">
        <f xml:space="preserve"> ROW( data_scaledImpacts[[#This Row],[row_id]] ) - ROW( data_scaledImpacts[[#Headers],[row_id]] )</f>
        <v>2956</v>
      </c>
      <c r="B2957" s="61" t="str">
        <f xml:space="preserve"> _xlfn.TEXTJOIN( "", , data_scaledImpacts[[#This Row],[sector]:[impactType]] )</f>
        <v>HTF2p01752090NoAdapt</v>
      </c>
      <c r="C2957" s="49" t="s">
        <v>221</v>
      </c>
      <c r="D2957" s="49" t="s">
        <v>1010</v>
      </c>
      <c r="E2957" s="50">
        <v>175</v>
      </c>
      <c r="F2957" s="50">
        <v>2090</v>
      </c>
      <c r="G2957" s="50" t="s">
        <v>87</v>
      </c>
      <c r="H2957" s="51"/>
      <c r="I2957" s="64"/>
      <c r="J2957" s="147" t="s">
        <v>26</v>
      </c>
      <c r="K2957" s="52">
        <v>600673125595.88196</v>
      </c>
      <c r="L2957" s="53" t="s">
        <v>26</v>
      </c>
      <c r="M2957" s="52">
        <v>43610428854.132751</v>
      </c>
      <c r="N2957" s="52">
        <v>838325599759.44031</v>
      </c>
      <c r="O2957" s="52">
        <v>704328320419.1178</v>
      </c>
      <c r="P2957" s="20">
        <v>435437007173.4931</v>
      </c>
    </row>
    <row r="2958" spans="1:16" x14ac:dyDescent="0.35">
      <c r="A2958" s="54">
        <f xml:space="preserve"> ROW( data_scaledImpacts[[#This Row],[row_id]] ) - ROW( data_scaledImpacts[[#Headers],[row_id]] )</f>
        <v>2957</v>
      </c>
      <c r="B2958" s="61" t="str">
        <f xml:space="preserve"> _xlfn.TEXTJOIN( "", , data_scaledImpacts[[#This Row],[sector]:[impactType]] )</f>
        <v>HTF2p02002090NoAdapt</v>
      </c>
      <c r="C2958" s="49" t="s">
        <v>221</v>
      </c>
      <c r="D2958" s="49" t="s">
        <v>1010</v>
      </c>
      <c r="E2958" s="50">
        <v>200</v>
      </c>
      <c r="F2958" s="50">
        <v>2090</v>
      </c>
      <c r="G2958" s="50" t="s">
        <v>87</v>
      </c>
      <c r="H2958" s="51"/>
      <c r="I2958" s="64"/>
      <c r="J2958" s="147" t="s">
        <v>26</v>
      </c>
      <c r="K2958" s="52">
        <v>648203094258.10071</v>
      </c>
      <c r="L2958" s="53" t="s">
        <v>26</v>
      </c>
      <c r="M2958" s="52">
        <v>50974293402.711266</v>
      </c>
      <c r="N2958" s="52">
        <v>852141741763.85779</v>
      </c>
      <c r="O2958" s="52">
        <v>704328320419.12109</v>
      </c>
      <c r="P2958" s="20">
        <v>479942659244.71185</v>
      </c>
    </row>
    <row r="2959" spans="1:16" x14ac:dyDescent="0.35">
      <c r="A2959" s="54">
        <f xml:space="preserve"> ROW( data_scaledImpacts[[#This Row],[row_id]] ) - ROW( data_scaledImpacts[[#Headers],[row_id]] )</f>
        <v>2958</v>
      </c>
      <c r="B2959" s="61" t="str">
        <f xml:space="preserve"> _xlfn.TEXTJOIN( "", , data_scaledImpacts[[#This Row],[sector]:[impactType]] )</f>
        <v>HTF2p02252090NoAdapt</v>
      </c>
      <c r="C2959" s="49" t="s">
        <v>221</v>
      </c>
      <c r="D2959" s="49" t="s">
        <v>1010</v>
      </c>
      <c r="E2959" s="50">
        <v>225</v>
      </c>
      <c r="F2959" s="50">
        <v>2090</v>
      </c>
      <c r="G2959" s="50" t="s">
        <v>87</v>
      </c>
      <c r="H2959" s="51"/>
      <c r="I2959" s="64"/>
      <c r="J2959" s="147" t="s">
        <v>26</v>
      </c>
      <c r="K2959" s="52" t="s">
        <v>26</v>
      </c>
      <c r="L2959" s="53" t="s">
        <v>26</v>
      </c>
      <c r="M2959" s="52" t="s">
        <v>26</v>
      </c>
      <c r="N2959" s="52" t="s">
        <v>26</v>
      </c>
      <c r="O2959" s="52" t="s">
        <v>26</v>
      </c>
      <c r="P2959" s="20" t="s">
        <v>26</v>
      </c>
    </row>
    <row r="2960" spans="1:16" x14ac:dyDescent="0.35">
      <c r="A2960" s="54">
        <f xml:space="preserve"> ROW( data_scaledImpacts[[#This Row],[row_id]] ) - ROW( data_scaledImpacts[[#Headers],[row_id]] )</f>
        <v>2959</v>
      </c>
      <c r="B2960" s="61" t="str">
        <f xml:space="preserve"> _xlfn.TEXTJOIN( "", , data_scaledImpacts[[#This Row],[sector]:[impactType]] )</f>
        <v>HTF2p5252090NoAdapt</v>
      </c>
      <c r="C2960" s="49" t="s">
        <v>221</v>
      </c>
      <c r="D2960" s="49" t="s">
        <v>1011</v>
      </c>
      <c r="E2960" s="50">
        <v>25</v>
      </c>
      <c r="F2960" s="50">
        <v>2090</v>
      </c>
      <c r="G2960" s="50" t="s">
        <v>87</v>
      </c>
      <c r="H2960" s="51"/>
      <c r="I2960" s="64"/>
      <c r="J2960" s="147" t="s">
        <v>26</v>
      </c>
      <c r="K2960" s="52">
        <v>44735871039.430717</v>
      </c>
      <c r="L2960" s="53" t="s">
        <v>26</v>
      </c>
      <c r="M2960" s="52">
        <v>933028100.90054595</v>
      </c>
      <c r="N2960" s="52">
        <v>105245432563.73471</v>
      </c>
      <c r="O2960" s="52">
        <v>154984832409.55756</v>
      </c>
      <c r="P2960" s="20">
        <v>5888736540.1755047</v>
      </c>
    </row>
    <row r="2961" spans="1:16" x14ac:dyDescent="0.35">
      <c r="A2961" s="54">
        <f xml:space="preserve"> ROW( data_scaledImpacts[[#This Row],[row_id]] ) - ROW( data_scaledImpacts[[#Headers],[row_id]] )</f>
        <v>2960</v>
      </c>
      <c r="B2961" s="61" t="str">
        <f xml:space="preserve"> _xlfn.TEXTJOIN( "", , data_scaledImpacts[[#This Row],[sector]:[impactType]] )</f>
        <v>HTF2p5502090NoAdapt</v>
      </c>
      <c r="C2961" s="49" t="s">
        <v>221</v>
      </c>
      <c r="D2961" s="49" t="s">
        <v>1011</v>
      </c>
      <c r="E2961" s="50">
        <v>50</v>
      </c>
      <c r="F2961" s="50">
        <v>2090</v>
      </c>
      <c r="G2961" s="50" t="s">
        <v>87</v>
      </c>
      <c r="H2961" s="51"/>
      <c r="I2961" s="64"/>
      <c r="J2961" s="147" t="s">
        <v>26</v>
      </c>
      <c r="K2961" s="52">
        <v>174972020184.42148</v>
      </c>
      <c r="L2961" s="53" t="s">
        <v>26</v>
      </c>
      <c r="M2961" s="52">
        <v>4192210611.4745846</v>
      </c>
      <c r="N2961" s="52">
        <v>424591642735.43323</v>
      </c>
      <c r="O2961" s="52">
        <v>551087534409.86267</v>
      </c>
      <c r="P2961" s="20">
        <v>41475396743.913895</v>
      </c>
    </row>
    <row r="2962" spans="1:16" x14ac:dyDescent="0.35">
      <c r="A2962" s="54">
        <f xml:space="preserve"> ROW( data_scaledImpacts[[#This Row],[row_id]] ) - ROW( data_scaledImpacts[[#Headers],[row_id]] )</f>
        <v>2961</v>
      </c>
      <c r="B2962" s="61" t="str">
        <f xml:space="preserve"> _xlfn.TEXTJOIN( "", , data_scaledImpacts[[#This Row],[sector]:[impactType]] )</f>
        <v>HTF2p5752090NoAdapt</v>
      </c>
      <c r="C2962" s="49" t="s">
        <v>221</v>
      </c>
      <c r="D2962" s="49" t="s">
        <v>1011</v>
      </c>
      <c r="E2962" s="50">
        <v>75</v>
      </c>
      <c r="F2962" s="50">
        <v>2090</v>
      </c>
      <c r="G2962" s="50" t="s">
        <v>87</v>
      </c>
      <c r="H2962" s="51"/>
      <c r="I2962" s="64"/>
      <c r="J2962" s="147" t="s">
        <v>26</v>
      </c>
      <c r="K2962" s="52">
        <v>305103739782.79559</v>
      </c>
      <c r="L2962" s="53" t="s">
        <v>26</v>
      </c>
      <c r="M2962" s="52">
        <v>11060155756.866077</v>
      </c>
      <c r="N2962" s="52">
        <v>635339770732.13672</v>
      </c>
      <c r="O2962" s="52">
        <v>682692673026.28699</v>
      </c>
      <c r="P2962" s="20">
        <v>115867576403.44058</v>
      </c>
    </row>
    <row r="2963" spans="1:16" x14ac:dyDescent="0.35">
      <c r="A2963" s="54">
        <f xml:space="preserve"> ROW( data_scaledImpacts[[#This Row],[row_id]] ) - ROW( data_scaledImpacts[[#Headers],[row_id]] )</f>
        <v>2962</v>
      </c>
      <c r="B2963" s="61" t="str">
        <f xml:space="preserve"> _xlfn.TEXTJOIN( "", , data_scaledImpacts[[#This Row],[sector]:[impactType]] )</f>
        <v>HTF2p51002090NoAdapt</v>
      </c>
      <c r="C2963" s="49" t="s">
        <v>221</v>
      </c>
      <c r="D2963" s="49" t="s">
        <v>1011</v>
      </c>
      <c r="E2963" s="50">
        <v>100</v>
      </c>
      <c r="F2963" s="50">
        <v>2090</v>
      </c>
      <c r="G2963" s="50" t="s">
        <v>87</v>
      </c>
      <c r="H2963" s="51"/>
      <c r="I2963" s="64"/>
      <c r="J2963" s="147" t="s">
        <v>26</v>
      </c>
      <c r="K2963" s="52">
        <v>414809807004.25781</v>
      </c>
      <c r="L2963" s="53" t="s">
        <v>26</v>
      </c>
      <c r="M2963" s="52">
        <v>20751200477.789707</v>
      </c>
      <c r="N2963" s="52">
        <v>752717701564.36731</v>
      </c>
      <c r="O2963" s="52">
        <v>702692888659.84583</v>
      </c>
      <c r="P2963" s="20">
        <v>223745453255.95477</v>
      </c>
    </row>
    <row r="2964" spans="1:16" x14ac:dyDescent="0.35">
      <c r="A2964" s="54">
        <f xml:space="preserve"> ROW( data_scaledImpacts[[#This Row],[row_id]] ) - ROW( data_scaledImpacts[[#Headers],[row_id]] )</f>
        <v>2963</v>
      </c>
      <c r="B2964" s="61" t="str">
        <f xml:space="preserve"> _xlfn.TEXTJOIN( "", , data_scaledImpacts[[#This Row],[sector]:[impactType]] )</f>
        <v>HTF2p51252090NoAdapt</v>
      </c>
      <c r="C2964" s="49" t="s">
        <v>221</v>
      </c>
      <c r="D2964" s="49" t="s">
        <v>1011</v>
      </c>
      <c r="E2964" s="50">
        <v>125</v>
      </c>
      <c r="F2964" s="50">
        <v>2090</v>
      </c>
      <c r="G2964" s="50" t="s">
        <v>87</v>
      </c>
      <c r="H2964" s="51"/>
      <c r="I2964" s="64"/>
      <c r="J2964" s="147" t="s">
        <v>26</v>
      </c>
      <c r="K2964" s="52">
        <v>504528513162.20978</v>
      </c>
      <c r="L2964" s="53" t="s">
        <v>26</v>
      </c>
      <c r="M2964" s="52">
        <v>30933097837.831825</v>
      </c>
      <c r="N2964" s="52">
        <v>801348968610.41479</v>
      </c>
      <c r="O2964" s="52">
        <v>704251890451.75464</v>
      </c>
      <c r="P2964" s="20">
        <v>327761956950.00641</v>
      </c>
    </row>
    <row r="2965" spans="1:16" x14ac:dyDescent="0.35">
      <c r="A2965" s="54">
        <f xml:space="preserve"> ROW( data_scaledImpacts[[#This Row],[row_id]] ) - ROW( data_scaledImpacts[[#Headers],[row_id]] )</f>
        <v>2964</v>
      </c>
      <c r="B2965" s="61" t="str">
        <f xml:space="preserve"> _xlfn.TEXTJOIN( "", , data_scaledImpacts[[#This Row],[sector]:[impactType]] )</f>
        <v>HTF2p51502090NoAdapt</v>
      </c>
      <c r="C2965" s="49" t="s">
        <v>221</v>
      </c>
      <c r="D2965" s="49" t="s">
        <v>1011</v>
      </c>
      <c r="E2965" s="50">
        <v>150</v>
      </c>
      <c r="F2965" s="50">
        <v>2090</v>
      </c>
      <c r="G2965" s="50" t="s">
        <v>87</v>
      </c>
      <c r="H2965" s="51"/>
      <c r="I2965" s="64"/>
      <c r="J2965" s="147" t="s">
        <v>26</v>
      </c>
      <c r="K2965" s="52">
        <v>574108003047.52612</v>
      </c>
      <c r="L2965" s="53" t="s">
        <v>26</v>
      </c>
      <c r="M2965" s="52">
        <v>40149175982.634186</v>
      </c>
      <c r="N2965" s="52">
        <v>827123342548.86035</v>
      </c>
      <c r="O2965" s="52">
        <v>704327833368.85193</v>
      </c>
      <c r="P2965" s="20">
        <v>405915000365.32788</v>
      </c>
    </row>
    <row r="2966" spans="1:16" x14ac:dyDescent="0.35">
      <c r="A2966" s="54">
        <f xml:space="preserve"> ROW( data_scaledImpacts[[#This Row],[row_id]] ) - ROW( data_scaledImpacts[[#Headers],[row_id]] )</f>
        <v>2965</v>
      </c>
      <c r="B2966" s="61" t="str">
        <f xml:space="preserve"> _xlfn.TEXTJOIN( "", , data_scaledImpacts[[#This Row],[sector]:[impactType]] )</f>
        <v>HTF2p51752090NoAdapt</v>
      </c>
      <c r="C2966" s="49" t="s">
        <v>221</v>
      </c>
      <c r="D2966" s="49" t="s">
        <v>1011</v>
      </c>
      <c r="E2966" s="50">
        <v>175</v>
      </c>
      <c r="F2966" s="50">
        <v>2090</v>
      </c>
      <c r="G2966" s="50" t="s">
        <v>87</v>
      </c>
      <c r="H2966" s="51"/>
      <c r="I2966" s="64"/>
      <c r="J2966" s="147" t="s">
        <v>26</v>
      </c>
      <c r="K2966" s="52">
        <v>620462557455.58289</v>
      </c>
      <c r="L2966" s="53" t="s">
        <v>26</v>
      </c>
      <c r="M2966" s="52">
        <v>46626140756.590828</v>
      </c>
      <c r="N2966" s="52">
        <v>841543381146.00989</v>
      </c>
      <c r="O2966" s="52">
        <v>704328320419.12085</v>
      </c>
      <c r="P2966" s="20">
        <v>449895587979.59796</v>
      </c>
    </row>
    <row r="2967" spans="1:16" x14ac:dyDescent="0.35">
      <c r="A2967" s="54">
        <f xml:space="preserve"> ROW( data_scaledImpacts[[#This Row],[row_id]] ) - ROW( data_scaledImpacts[[#Headers],[row_id]] )</f>
        <v>2966</v>
      </c>
      <c r="B2967" s="61" t="str">
        <f xml:space="preserve"> _xlfn.TEXTJOIN( "", , data_scaledImpacts[[#This Row],[sector]:[impactType]] )</f>
        <v>HTF2p52002090NoAdapt</v>
      </c>
      <c r="C2967" s="49" t="s">
        <v>221</v>
      </c>
      <c r="D2967" s="49" t="s">
        <v>1011</v>
      </c>
      <c r="E2967" s="50">
        <v>200</v>
      </c>
      <c r="F2967" s="50">
        <v>2090</v>
      </c>
      <c r="G2967" s="50" t="s">
        <v>87</v>
      </c>
      <c r="H2967" s="51"/>
      <c r="I2967" s="64"/>
      <c r="J2967" s="147" t="s">
        <v>26</v>
      </c>
      <c r="K2967" s="52">
        <v>672920848576.1178</v>
      </c>
      <c r="L2967" s="53" t="s">
        <v>26</v>
      </c>
      <c r="M2967" s="52">
        <v>54164498387.735779</v>
      </c>
      <c r="N2967" s="52">
        <v>854722349926.53455</v>
      </c>
      <c r="O2967" s="52">
        <v>704328320419.12109</v>
      </c>
      <c r="P2967" s="20">
        <v>488012034139.05096</v>
      </c>
    </row>
    <row r="2968" spans="1:16" x14ac:dyDescent="0.35">
      <c r="A2968" s="54">
        <f xml:space="preserve"> ROW( data_scaledImpacts[[#This Row],[row_id]] ) - ROW( data_scaledImpacts[[#Headers],[row_id]] )</f>
        <v>2967</v>
      </c>
      <c r="B2968" s="61" t="str">
        <f xml:space="preserve"> _xlfn.TEXTJOIN( "", , data_scaledImpacts[[#This Row],[sector]:[impactType]] )</f>
        <v>HTF2p52252090NoAdapt</v>
      </c>
      <c r="C2968" s="49" t="s">
        <v>221</v>
      </c>
      <c r="D2968" s="49" t="s">
        <v>1011</v>
      </c>
      <c r="E2968" s="50">
        <v>225</v>
      </c>
      <c r="F2968" s="50">
        <v>2090</v>
      </c>
      <c r="G2968" s="50" t="s">
        <v>87</v>
      </c>
      <c r="H2968" s="51"/>
      <c r="I2968" s="64"/>
      <c r="J2968" s="147" t="s">
        <v>26</v>
      </c>
      <c r="K2968" s="52">
        <v>712042503259.11877</v>
      </c>
      <c r="L2968" s="53" t="s">
        <v>26</v>
      </c>
      <c r="M2968" s="52">
        <v>59956451227.001465</v>
      </c>
      <c r="N2968" s="52">
        <v>861546128700.69055</v>
      </c>
      <c r="O2968" s="52">
        <v>704328320419.12109</v>
      </c>
      <c r="P2968" s="20">
        <v>505899394123.02148</v>
      </c>
    </row>
    <row r="2969" spans="1:16" x14ac:dyDescent="0.35">
      <c r="A2969" s="54">
        <f xml:space="preserve"> ROW( data_scaledImpacts[[#This Row],[row_id]] ) - ROW( data_scaledImpacts[[#Headers],[row_id]] )</f>
        <v>2968</v>
      </c>
      <c r="B2969" s="61" t="str">
        <f xml:space="preserve"> _xlfn.TEXTJOIN( "", , data_scaledImpacts[[#This Row],[sector]:[impactType]] )</f>
        <v>HTF0p3252090Reasonable</v>
      </c>
      <c r="C2969" s="49" t="s">
        <v>221</v>
      </c>
      <c r="D2969" s="49" t="s">
        <v>1006</v>
      </c>
      <c r="E2969" s="50">
        <v>25</v>
      </c>
      <c r="F2969" s="50">
        <v>2090</v>
      </c>
      <c r="G2969" s="50" t="s">
        <v>231</v>
      </c>
      <c r="H2969" s="51"/>
      <c r="I2969" s="64"/>
      <c r="J2969" s="147" t="s">
        <v>26</v>
      </c>
      <c r="K2969" s="52">
        <v>4242092499.9570522</v>
      </c>
      <c r="L2969" s="53" t="s">
        <v>26</v>
      </c>
      <c r="M2969" s="52">
        <v>42758504.672387339</v>
      </c>
      <c r="N2969" s="52">
        <v>36091332921.069504</v>
      </c>
      <c r="O2969" s="52">
        <v>26453955319.568096</v>
      </c>
      <c r="P2969" s="20">
        <v>430988765.12848759</v>
      </c>
    </row>
    <row r="2970" spans="1:16" x14ac:dyDescent="0.35">
      <c r="A2970" s="54">
        <f xml:space="preserve"> ROW( data_scaledImpacts[[#This Row],[row_id]] ) - ROW( data_scaledImpacts[[#Headers],[row_id]] )</f>
        <v>2969</v>
      </c>
      <c r="B2970" s="61" t="str">
        <f xml:space="preserve"> _xlfn.TEXTJOIN( "", , data_scaledImpacts[[#This Row],[sector]:[impactType]] )</f>
        <v>HTF0p3502090Reasonable</v>
      </c>
      <c r="C2970" s="49" t="s">
        <v>221</v>
      </c>
      <c r="D2970" s="49" t="s">
        <v>1006</v>
      </c>
      <c r="E2970" s="50">
        <v>50</v>
      </c>
      <c r="F2970" s="50">
        <v>2090</v>
      </c>
      <c r="G2970" s="50" t="s">
        <v>231</v>
      </c>
      <c r="H2970" s="51"/>
      <c r="I2970" s="64"/>
      <c r="J2970" s="147" t="s">
        <v>26</v>
      </c>
      <c r="K2970" s="52" t="s">
        <v>26</v>
      </c>
      <c r="L2970" s="53" t="s">
        <v>26</v>
      </c>
      <c r="M2970" s="52" t="s">
        <v>26</v>
      </c>
      <c r="N2970" s="52" t="s">
        <v>26</v>
      </c>
      <c r="O2970" s="52" t="s">
        <v>26</v>
      </c>
      <c r="P2970" s="20" t="s">
        <v>26</v>
      </c>
    </row>
    <row r="2971" spans="1:16" x14ac:dyDescent="0.35">
      <c r="A2971" s="54">
        <f xml:space="preserve"> ROW( data_scaledImpacts[[#This Row],[row_id]] ) - ROW( data_scaledImpacts[[#Headers],[row_id]] )</f>
        <v>2970</v>
      </c>
      <c r="B2971" s="61" t="str">
        <f xml:space="preserve"> _xlfn.TEXTJOIN( "", , data_scaledImpacts[[#This Row],[sector]:[impactType]] )</f>
        <v>HTF0p3752090Reasonable</v>
      </c>
      <c r="C2971" s="49" t="s">
        <v>221</v>
      </c>
      <c r="D2971" s="49" t="s">
        <v>1006</v>
      </c>
      <c r="E2971" s="50">
        <v>75</v>
      </c>
      <c r="F2971" s="50">
        <v>2090</v>
      </c>
      <c r="G2971" s="50" t="s">
        <v>231</v>
      </c>
      <c r="H2971" s="51"/>
      <c r="I2971" s="64"/>
      <c r="J2971" s="147" t="s">
        <v>26</v>
      </c>
      <c r="K2971" s="52" t="s">
        <v>26</v>
      </c>
      <c r="L2971" s="53" t="s">
        <v>26</v>
      </c>
      <c r="M2971" s="52" t="s">
        <v>26</v>
      </c>
      <c r="N2971" s="52" t="s">
        <v>26</v>
      </c>
      <c r="O2971" s="52" t="s">
        <v>26</v>
      </c>
      <c r="P2971" s="20" t="s">
        <v>26</v>
      </c>
    </row>
    <row r="2972" spans="1:16" x14ac:dyDescent="0.35">
      <c r="A2972" s="54">
        <f xml:space="preserve"> ROW( data_scaledImpacts[[#This Row],[row_id]] ) - ROW( data_scaledImpacts[[#Headers],[row_id]] )</f>
        <v>2971</v>
      </c>
      <c r="B2972" s="61" t="str">
        <f xml:space="preserve"> _xlfn.TEXTJOIN( "", , data_scaledImpacts[[#This Row],[sector]:[impactType]] )</f>
        <v>HTF0p31002090Reasonable</v>
      </c>
      <c r="C2972" s="49" t="s">
        <v>221</v>
      </c>
      <c r="D2972" s="49" t="s">
        <v>1006</v>
      </c>
      <c r="E2972" s="50">
        <v>100</v>
      </c>
      <c r="F2972" s="50">
        <v>2090</v>
      </c>
      <c r="G2972" s="50" t="s">
        <v>231</v>
      </c>
      <c r="H2972" s="51"/>
      <c r="I2972" s="64"/>
      <c r="J2972" s="147" t="s">
        <v>26</v>
      </c>
      <c r="K2972" s="52" t="s">
        <v>26</v>
      </c>
      <c r="L2972" s="53" t="s">
        <v>26</v>
      </c>
      <c r="M2972" s="52" t="s">
        <v>26</v>
      </c>
      <c r="N2972" s="52" t="s">
        <v>26</v>
      </c>
      <c r="O2972" s="52" t="s">
        <v>26</v>
      </c>
      <c r="P2972" s="20" t="s">
        <v>26</v>
      </c>
    </row>
    <row r="2973" spans="1:16" x14ac:dyDescent="0.35">
      <c r="A2973" s="54">
        <f xml:space="preserve"> ROW( data_scaledImpacts[[#This Row],[row_id]] ) - ROW( data_scaledImpacts[[#Headers],[row_id]] )</f>
        <v>2972</v>
      </c>
      <c r="B2973" s="61" t="str">
        <f xml:space="preserve"> _xlfn.TEXTJOIN( "", , data_scaledImpacts[[#This Row],[sector]:[impactType]] )</f>
        <v>HTF0p31252090Reasonable</v>
      </c>
      <c r="C2973" s="49" t="s">
        <v>221</v>
      </c>
      <c r="D2973" s="49" t="s">
        <v>1006</v>
      </c>
      <c r="E2973" s="50">
        <v>125</v>
      </c>
      <c r="F2973" s="50">
        <v>2090</v>
      </c>
      <c r="G2973" s="50" t="s">
        <v>231</v>
      </c>
      <c r="H2973" s="51"/>
      <c r="I2973" s="64"/>
      <c r="J2973" s="147" t="s">
        <v>26</v>
      </c>
      <c r="K2973" s="52" t="s">
        <v>26</v>
      </c>
      <c r="L2973" s="53" t="s">
        <v>26</v>
      </c>
      <c r="M2973" s="52" t="s">
        <v>26</v>
      </c>
      <c r="N2973" s="52" t="s">
        <v>26</v>
      </c>
      <c r="O2973" s="52" t="s">
        <v>26</v>
      </c>
      <c r="P2973" s="20" t="s">
        <v>26</v>
      </c>
    </row>
    <row r="2974" spans="1:16" x14ac:dyDescent="0.35">
      <c r="A2974" s="54">
        <f xml:space="preserve"> ROW( data_scaledImpacts[[#This Row],[row_id]] ) - ROW( data_scaledImpacts[[#Headers],[row_id]] )</f>
        <v>2973</v>
      </c>
      <c r="B2974" s="61" t="str">
        <f xml:space="preserve"> _xlfn.TEXTJOIN( "", , data_scaledImpacts[[#This Row],[sector]:[impactType]] )</f>
        <v>HTF0p31502090Reasonable</v>
      </c>
      <c r="C2974" s="49" t="s">
        <v>221</v>
      </c>
      <c r="D2974" s="49" t="s">
        <v>1006</v>
      </c>
      <c r="E2974" s="50">
        <v>150</v>
      </c>
      <c r="F2974" s="50">
        <v>2090</v>
      </c>
      <c r="G2974" s="50" t="s">
        <v>231</v>
      </c>
      <c r="H2974" s="51"/>
      <c r="I2974" s="64"/>
      <c r="J2974" s="147" t="s">
        <v>26</v>
      </c>
      <c r="K2974" s="52" t="s">
        <v>26</v>
      </c>
      <c r="L2974" s="53" t="s">
        <v>26</v>
      </c>
      <c r="M2974" s="52" t="s">
        <v>26</v>
      </c>
      <c r="N2974" s="52" t="s">
        <v>26</v>
      </c>
      <c r="O2974" s="52" t="s">
        <v>26</v>
      </c>
      <c r="P2974" s="20" t="s">
        <v>26</v>
      </c>
    </row>
    <row r="2975" spans="1:16" x14ac:dyDescent="0.35">
      <c r="A2975" s="54">
        <f xml:space="preserve"> ROW( data_scaledImpacts[[#This Row],[row_id]] ) - ROW( data_scaledImpacts[[#Headers],[row_id]] )</f>
        <v>2974</v>
      </c>
      <c r="B2975" s="61" t="str">
        <f xml:space="preserve"> _xlfn.TEXTJOIN( "", , data_scaledImpacts[[#This Row],[sector]:[impactType]] )</f>
        <v>HTF0p31752090Reasonable</v>
      </c>
      <c r="C2975" s="49" t="s">
        <v>221</v>
      </c>
      <c r="D2975" s="49" t="s">
        <v>1006</v>
      </c>
      <c r="E2975" s="50">
        <v>175</v>
      </c>
      <c r="F2975" s="50">
        <v>2090</v>
      </c>
      <c r="G2975" s="50" t="s">
        <v>231</v>
      </c>
      <c r="H2975" s="51"/>
      <c r="I2975" s="64"/>
      <c r="J2975" s="147" t="s">
        <v>26</v>
      </c>
      <c r="K2975" s="52" t="s">
        <v>26</v>
      </c>
      <c r="L2975" s="53" t="s">
        <v>26</v>
      </c>
      <c r="M2975" s="52" t="s">
        <v>26</v>
      </c>
      <c r="N2975" s="52" t="s">
        <v>26</v>
      </c>
      <c r="O2975" s="52" t="s">
        <v>26</v>
      </c>
      <c r="P2975" s="20" t="s">
        <v>26</v>
      </c>
    </row>
    <row r="2976" spans="1:16" x14ac:dyDescent="0.35">
      <c r="A2976" s="54">
        <f xml:space="preserve"> ROW( data_scaledImpacts[[#This Row],[row_id]] ) - ROW( data_scaledImpacts[[#Headers],[row_id]] )</f>
        <v>2975</v>
      </c>
      <c r="B2976" s="61" t="str">
        <f xml:space="preserve"> _xlfn.TEXTJOIN( "", , data_scaledImpacts[[#This Row],[sector]:[impactType]] )</f>
        <v>HTF0p32002090Reasonable</v>
      </c>
      <c r="C2976" s="49" t="s">
        <v>221</v>
      </c>
      <c r="D2976" s="49" t="s">
        <v>1006</v>
      </c>
      <c r="E2976" s="50">
        <v>200</v>
      </c>
      <c r="F2976" s="50">
        <v>2090</v>
      </c>
      <c r="G2976" s="50" t="s">
        <v>231</v>
      </c>
      <c r="H2976" s="51"/>
      <c r="I2976" s="64"/>
      <c r="J2976" s="147" t="s">
        <v>26</v>
      </c>
      <c r="K2976" s="52" t="s">
        <v>26</v>
      </c>
      <c r="L2976" s="53" t="s">
        <v>26</v>
      </c>
      <c r="M2976" s="52" t="s">
        <v>26</v>
      </c>
      <c r="N2976" s="52" t="s">
        <v>26</v>
      </c>
      <c r="O2976" s="52" t="s">
        <v>26</v>
      </c>
      <c r="P2976" s="20" t="s">
        <v>26</v>
      </c>
    </row>
    <row r="2977" spans="1:16" x14ac:dyDescent="0.35">
      <c r="A2977" s="54">
        <f xml:space="preserve"> ROW( data_scaledImpacts[[#This Row],[row_id]] ) - ROW( data_scaledImpacts[[#Headers],[row_id]] )</f>
        <v>2976</v>
      </c>
      <c r="B2977" s="61" t="str">
        <f xml:space="preserve"> _xlfn.TEXTJOIN( "", , data_scaledImpacts[[#This Row],[sector]:[impactType]] )</f>
        <v>HTF0p32252090Reasonable</v>
      </c>
      <c r="C2977" s="49" t="s">
        <v>221</v>
      </c>
      <c r="D2977" s="49" t="s">
        <v>1006</v>
      </c>
      <c r="E2977" s="50">
        <v>225</v>
      </c>
      <c r="F2977" s="50">
        <v>2090</v>
      </c>
      <c r="G2977" s="50" t="s">
        <v>231</v>
      </c>
      <c r="H2977" s="51"/>
      <c r="I2977" s="64"/>
      <c r="J2977" s="147" t="s">
        <v>26</v>
      </c>
      <c r="K2977" s="52" t="s">
        <v>26</v>
      </c>
      <c r="L2977" s="53" t="s">
        <v>26</v>
      </c>
      <c r="M2977" s="52" t="s">
        <v>26</v>
      </c>
      <c r="N2977" s="52" t="s">
        <v>26</v>
      </c>
      <c r="O2977" s="52" t="s">
        <v>26</v>
      </c>
      <c r="P2977" s="20" t="s">
        <v>26</v>
      </c>
    </row>
    <row r="2978" spans="1:16" x14ac:dyDescent="0.35">
      <c r="A2978" s="54">
        <f xml:space="preserve"> ROW( data_scaledImpacts[[#This Row],[row_id]] ) - ROW( data_scaledImpacts[[#Headers],[row_id]] )</f>
        <v>2977</v>
      </c>
      <c r="B2978" s="61" t="str">
        <f xml:space="preserve"> _xlfn.TEXTJOIN( "", , data_scaledImpacts[[#This Row],[sector]:[impactType]] )</f>
        <v>HTF0p5252090Reasonable</v>
      </c>
      <c r="C2978" s="49" t="s">
        <v>221</v>
      </c>
      <c r="D2978" s="49" t="s">
        <v>1007</v>
      </c>
      <c r="E2978" s="50">
        <v>25</v>
      </c>
      <c r="F2978" s="50">
        <v>2090</v>
      </c>
      <c r="G2978" s="50" t="s">
        <v>231</v>
      </c>
      <c r="H2978" s="51"/>
      <c r="I2978" s="64"/>
      <c r="J2978" s="147" t="s">
        <v>26</v>
      </c>
      <c r="K2978" s="52">
        <v>2715200172.5550132</v>
      </c>
      <c r="L2978" s="53" t="s">
        <v>26</v>
      </c>
      <c r="M2978" s="52">
        <v>36456185.485105067</v>
      </c>
      <c r="N2978" s="52">
        <v>14223043031.815638</v>
      </c>
      <c r="O2978" s="52">
        <v>9848722958.3123569</v>
      </c>
      <c r="P2978" s="20">
        <v>279873338.04579711</v>
      </c>
    </row>
    <row r="2979" spans="1:16" x14ac:dyDescent="0.35">
      <c r="A2979" s="54">
        <f xml:space="preserve"> ROW( data_scaledImpacts[[#This Row],[row_id]] ) - ROW( data_scaledImpacts[[#Headers],[row_id]] )</f>
        <v>2978</v>
      </c>
      <c r="B2979" s="61" t="str">
        <f xml:space="preserve"> _xlfn.TEXTJOIN( "", , data_scaledImpacts[[#This Row],[sector]:[impactType]] )</f>
        <v>HTF0p5502090Reasonable</v>
      </c>
      <c r="C2979" s="49" t="s">
        <v>221</v>
      </c>
      <c r="D2979" s="49" t="s">
        <v>1007</v>
      </c>
      <c r="E2979" s="50">
        <v>50</v>
      </c>
      <c r="F2979" s="50">
        <v>2090</v>
      </c>
      <c r="G2979" s="50" t="s">
        <v>231</v>
      </c>
      <c r="H2979" s="51"/>
      <c r="I2979" s="64"/>
      <c r="J2979" s="147" t="s">
        <v>26</v>
      </c>
      <c r="K2979" s="52">
        <v>12186365450.326191</v>
      </c>
      <c r="L2979" s="53" t="s">
        <v>26</v>
      </c>
      <c r="M2979" s="52">
        <v>100777558.36682735</v>
      </c>
      <c r="N2979" s="52">
        <v>69439078450.947662</v>
      </c>
      <c r="O2979" s="52">
        <v>56958672734.829323</v>
      </c>
      <c r="P2979" s="20">
        <v>1784639462.5053654</v>
      </c>
    </row>
    <row r="2980" spans="1:16" x14ac:dyDescent="0.35">
      <c r="A2980" s="54">
        <f xml:space="preserve"> ROW( data_scaledImpacts[[#This Row],[row_id]] ) - ROW( data_scaledImpacts[[#Headers],[row_id]] )</f>
        <v>2979</v>
      </c>
      <c r="B2980" s="61" t="str">
        <f xml:space="preserve"> _xlfn.TEXTJOIN( "", , data_scaledImpacts[[#This Row],[sector]:[impactType]] )</f>
        <v>HTF0p5752090Reasonable</v>
      </c>
      <c r="C2980" s="49" t="s">
        <v>221</v>
      </c>
      <c r="D2980" s="49" t="s">
        <v>1007</v>
      </c>
      <c r="E2980" s="50">
        <v>75</v>
      </c>
      <c r="F2980" s="50">
        <v>2090</v>
      </c>
      <c r="G2980" s="50" t="s">
        <v>231</v>
      </c>
      <c r="H2980" s="51"/>
      <c r="I2980" s="64"/>
      <c r="J2980" s="147" t="s">
        <v>26</v>
      </c>
      <c r="K2980" s="52" t="s">
        <v>26</v>
      </c>
      <c r="L2980" s="53" t="s">
        <v>26</v>
      </c>
      <c r="M2980" s="52" t="s">
        <v>26</v>
      </c>
      <c r="N2980" s="52" t="s">
        <v>26</v>
      </c>
      <c r="O2980" s="52" t="s">
        <v>26</v>
      </c>
      <c r="P2980" s="20" t="s">
        <v>26</v>
      </c>
    </row>
    <row r="2981" spans="1:16" x14ac:dyDescent="0.35">
      <c r="A2981" s="54">
        <f xml:space="preserve"> ROW( data_scaledImpacts[[#This Row],[row_id]] ) - ROW( data_scaledImpacts[[#Headers],[row_id]] )</f>
        <v>2980</v>
      </c>
      <c r="B2981" s="61" t="str">
        <f xml:space="preserve"> _xlfn.TEXTJOIN( "", , data_scaledImpacts[[#This Row],[sector]:[impactType]] )</f>
        <v>HTF0p51002090Reasonable</v>
      </c>
      <c r="C2981" s="49" t="s">
        <v>221</v>
      </c>
      <c r="D2981" s="49" t="s">
        <v>1007</v>
      </c>
      <c r="E2981" s="50">
        <v>100</v>
      </c>
      <c r="F2981" s="50">
        <v>2090</v>
      </c>
      <c r="G2981" s="50" t="s">
        <v>231</v>
      </c>
      <c r="H2981" s="51"/>
      <c r="I2981" s="64"/>
      <c r="J2981" s="147" t="s">
        <v>26</v>
      </c>
      <c r="K2981" s="52" t="s">
        <v>26</v>
      </c>
      <c r="L2981" s="53" t="s">
        <v>26</v>
      </c>
      <c r="M2981" s="52" t="s">
        <v>26</v>
      </c>
      <c r="N2981" s="52" t="s">
        <v>26</v>
      </c>
      <c r="O2981" s="52" t="s">
        <v>26</v>
      </c>
      <c r="P2981" s="20" t="s">
        <v>26</v>
      </c>
    </row>
    <row r="2982" spans="1:16" x14ac:dyDescent="0.35">
      <c r="A2982" s="54">
        <f xml:space="preserve"> ROW( data_scaledImpacts[[#This Row],[row_id]] ) - ROW( data_scaledImpacts[[#Headers],[row_id]] )</f>
        <v>2981</v>
      </c>
      <c r="B2982" s="61" t="str">
        <f xml:space="preserve"> _xlfn.TEXTJOIN( "", , data_scaledImpacts[[#This Row],[sector]:[impactType]] )</f>
        <v>HTF0p51252090Reasonable</v>
      </c>
      <c r="C2982" s="49" t="s">
        <v>221</v>
      </c>
      <c r="D2982" s="49" t="s">
        <v>1007</v>
      </c>
      <c r="E2982" s="50">
        <v>125</v>
      </c>
      <c r="F2982" s="50">
        <v>2090</v>
      </c>
      <c r="G2982" s="50" t="s">
        <v>231</v>
      </c>
      <c r="H2982" s="51"/>
      <c r="I2982" s="64"/>
      <c r="J2982" s="147" t="s">
        <v>26</v>
      </c>
      <c r="K2982" s="52" t="s">
        <v>26</v>
      </c>
      <c r="L2982" s="53" t="s">
        <v>26</v>
      </c>
      <c r="M2982" s="52" t="s">
        <v>26</v>
      </c>
      <c r="N2982" s="52" t="s">
        <v>26</v>
      </c>
      <c r="O2982" s="52" t="s">
        <v>26</v>
      </c>
      <c r="P2982" s="20" t="s">
        <v>26</v>
      </c>
    </row>
    <row r="2983" spans="1:16" x14ac:dyDescent="0.35">
      <c r="A2983" s="54">
        <f xml:space="preserve"> ROW( data_scaledImpacts[[#This Row],[row_id]] ) - ROW( data_scaledImpacts[[#Headers],[row_id]] )</f>
        <v>2982</v>
      </c>
      <c r="B2983" s="61" t="str">
        <f xml:space="preserve"> _xlfn.TEXTJOIN( "", , data_scaledImpacts[[#This Row],[sector]:[impactType]] )</f>
        <v>HTF0p51502090Reasonable</v>
      </c>
      <c r="C2983" s="49" t="s">
        <v>221</v>
      </c>
      <c r="D2983" s="49" t="s">
        <v>1007</v>
      </c>
      <c r="E2983" s="50">
        <v>150</v>
      </c>
      <c r="F2983" s="50">
        <v>2090</v>
      </c>
      <c r="G2983" s="50" t="s">
        <v>231</v>
      </c>
      <c r="H2983" s="51"/>
      <c r="I2983" s="64"/>
      <c r="J2983" s="147" t="s">
        <v>26</v>
      </c>
      <c r="K2983" s="52" t="s">
        <v>26</v>
      </c>
      <c r="L2983" s="53" t="s">
        <v>26</v>
      </c>
      <c r="M2983" s="52" t="s">
        <v>26</v>
      </c>
      <c r="N2983" s="52" t="s">
        <v>26</v>
      </c>
      <c r="O2983" s="52" t="s">
        <v>26</v>
      </c>
      <c r="P2983" s="20" t="s">
        <v>26</v>
      </c>
    </row>
    <row r="2984" spans="1:16" x14ac:dyDescent="0.35">
      <c r="A2984" s="54">
        <f xml:space="preserve"> ROW( data_scaledImpacts[[#This Row],[row_id]] ) - ROW( data_scaledImpacts[[#Headers],[row_id]] )</f>
        <v>2983</v>
      </c>
      <c r="B2984" s="61" t="str">
        <f xml:space="preserve"> _xlfn.TEXTJOIN( "", , data_scaledImpacts[[#This Row],[sector]:[impactType]] )</f>
        <v>HTF0p51752090Reasonable</v>
      </c>
      <c r="C2984" s="49" t="s">
        <v>221</v>
      </c>
      <c r="D2984" s="49" t="s">
        <v>1007</v>
      </c>
      <c r="E2984" s="50">
        <v>175</v>
      </c>
      <c r="F2984" s="50">
        <v>2090</v>
      </c>
      <c r="G2984" s="50" t="s">
        <v>231</v>
      </c>
      <c r="H2984" s="51"/>
      <c r="I2984" s="64"/>
      <c r="J2984" s="147" t="s">
        <v>26</v>
      </c>
      <c r="K2984" s="52" t="s">
        <v>26</v>
      </c>
      <c r="L2984" s="53" t="s">
        <v>26</v>
      </c>
      <c r="M2984" s="52" t="s">
        <v>26</v>
      </c>
      <c r="N2984" s="52" t="s">
        <v>26</v>
      </c>
      <c r="O2984" s="52" t="s">
        <v>26</v>
      </c>
      <c r="P2984" s="20" t="s">
        <v>26</v>
      </c>
    </row>
    <row r="2985" spans="1:16" x14ac:dyDescent="0.35">
      <c r="A2985" s="54">
        <f xml:space="preserve"> ROW( data_scaledImpacts[[#This Row],[row_id]] ) - ROW( data_scaledImpacts[[#Headers],[row_id]] )</f>
        <v>2984</v>
      </c>
      <c r="B2985" s="61" t="str">
        <f xml:space="preserve"> _xlfn.TEXTJOIN( "", , data_scaledImpacts[[#This Row],[sector]:[impactType]] )</f>
        <v>HTF0p52002090Reasonable</v>
      </c>
      <c r="C2985" s="49" t="s">
        <v>221</v>
      </c>
      <c r="D2985" s="49" t="s">
        <v>1007</v>
      </c>
      <c r="E2985" s="50">
        <v>200</v>
      </c>
      <c r="F2985" s="50">
        <v>2090</v>
      </c>
      <c r="G2985" s="50" t="s">
        <v>231</v>
      </c>
      <c r="H2985" s="51"/>
      <c r="I2985" s="64"/>
      <c r="J2985" s="147" t="s">
        <v>26</v>
      </c>
      <c r="K2985" s="52" t="s">
        <v>26</v>
      </c>
      <c r="L2985" s="53" t="s">
        <v>26</v>
      </c>
      <c r="M2985" s="52" t="s">
        <v>26</v>
      </c>
      <c r="N2985" s="52" t="s">
        <v>26</v>
      </c>
      <c r="O2985" s="52" t="s">
        <v>26</v>
      </c>
      <c r="P2985" s="20" t="s">
        <v>26</v>
      </c>
    </row>
    <row r="2986" spans="1:16" x14ac:dyDescent="0.35">
      <c r="A2986" s="54">
        <f xml:space="preserve"> ROW( data_scaledImpacts[[#This Row],[row_id]] ) - ROW( data_scaledImpacts[[#Headers],[row_id]] )</f>
        <v>2985</v>
      </c>
      <c r="B2986" s="61" t="str">
        <f xml:space="preserve"> _xlfn.TEXTJOIN( "", , data_scaledImpacts[[#This Row],[sector]:[impactType]] )</f>
        <v>HTF0p52252090Reasonable</v>
      </c>
      <c r="C2986" s="49" t="s">
        <v>221</v>
      </c>
      <c r="D2986" s="49" t="s">
        <v>1007</v>
      </c>
      <c r="E2986" s="50">
        <v>225</v>
      </c>
      <c r="F2986" s="50">
        <v>2090</v>
      </c>
      <c r="G2986" s="50" t="s">
        <v>231</v>
      </c>
      <c r="H2986" s="51"/>
      <c r="I2986" s="64"/>
      <c r="J2986" s="147" t="s">
        <v>26</v>
      </c>
      <c r="K2986" s="52" t="s">
        <v>26</v>
      </c>
      <c r="L2986" s="53" t="s">
        <v>26</v>
      </c>
      <c r="M2986" s="52" t="s">
        <v>26</v>
      </c>
      <c r="N2986" s="52" t="s">
        <v>26</v>
      </c>
      <c r="O2986" s="52" t="s">
        <v>26</v>
      </c>
      <c r="P2986" s="20" t="s">
        <v>26</v>
      </c>
    </row>
    <row r="2987" spans="1:16" x14ac:dyDescent="0.35">
      <c r="A2987" s="54">
        <f xml:space="preserve"> ROW( data_scaledImpacts[[#This Row],[row_id]] ) - ROW( data_scaledImpacts[[#Headers],[row_id]] )</f>
        <v>2986</v>
      </c>
      <c r="B2987" s="61" t="str">
        <f xml:space="preserve"> _xlfn.TEXTJOIN( "", , data_scaledImpacts[[#This Row],[sector]:[impactType]] )</f>
        <v>HTF1p0252090Reasonable</v>
      </c>
      <c r="C2987" s="49" t="s">
        <v>221</v>
      </c>
      <c r="D2987" s="49" t="s">
        <v>1008</v>
      </c>
      <c r="E2987" s="50">
        <v>25</v>
      </c>
      <c r="F2987" s="50">
        <v>2090</v>
      </c>
      <c r="G2987" s="50" t="s">
        <v>231</v>
      </c>
      <c r="H2987" s="51"/>
      <c r="I2987" s="64"/>
      <c r="J2987" s="147" t="s">
        <v>26</v>
      </c>
      <c r="K2987" s="52">
        <v>3996952311.5083838</v>
      </c>
      <c r="L2987" s="53" t="s">
        <v>26</v>
      </c>
      <c r="M2987" s="52">
        <v>43436177.812657937</v>
      </c>
      <c r="N2987" s="52">
        <v>12781556195.537825</v>
      </c>
      <c r="O2987" s="52">
        <v>9412704944.2316837</v>
      </c>
      <c r="P2987" s="20">
        <v>361036827.64068353</v>
      </c>
    </row>
    <row r="2988" spans="1:16" x14ac:dyDescent="0.35">
      <c r="A2988" s="54">
        <f xml:space="preserve"> ROW( data_scaledImpacts[[#This Row],[row_id]] ) - ROW( data_scaledImpacts[[#Headers],[row_id]] )</f>
        <v>2987</v>
      </c>
      <c r="B2988" s="61" t="str">
        <f xml:space="preserve"> _xlfn.TEXTJOIN( "", , data_scaledImpacts[[#This Row],[sector]:[impactType]] )</f>
        <v>HTF1p0502090Reasonable</v>
      </c>
      <c r="C2988" s="49" t="s">
        <v>221</v>
      </c>
      <c r="D2988" s="49" t="s">
        <v>1008</v>
      </c>
      <c r="E2988" s="50">
        <v>50</v>
      </c>
      <c r="F2988" s="50">
        <v>2090</v>
      </c>
      <c r="G2988" s="50" t="s">
        <v>231</v>
      </c>
      <c r="H2988" s="51"/>
      <c r="I2988" s="64"/>
      <c r="J2988" s="147" t="s">
        <v>26</v>
      </c>
      <c r="K2988" s="52">
        <v>20356709806.048809</v>
      </c>
      <c r="L2988" s="53" t="s">
        <v>26</v>
      </c>
      <c r="M2988" s="52">
        <v>149100504.64513761</v>
      </c>
      <c r="N2988" s="52">
        <v>73871467944.299576</v>
      </c>
      <c r="O2988" s="52">
        <v>55099967992.693489</v>
      </c>
      <c r="P2988" s="20">
        <v>2804153555.7841511</v>
      </c>
    </row>
    <row r="2989" spans="1:16" x14ac:dyDescent="0.35">
      <c r="A2989" s="54">
        <f xml:space="preserve"> ROW( data_scaledImpacts[[#This Row],[row_id]] ) - ROW( data_scaledImpacts[[#Headers],[row_id]] )</f>
        <v>2988</v>
      </c>
      <c r="B2989" s="61" t="str">
        <f xml:space="preserve"> _xlfn.TEXTJOIN( "", , data_scaledImpacts[[#This Row],[sector]:[impactType]] )</f>
        <v>HTF1p0752090Reasonable</v>
      </c>
      <c r="C2989" s="49" t="s">
        <v>221</v>
      </c>
      <c r="D2989" s="49" t="s">
        <v>1008</v>
      </c>
      <c r="E2989" s="50">
        <v>75</v>
      </c>
      <c r="F2989" s="50">
        <v>2090</v>
      </c>
      <c r="G2989" s="50" t="s">
        <v>231</v>
      </c>
      <c r="H2989" s="51"/>
      <c r="I2989" s="64"/>
      <c r="J2989" s="147" t="s">
        <v>26</v>
      </c>
      <c r="K2989" s="52">
        <v>42118005497.772369</v>
      </c>
      <c r="L2989" s="53" t="s">
        <v>26</v>
      </c>
      <c r="M2989" s="52">
        <v>388485505.70459527</v>
      </c>
      <c r="N2989" s="52">
        <v>117140033241.30695</v>
      </c>
      <c r="O2989" s="52">
        <v>72930532444.277618</v>
      </c>
      <c r="P2989" s="20">
        <v>8734314561.2867165</v>
      </c>
    </row>
    <row r="2990" spans="1:16" x14ac:dyDescent="0.35">
      <c r="A2990" s="54">
        <f xml:space="preserve"> ROW( data_scaledImpacts[[#This Row],[row_id]] ) - ROW( data_scaledImpacts[[#Headers],[row_id]] )</f>
        <v>2989</v>
      </c>
      <c r="B2990" s="61" t="str">
        <f xml:space="preserve"> _xlfn.TEXTJOIN( "", , data_scaledImpacts[[#This Row],[sector]:[impactType]] )</f>
        <v>HTF1p01002090Reasonable</v>
      </c>
      <c r="C2990" s="49" t="s">
        <v>221</v>
      </c>
      <c r="D2990" s="49" t="s">
        <v>1008</v>
      </c>
      <c r="E2990" s="50">
        <v>100</v>
      </c>
      <c r="F2990" s="50">
        <v>2090</v>
      </c>
      <c r="G2990" s="50" t="s">
        <v>231</v>
      </c>
      <c r="H2990" s="51"/>
      <c r="I2990" s="64"/>
      <c r="J2990" s="147" t="s">
        <v>26</v>
      </c>
      <c r="K2990" s="52">
        <v>60148822811.623123</v>
      </c>
      <c r="L2990" s="53" t="s">
        <v>26</v>
      </c>
      <c r="M2990" s="52">
        <v>814247790.7961483</v>
      </c>
      <c r="N2990" s="52">
        <v>143229421379.28546</v>
      </c>
      <c r="O2990" s="52">
        <v>76141517951.945557</v>
      </c>
      <c r="P2990" s="20">
        <v>18124744373.423599</v>
      </c>
    </row>
    <row r="2991" spans="1:16" x14ac:dyDescent="0.35">
      <c r="A2991" s="54">
        <f xml:space="preserve"> ROW( data_scaledImpacts[[#This Row],[row_id]] ) - ROW( data_scaledImpacts[[#Headers],[row_id]] )</f>
        <v>2990</v>
      </c>
      <c r="B2991" s="61" t="str">
        <f xml:space="preserve"> _xlfn.TEXTJOIN( "", , data_scaledImpacts[[#This Row],[sector]:[impactType]] )</f>
        <v>HTF1p01252090Reasonable</v>
      </c>
      <c r="C2991" s="49" t="s">
        <v>221</v>
      </c>
      <c r="D2991" s="49" t="s">
        <v>1008</v>
      </c>
      <c r="E2991" s="50">
        <v>125</v>
      </c>
      <c r="F2991" s="50">
        <v>2090</v>
      </c>
      <c r="G2991" s="50" t="s">
        <v>231</v>
      </c>
      <c r="H2991" s="51"/>
      <c r="I2991" s="64"/>
      <c r="J2991" s="147" t="s">
        <v>26</v>
      </c>
      <c r="K2991" s="52" t="s">
        <v>26</v>
      </c>
      <c r="L2991" s="53" t="s">
        <v>26</v>
      </c>
      <c r="M2991" s="52" t="s">
        <v>26</v>
      </c>
      <c r="N2991" s="52" t="s">
        <v>26</v>
      </c>
      <c r="O2991" s="52" t="s">
        <v>26</v>
      </c>
      <c r="P2991" s="20" t="s">
        <v>26</v>
      </c>
    </row>
    <row r="2992" spans="1:16" x14ac:dyDescent="0.35">
      <c r="A2992" s="54">
        <f xml:space="preserve"> ROW( data_scaledImpacts[[#This Row],[row_id]] ) - ROW( data_scaledImpacts[[#Headers],[row_id]] )</f>
        <v>2991</v>
      </c>
      <c r="B2992" s="61" t="str">
        <f xml:space="preserve"> _xlfn.TEXTJOIN( "", , data_scaledImpacts[[#This Row],[sector]:[impactType]] )</f>
        <v>HTF1p01502090Reasonable</v>
      </c>
      <c r="C2992" s="49" t="s">
        <v>221</v>
      </c>
      <c r="D2992" s="49" t="s">
        <v>1008</v>
      </c>
      <c r="E2992" s="50">
        <v>150</v>
      </c>
      <c r="F2992" s="50">
        <v>2090</v>
      </c>
      <c r="G2992" s="50" t="s">
        <v>231</v>
      </c>
      <c r="H2992" s="51"/>
      <c r="I2992" s="64"/>
      <c r="J2992" s="147" t="s">
        <v>26</v>
      </c>
      <c r="K2992" s="52" t="s">
        <v>26</v>
      </c>
      <c r="L2992" s="53" t="s">
        <v>26</v>
      </c>
      <c r="M2992" s="52" t="s">
        <v>26</v>
      </c>
      <c r="N2992" s="52" t="s">
        <v>26</v>
      </c>
      <c r="O2992" s="52" t="s">
        <v>26</v>
      </c>
      <c r="P2992" s="20" t="s">
        <v>26</v>
      </c>
    </row>
    <row r="2993" spans="1:16" x14ac:dyDescent="0.35">
      <c r="A2993" s="54">
        <f xml:space="preserve"> ROW( data_scaledImpacts[[#This Row],[row_id]] ) - ROW( data_scaledImpacts[[#Headers],[row_id]] )</f>
        <v>2992</v>
      </c>
      <c r="B2993" s="61" t="str">
        <f xml:space="preserve"> _xlfn.TEXTJOIN( "", , data_scaledImpacts[[#This Row],[sector]:[impactType]] )</f>
        <v>HTF1p01752090Reasonable</v>
      </c>
      <c r="C2993" s="49" t="s">
        <v>221</v>
      </c>
      <c r="D2993" s="49" t="s">
        <v>1008</v>
      </c>
      <c r="E2993" s="50">
        <v>175</v>
      </c>
      <c r="F2993" s="50">
        <v>2090</v>
      </c>
      <c r="G2993" s="50" t="s">
        <v>231</v>
      </c>
      <c r="H2993" s="51"/>
      <c r="I2993" s="64"/>
      <c r="J2993" s="147" t="s">
        <v>26</v>
      </c>
      <c r="K2993" s="52" t="s">
        <v>26</v>
      </c>
      <c r="L2993" s="53" t="s">
        <v>26</v>
      </c>
      <c r="M2993" s="52" t="s">
        <v>26</v>
      </c>
      <c r="N2993" s="52" t="s">
        <v>26</v>
      </c>
      <c r="O2993" s="52" t="s">
        <v>26</v>
      </c>
      <c r="P2993" s="20" t="s">
        <v>26</v>
      </c>
    </row>
    <row r="2994" spans="1:16" x14ac:dyDescent="0.35">
      <c r="A2994" s="54">
        <f xml:space="preserve"> ROW( data_scaledImpacts[[#This Row],[row_id]] ) - ROW( data_scaledImpacts[[#Headers],[row_id]] )</f>
        <v>2993</v>
      </c>
      <c r="B2994" s="61" t="str">
        <f xml:space="preserve"> _xlfn.TEXTJOIN( "", , data_scaledImpacts[[#This Row],[sector]:[impactType]] )</f>
        <v>HTF1p02002090Reasonable</v>
      </c>
      <c r="C2994" s="49" t="s">
        <v>221</v>
      </c>
      <c r="D2994" s="49" t="s">
        <v>1008</v>
      </c>
      <c r="E2994" s="50">
        <v>200</v>
      </c>
      <c r="F2994" s="50">
        <v>2090</v>
      </c>
      <c r="G2994" s="50" t="s">
        <v>231</v>
      </c>
      <c r="H2994" s="51"/>
      <c r="I2994" s="64"/>
      <c r="J2994" s="147" t="s">
        <v>26</v>
      </c>
      <c r="K2994" s="52" t="s">
        <v>26</v>
      </c>
      <c r="L2994" s="53" t="s">
        <v>26</v>
      </c>
      <c r="M2994" s="52" t="s">
        <v>26</v>
      </c>
      <c r="N2994" s="52" t="s">
        <v>26</v>
      </c>
      <c r="O2994" s="52" t="s">
        <v>26</v>
      </c>
      <c r="P2994" s="20" t="s">
        <v>26</v>
      </c>
    </row>
    <row r="2995" spans="1:16" x14ac:dyDescent="0.35">
      <c r="A2995" s="54">
        <f xml:space="preserve"> ROW( data_scaledImpacts[[#This Row],[row_id]] ) - ROW( data_scaledImpacts[[#Headers],[row_id]] )</f>
        <v>2994</v>
      </c>
      <c r="B2995" s="61" t="str">
        <f xml:space="preserve"> _xlfn.TEXTJOIN( "", , data_scaledImpacts[[#This Row],[sector]:[impactType]] )</f>
        <v>HTF1p02252090Reasonable</v>
      </c>
      <c r="C2995" s="49" t="s">
        <v>221</v>
      </c>
      <c r="D2995" s="49" t="s">
        <v>1008</v>
      </c>
      <c r="E2995" s="50">
        <v>225</v>
      </c>
      <c r="F2995" s="50">
        <v>2090</v>
      </c>
      <c r="G2995" s="50" t="s">
        <v>231</v>
      </c>
      <c r="H2995" s="51"/>
      <c r="I2995" s="64"/>
      <c r="J2995" s="147" t="s">
        <v>26</v>
      </c>
      <c r="K2995" s="52" t="s">
        <v>26</v>
      </c>
      <c r="L2995" s="53" t="s">
        <v>26</v>
      </c>
      <c r="M2995" s="52" t="s">
        <v>26</v>
      </c>
      <c r="N2995" s="52" t="s">
        <v>26</v>
      </c>
      <c r="O2995" s="52" t="s">
        <v>26</v>
      </c>
      <c r="P2995" s="20" t="s">
        <v>26</v>
      </c>
    </row>
    <row r="2996" spans="1:16" x14ac:dyDescent="0.35">
      <c r="A2996" s="54">
        <f xml:space="preserve"> ROW( data_scaledImpacts[[#This Row],[row_id]] ) - ROW( data_scaledImpacts[[#Headers],[row_id]] )</f>
        <v>2995</v>
      </c>
      <c r="B2996" s="61" t="str">
        <f xml:space="preserve"> _xlfn.TEXTJOIN( "", , data_scaledImpacts[[#This Row],[sector]:[impactType]] )</f>
        <v>HTF1p5252090Reasonable</v>
      </c>
      <c r="C2996" s="49" t="s">
        <v>221</v>
      </c>
      <c r="D2996" s="49" t="s">
        <v>1009</v>
      </c>
      <c r="E2996" s="50">
        <v>25</v>
      </c>
      <c r="F2996" s="50">
        <v>2090</v>
      </c>
      <c r="G2996" s="50" t="s">
        <v>231</v>
      </c>
      <c r="H2996" s="51"/>
      <c r="I2996" s="64"/>
      <c r="J2996" s="147" t="s">
        <v>26</v>
      </c>
      <c r="K2996" s="52">
        <v>6374262517.3231916</v>
      </c>
      <c r="L2996" s="53" t="s">
        <v>26</v>
      </c>
      <c r="M2996" s="52">
        <v>58334429.791688651</v>
      </c>
      <c r="N2996" s="52">
        <v>16744922561.262207</v>
      </c>
      <c r="O2996" s="52">
        <v>12580046938.427582</v>
      </c>
      <c r="P2996" s="20">
        <v>557158862.97903299</v>
      </c>
    </row>
    <row r="2997" spans="1:16" x14ac:dyDescent="0.35">
      <c r="A2997" s="54">
        <f xml:space="preserve"> ROW( data_scaledImpacts[[#This Row],[row_id]] ) - ROW( data_scaledImpacts[[#Headers],[row_id]] )</f>
        <v>2996</v>
      </c>
      <c r="B2997" s="61" t="str">
        <f xml:space="preserve"> _xlfn.TEXTJOIN( "", , data_scaledImpacts[[#This Row],[sector]:[impactType]] )</f>
        <v>HTF1p5502090Reasonable</v>
      </c>
      <c r="C2997" s="49" t="s">
        <v>221</v>
      </c>
      <c r="D2997" s="49" t="s">
        <v>1009</v>
      </c>
      <c r="E2997" s="50">
        <v>50</v>
      </c>
      <c r="F2997" s="50">
        <v>2090</v>
      </c>
      <c r="G2997" s="50" t="s">
        <v>231</v>
      </c>
      <c r="H2997" s="51"/>
      <c r="I2997" s="64"/>
      <c r="J2997" s="147" t="s">
        <v>26</v>
      </c>
      <c r="K2997" s="52">
        <v>25042409191.828754</v>
      </c>
      <c r="L2997" s="53" t="s">
        <v>26</v>
      </c>
      <c r="M2997" s="52">
        <v>214238861.61501405</v>
      </c>
      <c r="N2997" s="52">
        <v>78439097800.967316</v>
      </c>
      <c r="O2997" s="52">
        <v>55437980092.071014</v>
      </c>
      <c r="P2997" s="20">
        <v>3879078467.6147885</v>
      </c>
    </row>
    <row r="2998" spans="1:16" x14ac:dyDescent="0.35">
      <c r="A2998" s="54">
        <f xml:space="preserve"> ROW( data_scaledImpacts[[#This Row],[row_id]] ) - ROW( data_scaledImpacts[[#Headers],[row_id]] )</f>
        <v>2997</v>
      </c>
      <c r="B2998" s="61" t="str">
        <f xml:space="preserve"> _xlfn.TEXTJOIN( "", , data_scaledImpacts[[#This Row],[sector]:[impactType]] )</f>
        <v>HTF1p5752090Reasonable</v>
      </c>
      <c r="C2998" s="49" t="s">
        <v>221</v>
      </c>
      <c r="D2998" s="49" t="s">
        <v>1009</v>
      </c>
      <c r="E2998" s="50">
        <v>75</v>
      </c>
      <c r="F2998" s="50">
        <v>2090</v>
      </c>
      <c r="G2998" s="50" t="s">
        <v>231</v>
      </c>
      <c r="H2998" s="51"/>
      <c r="I2998" s="64"/>
      <c r="J2998" s="147" t="s">
        <v>26</v>
      </c>
      <c r="K2998" s="52">
        <v>48333034736.081459</v>
      </c>
      <c r="L2998" s="53" t="s">
        <v>26</v>
      </c>
      <c r="M2998" s="52">
        <v>566090526.48387277</v>
      </c>
      <c r="N2998" s="52">
        <v>126439628913.08289</v>
      </c>
      <c r="O2998" s="52">
        <v>73283007426.917511</v>
      </c>
      <c r="P2998" s="20">
        <v>12005935648.003361</v>
      </c>
    </row>
    <row r="2999" spans="1:16" x14ac:dyDescent="0.35">
      <c r="A2999" s="54">
        <f xml:space="preserve"> ROW( data_scaledImpacts[[#This Row],[row_id]] ) - ROW( data_scaledImpacts[[#Headers],[row_id]] )</f>
        <v>2998</v>
      </c>
      <c r="B2999" s="61" t="str">
        <f xml:space="preserve"> _xlfn.TEXTJOIN( "", , data_scaledImpacts[[#This Row],[sector]:[impactType]] )</f>
        <v>HTF1p51002090Reasonable</v>
      </c>
      <c r="C2999" s="49" t="s">
        <v>221</v>
      </c>
      <c r="D2999" s="49" t="s">
        <v>1009</v>
      </c>
      <c r="E2999" s="50">
        <v>100</v>
      </c>
      <c r="F2999" s="50">
        <v>2090</v>
      </c>
      <c r="G2999" s="50" t="s">
        <v>231</v>
      </c>
      <c r="H2999" s="51"/>
      <c r="I2999" s="64"/>
      <c r="J2999" s="147" t="s">
        <v>26</v>
      </c>
      <c r="K2999" s="52">
        <v>68315133813.120628</v>
      </c>
      <c r="L2999" s="53" t="s">
        <v>26</v>
      </c>
      <c r="M2999" s="52">
        <v>1222254401.6335323</v>
      </c>
      <c r="N2999" s="52">
        <v>153001915284.86295</v>
      </c>
      <c r="O2999" s="52">
        <v>76305964201.933014</v>
      </c>
      <c r="P2999" s="20">
        <v>25661551771.274849</v>
      </c>
    </row>
    <row r="3000" spans="1:16" x14ac:dyDescent="0.35">
      <c r="A3000" s="54">
        <f xml:space="preserve"> ROW( data_scaledImpacts[[#This Row],[row_id]] ) - ROW( data_scaledImpacts[[#Headers],[row_id]] )</f>
        <v>2999</v>
      </c>
      <c r="B3000" s="61" t="str">
        <f xml:space="preserve"> _xlfn.TEXTJOIN( "", , data_scaledImpacts[[#This Row],[sector]:[impactType]] )</f>
        <v>HTF1p51252090Reasonable</v>
      </c>
      <c r="C3000" s="49" t="s">
        <v>221</v>
      </c>
      <c r="D3000" s="49" t="s">
        <v>1009</v>
      </c>
      <c r="E3000" s="50">
        <v>125</v>
      </c>
      <c r="F3000" s="50">
        <v>2090</v>
      </c>
      <c r="G3000" s="50" t="s">
        <v>231</v>
      </c>
      <c r="H3000" s="51"/>
      <c r="I3000" s="64"/>
      <c r="J3000" s="147" t="s">
        <v>26</v>
      </c>
      <c r="K3000" s="52">
        <v>88127924729.586639</v>
      </c>
      <c r="L3000" s="53" t="s">
        <v>26</v>
      </c>
      <c r="M3000" s="52">
        <v>2127987732.5901048</v>
      </c>
      <c r="N3000" s="52">
        <v>163235272343.80362</v>
      </c>
      <c r="O3000" s="52">
        <v>76595855303.819046</v>
      </c>
      <c r="P3000" s="20">
        <v>43084621301.370682</v>
      </c>
    </row>
    <row r="3001" spans="1:16" x14ac:dyDescent="0.35">
      <c r="A3001" s="54">
        <f xml:space="preserve"> ROW( data_scaledImpacts[[#This Row],[row_id]] ) - ROW( data_scaledImpacts[[#Headers],[row_id]] )</f>
        <v>3000</v>
      </c>
      <c r="B3001" s="61" t="str">
        <f xml:space="preserve"> _xlfn.TEXTJOIN( "", , data_scaledImpacts[[#This Row],[sector]:[impactType]] )</f>
        <v>HTF1p51502090Reasonable</v>
      </c>
      <c r="C3001" s="49" t="s">
        <v>221</v>
      </c>
      <c r="D3001" s="49" t="s">
        <v>1009</v>
      </c>
      <c r="E3001" s="50">
        <v>150</v>
      </c>
      <c r="F3001" s="50">
        <v>2090</v>
      </c>
      <c r="G3001" s="50" t="s">
        <v>231</v>
      </c>
      <c r="H3001" s="51"/>
      <c r="I3001" s="64"/>
      <c r="J3001" s="147" t="s">
        <v>26</v>
      </c>
      <c r="K3001" s="52">
        <v>98701355799.880585</v>
      </c>
      <c r="L3001" s="53" t="s">
        <v>26</v>
      </c>
      <c r="M3001" s="52">
        <v>2667815388.3511419</v>
      </c>
      <c r="N3001" s="52">
        <v>165559579752.07944</v>
      </c>
      <c r="O3001" s="52">
        <v>76606947382.580154</v>
      </c>
      <c r="P3001" s="20">
        <v>52633809345.608185</v>
      </c>
    </row>
    <row r="3002" spans="1:16" x14ac:dyDescent="0.35">
      <c r="A3002" s="54">
        <f xml:space="preserve"> ROW( data_scaledImpacts[[#This Row],[row_id]] ) - ROW( data_scaledImpacts[[#Headers],[row_id]] )</f>
        <v>3001</v>
      </c>
      <c r="B3002" s="61" t="str">
        <f xml:space="preserve"> _xlfn.TEXTJOIN( "", , data_scaledImpacts[[#This Row],[sector]:[impactType]] )</f>
        <v>HTF1p51752090Reasonable</v>
      </c>
      <c r="C3002" s="49" t="s">
        <v>221</v>
      </c>
      <c r="D3002" s="49" t="s">
        <v>1009</v>
      </c>
      <c r="E3002" s="50">
        <v>175</v>
      </c>
      <c r="F3002" s="50">
        <v>2090</v>
      </c>
      <c r="G3002" s="50" t="s">
        <v>231</v>
      </c>
      <c r="H3002" s="51"/>
      <c r="I3002" s="64"/>
      <c r="J3002" s="147" t="s">
        <v>26</v>
      </c>
      <c r="K3002" s="52" t="s">
        <v>26</v>
      </c>
      <c r="L3002" s="53" t="s">
        <v>26</v>
      </c>
      <c r="M3002" s="52" t="s">
        <v>26</v>
      </c>
      <c r="N3002" s="52" t="s">
        <v>26</v>
      </c>
      <c r="O3002" s="52" t="s">
        <v>26</v>
      </c>
      <c r="P3002" s="20" t="s">
        <v>26</v>
      </c>
    </row>
    <row r="3003" spans="1:16" x14ac:dyDescent="0.35">
      <c r="A3003" s="54">
        <f xml:space="preserve"> ROW( data_scaledImpacts[[#This Row],[row_id]] ) - ROW( data_scaledImpacts[[#Headers],[row_id]] )</f>
        <v>3002</v>
      </c>
      <c r="B3003" s="61" t="str">
        <f xml:space="preserve"> _xlfn.TEXTJOIN( "", , data_scaledImpacts[[#This Row],[sector]:[impactType]] )</f>
        <v>HTF1p52002090Reasonable</v>
      </c>
      <c r="C3003" s="49" t="s">
        <v>221</v>
      </c>
      <c r="D3003" s="49" t="s">
        <v>1009</v>
      </c>
      <c r="E3003" s="50">
        <v>200</v>
      </c>
      <c r="F3003" s="50">
        <v>2090</v>
      </c>
      <c r="G3003" s="50" t="s">
        <v>231</v>
      </c>
      <c r="H3003" s="51"/>
      <c r="I3003" s="64"/>
      <c r="J3003" s="147" t="s">
        <v>26</v>
      </c>
      <c r="K3003" s="52" t="s">
        <v>26</v>
      </c>
      <c r="L3003" s="53" t="s">
        <v>26</v>
      </c>
      <c r="M3003" s="52" t="s">
        <v>26</v>
      </c>
      <c r="N3003" s="52" t="s">
        <v>26</v>
      </c>
      <c r="O3003" s="52" t="s">
        <v>26</v>
      </c>
      <c r="P3003" s="20" t="s">
        <v>26</v>
      </c>
    </row>
    <row r="3004" spans="1:16" x14ac:dyDescent="0.35">
      <c r="A3004" s="54">
        <f xml:space="preserve"> ROW( data_scaledImpacts[[#This Row],[row_id]] ) - ROW( data_scaledImpacts[[#Headers],[row_id]] )</f>
        <v>3003</v>
      </c>
      <c r="B3004" s="61" t="str">
        <f xml:space="preserve"> _xlfn.TEXTJOIN( "", , data_scaledImpacts[[#This Row],[sector]:[impactType]] )</f>
        <v>HTF1p52252090Reasonable</v>
      </c>
      <c r="C3004" s="49" t="s">
        <v>221</v>
      </c>
      <c r="D3004" s="49" t="s">
        <v>1009</v>
      </c>
      <c r="E3004" s="50">
        <v>225</v>
      </c>
      <c r="F3004" s="50">
        <v>2090</v>
      </c>
      <c r="G3004" s="50" t="s">
        <v>231</v>
      </c>
      <c r="H3004" s="51"/>
      <c r="I3004" s="64"/>
      <c r="J3004" s="147" t="s">
        <v>26</v>
      </c>
      <c r="K3004" s="52" t="s">
        <v>26</v>
      </c>
      <c r="L3004" s="53" t="s">
        <v>26</v>
      </c>
      <c r="M3004" s="52" t="s">
        <v>26</v>
      </c>
      <c r="N3004" s="52" t="s">
        <v>26</v>
      </c>
      <c r="O3004" s="52" t="s">
        <v>26</v>
      </c>
      <c r="P3004" s="20" t="s">
        <v>26</v>
      </c>
    </row>
    <row r="3005" spans="1:16" x14ac:dyDescent="0.35">
      <c r="A3005" s="54">
        <f xml:space="preserve"> ROW( data_scaledImpacts[[#This Row],[row_id]] ) - ROW( data_scaledImpacts[[#Headers],[row_id]] )</f>
        <v>3004</v>
      </c>
      <c r="B3005" s="61" t="str">
        <f xml:space="preserve"> _xlfn.TEXTJOIN( "", , data_scaledImpacts[[#This Row],[sector]:[impactType]] )</f>
        <v>HTF2p0252090Reasonable</v>
      </c>
      <c r="C3005" s="49" t="s">
        <v>221</v>
      </c>
      <c r="D3005" s="49" t="s">
        <v>1010</v>
      </c>
      <c r="E3005" s="50">
        <v>25</v>
      </c>
      <c r="F3005" s="50">
        <v>2090</v>
      </c>
      <c r="G3005" s="50" t="s">
        <v>231</v>
      </c>
      <c r="H3005" s="51"/>
      <c r="I3005" s="64"/>
      <c r="J3005" s="147" t="s">
        <v>26</v>
      </c>
      <c r="K3005" s="52">
        <v>8552720117.9871407</v>
      </c>
      <c r="L3005" s="53" t="s">
        <v>26</v>
      </c>
      <c r="M3005" s="52">
        <v>76299424.088814422</v>
      </c>
      <c r="N3005" s="52">
        <v>6504928942.6476707</v>
      </c>
      <c r="O3005" s="52">
        <v>16309515091.110395</v>
      </c>
      <c r="P3005" s="20">
        <v>802163314.90328944</v>
      </c>
    </row>
    <row r="3006" spans="1:16" x14ac:dyDescent="0.35">
      <c r="A3006" s="54">
        <f xml:space="preserve"> ROW( data_scaledImpacts[[#This Row],[row_id]] ) - ROW( data_scaledImpacts[[#Headers],[row_id]] )</f>
        <v>3005</v>
      </c>
      <c r="B3006" s="61" t="str">
        <f xml:space="preserve"> _xlfn.TEXTJOIN( "", , data_scaledImpacts[[#This Row],[sector]:[impactType]] )</f>
        <v>HTF2p0502090Reasonable</v>
      </c>
      <c r="C3006" s="49" t="s">
        <v>221</v>
      </c>
      <c r="D3006" s="49" t="s">
        <v>1010</v>
      </c>
      <c r="E3006" s="50">
        <v>50</v>
      </c>
      <c r="F3006" s="50">
        <v>2090</v>
      </c>
      <c r="G3006" s="50" t="s">
        <v>231</v>
      </c>
      <c r="H3006" s="51"/>
      <c r="I3006" s="64"/>
      <c r="J3006" s="147" t="s">
        <v>26</v>
      </c>
      <c r="K3006" s="52">
        <v>30757639039.270473</v>
      </c>
      <c r="L3006" s="53" t="s">
        <v>26</v>
      </c>
      <c r="M3006" s="52">
        <v>313565609.92734486</v>
      </c>
      <c r="N3006" s="52">
        <v>35750376060.166626</v>
      </c>
      <c r="O3006" s="52">
        <v>58133637391.639198</v>
      </c>
      <c r="P3006" s="20">
        <v>5558100122.5948486</v>
      </c>
    </row>
    <row r="3007" spans="1:16" x14ac:dyDescent="0.35">
      <c r="A3007" s="54">
        <f xml:space="preserve"> ROW( data_scaledImpacts[[#This Row],[row_id]] ) - ROW( data_scaledImpacts[[#Headers],[row_id]] )</f>
        <v>3006</v>
      </c>
      <c r="B3007" s="61" t="str">
        <f xml:space="preserve"> _xlfn.TEXTJOIN( "", , data_scaledImpacts[[#This Row],[sector]:[impactType]] )</f>
        <v>HTF2p0752090Reasonable</v>
      </c>
      <c r="C3007" s="49" t="s">
        <v>221</v>
      </c>
      <c r="D3007" s="49" t="s">
        <v>1010</v>
      </c>
      <c r="E3007" s="50">
        <v>75</v>
      </c>
      <c r="F3007" s="50">
        <v>2090</v>
      </c>
      <c r="G3007" s="50" t="s">
        <v>231</v>
      </c>
      <c r="H3007" s="51"/>
      <c r="I3007" s="64"/>
      <c r="J3007" s="147" t="s">
        <v>26</v>
      </c>
      <c r="K3007" s="52">
        <v>56468920352.920052</v>
      </c>
      <c r="L3007" s="53" t="s">
        <v>26</v>
      </c>
      <c r="M3007" s="52">
        <v>870442799.90938854</v>
      </c>
      <c r="N3007" s="52">
        <v>70345059702.676529</v>
      </c>
      <c r="O3007" s="52">
        <v>74443384010.007721</v>
      </c>
      <c r="P3007" s="20">
        <v>16668593185.581968</v>
      </c>
    </row>
    <row r="3008" spans="1:16" x14ac:dyDescent="0.35">
      <c r="A3008" s="54">
        <f xml:space="preserve"> ROW( data_scaledImpacts[[#This Row],[row_id]] ) - ROW( data_scaledImpacts[[#Headers],[row_id]] )</f>
        <v>3007</v>
      </c>
      <c r="B3008" s="61" t="str">
        <f xml:space="preserve"> _xlfn.TEXTJOIN( "", , data_scaledImpacts[[#This Row],[sector]:[impactType]] )</f>
        <v>HTF2p01002090Reasonable</v>
      </c>
      <c r="C3008" s="49" t="s">
        <v>221</v>
      </c>
      <c r="D3008" s="49" t="s">
        <v>1010</v>
      </c>
      <c r="E3008" s="50">
        <v>100</v>
      </c>
      <c r="F3008" s="50">
        <v>2090</v>
      </c>
      <c r="G3008" s="50" t="s">
        <v>231</v>
      </c>
      <c r="H3008" s="51"/>
      <c r="I3008" s="64"/>
      <c r="J3008" s="147" t="s">
        <v>26</v>
      </c>
      <c r="K3008" s="52">
        <v>75763512661.99762</v>
      </c>
      <c r="L3008" s="53" t="s">
        <v>26</v>
      </c>
      <c r="M3008" s="52">
        <v>1658391624.5765402</v>
      </c>
      <c r="N3008" s="52">
        <v>91629336650.175613</v>
      </c>
      <c r="O3008" s="52">
        <v>76569567248.750992</v>
      </c>
      <c r="P3008" s="20">
        <v>32382447899.690773</v>
      </c>
    </row>
    <row r="3009" spans="1:16" x14ac:dyDescent="0.35">
      <c r="A3009" s="54">
        <f xml:space="preserve"> ROW( data_scaledImpacts[[#This Row],[row_id]] ) - ROW( data_scaledImpacts[[#Headers],[row_id]] )</f>
        <v>3008</v>
      </c>
      <c r="B3009" s="61" t="str">
        <f xml:space="preserve"> _xlfn.TEXTJOIN( "", , data_scaledImpacts[[#This Row],[sector]:[impactType]] )</f>
        <v>HTF2p01252090Reasonable</v>
      </c>
      <c r="C3009" s="49" t="s">
        <v>221</v>
      </c>
      <c r="D3009" s="49" t="s">
        <v>1010</v>
      </c>
      <c r="E3009" s="50">
        <v>125</v>
      </c>
      <c r="F3009" s="50">
        <v>2090</v>
      </c>
      <c r="G3009" s="50" t="s">
        <v>231</v>
      </c>
      <c r="H3009" s="51"/>
      <c r="I3009" s="64"/>
      <c r="J3009" s="147" t="s">
        <v>26</v>
      </c>
      <c r="K3009" s="52">
        <v>93822481755.708435</v>
      </c>
      <c r="L3009" s="53" t="s">
        <v>26</v>
      </c>
      <c r="M3009" s="52">
        <v>2573749547.0954609</v>
      </c>
      <c r="N3009" s="52">
        <v>98149627516.656174</v>
      </c>
      <c r="O3009" s="52">
        <v>76753350331.590088</v>
      </c>
      <c r="P3009" s="20">
        <v>49051928995.793297</v>
      </c>
    </row>
    <row r="3010" spans="1:16" x14ac:dyDescent="0.35">
      <c r="A3010" s="54">
        <f xml:space="preserve"> ROW( data_scaledImpacts[[#This Row],[row_id]] ) - ROW( data_scaledImpacts[[#Headers],[row_id]] )</f>
        <v>3009</v>
      </c>
      <c r="B3010" s="61" t="str">
        <f xml:space="preserve"> _xlfn.TEXTJOIN( "", , data_scaledImpacts[[#This Row],[sector]:[impactType]] )</f>
        <v>HTF2p01502090Reasonable</v>
      </c>
      <c r="C3010" s="49" t="s">
        <v>221</v>
      </c>
      <c r="D3010" s="49" t="s">
        <v>1010</v>
      </c>
      <c r="E3010" s="50">
        <v>150</v>
      </c>
      <c r="F3010" s="50">
        <v>2090</v>
      </c>
      <c r="G3010" s="50" t="s">
        <v>231</v>
      </c>
      <c r="H3010" s="51"/>
      <c r="I3010" s="64"/>
      <c r="J3010" s="147" t="s">
        <v>26</v>
      </c>
      <c r="K3010" s="52">
        <v>106403782286.20221</v>
      </c>
      <c r="L3010" s="53" t="s">
        <v>26</v>
      </c>
      <c r="M3010" s="52">
        <v>3205547018.1856518</v>
      </c>
      <c r="N3010" s="52">
        <v>100289295103.79634</v>
      </c>
      <c r="O3010" s="52">
        <v>76761469564.032822</v>
      </c>
      <c r="P3010" s="20">
        <v>59175798774.69117</v>
      </c>
    </row>
    <row r="3011" spans="1:16" x14ac:dyDescent="0.35">
      <c r="A3011" s="54">
        <f xml:space="preserve"> ROW( data_scaledImpacts[[#This Row],[row_id]] ) - ROW( data_scaledImpacts[[#Headers],[row_id]] )</f>
        <v>3010</v>
      </c>
      <c r="B3011" s="61" t="str">
        <f xml:space="preserve"> _xlfn.TEXTJOIN( "", , data_scaledImpacts[[#This Row],[sector]:[impactType]] )</f>
        <v>HTF2p01752090Reasonable</v>
      </c>
      <c r="C3011" s="49" t="s">
        <v>221</v>
      </c>
      <c r="D3011" s="49" t="s">
        <v>1010</v>
      </c>
      <c r="E3011" s="50">
        <v>175</v>
      </c>
      <c r="F3011" s="50">
        <v>2090</v>
      </c>
      <c r="G3011" s="50" t="s">
        <v>231</v>
      </c>
      <c r="H3011" s="51"/>
      <c r="I3011" s="64"/>
      <c r="J3011" s="147" t="s">
        <v>26</v>
      </c>
      <c r="K3011" s="52">
        <v>119539228540.70776</v>
      </c>
      <c r="L3011" s="53" t="s">
        <v>26</v>
      </c>
      <c r="M3011" s="52">
        <v>3967138762.8385048</v>
      </c>
      <c r="N3011" s="52">
        <v>102201104187.93657</v>
      </c>
      <c r="O3011" s="52">
        <v>76761693334.887497</v>
      </c>
      <c r="P3011" s="20">
        <v>69310948107.262436</v>
      </c>
    </row>
    <row r="3012" spans="1:16" x14ac:dyDescent="0.35">
      <c r="A3012" s="54">
        <f xml:space="preserve"> ROW( data_scaledImpacts[[#This Row],[row_id]] ) - ROW( data_scaledImpacts[[#Headers],[row_id]] )</f>
        <v>3011</v>
      </c>
      <c r="B3012" s="61" t="str">
        <f xml:space="preserve"> _xlfn.TEXTJOIN( "", , data_scaledImpacts[[#This Row],[sector]:[impactType]] )</f>
        <v>HTF2p02002090Reasonable</v>
      </c>
      <c r="C3012" s="49" t="s">
        <v>221</v>
      </c>
      <c r="D3012" s="49" t="s">
        <v>1010</v>
      </c>
      <c r="E3012" s="50">
        <v>200</v>
      </c>
      <c r="F3012" s="50">
        <v>2090</v>
      </c>
      <c r="G3012" s="50" t="s">
        <v>231</v>
      </c>
      <c r="H3012" s="51"/>
      <c r="I3012" s="64"/>
      <c r="J3012" s="147" t="s">
        <v>26</v>
      </c>
      <c r="K3012" s="52">
        <v>129325781136.96938</v>
      </c>
      <c r="L3012" s="53" t="s">
        <v>26</v>
      </c>
      <c r="M3012" s="52">
        <v>4636436583.8764019</v>
      </c>
      <c r="N3012" s="52">
        <v>103504864188.52092</v>
      </c>
      <c r="O3012" s="52">
        <v>76761693334.887878</v>
      </c>
      <c r="P3012" s="20">
        <v>76479534066.761658</v>
      </c>
    </row>
    <row r="3013" spans="1:16" x14ac:dyDescent="0.35">
      <c r="A3013" s="54">
        <f xml:space="preserve"> ROW( data_scaledImpacts[[#This Row],[row_id]] ) - ROW( data_scaledImpacts[[#Headers],[row_id]] )</f>
        <v>3012</v>
      </c>
      <c r="B3013" s="61" t="str">
        <f xml:space="preserve"> _xlfn.TEXTJOIN( "", , data_scaledImpacts[[#This Row],[sector]:[impactType]] )</f>
        <v>HTF2p02252090Reasonable</v>
      </c>
      <c r="C3013" s="49" t="s">
        <v>221</v>
      </c>
      <c r="D3013" s="49" t="s">
        <v>1010</v>
      </c>
      <c r="E3013" s="50">
        <v>225</v>
      </c>
      <c r="F3013" s="50">
        <v>2090</v>
      </c>
      <c r="G3013" s="50" t="s">
        <v>231</v>
      </c>
      <c r="H3013" s="51"/>
      <c r="I3013" s="64"/>
      <c r="J3013" s="147" t="s">
        <v>26</v>
      </c>
      <c r="K3013" s="52" t="s">
        <v>26</v>
      </c>
      <c r="L3013" s="53" t="s">
        <v>26</v>
      </c>
      <c r="M3013" s="52" t="s">
        <v>26</v>
      </c>
      <c r="N3013" s="52" t="s">
        <v>26</v>
      </c>
      <c r="O3013" s="52" t="s">
        <v>26</v>
      </c>
      <c r="P3013" s="20" t="s">
        <v>26</v>
      </c>
    </row>
    <row r="3014" spans="1:16" x14ac:dyDescent="0.35">
      <c r="A3014" s="54">
        <f xml:space="preserve"> ROW( data_scaledImpacts[[#This Row],[row_id]] ) - ROW( data_scaledImpacts[[#Headers],[row_id]] )</f>
        <v>3013</v>
      </c>
      <c r="B3014" s="61" t="str">
        <f xml:space="preserve"> _xlfn.TEXTJOIN( "", , data_scaledImpacts[[#This Row],[sector]:[impactType]] )</f>
        <v>HTF2p5252090Reasonable</v>
      </c>
      <c r="C3014" s="49" t="s">
        <v>221</v>
      </c>
      <c r="D3014" s="49" t="s">
        <v>1011</v>
      </c>
      <c r="E3014" s="50">
        <v>25</v>
      </c>
      <c r="F3014" s="50">
        <v>2090</v>
      </c>
      <c r="G3014" s="50" t="s">
        <v>231</v>
      </c>
      <c r="H3014" s="51"/>
      <c r="I3014" s="64"/>
      <c r="J3014" s="147" t="s">
        <v>26</v>
      </c>
      <c r="K3014" s="52">
        <v>8982263752.7442856</v>
      </c>
      <c r="L3014" s="53" t="s">
        <v>26</v>
      </c>
      <c r="M3014" s="52">
        <v>87652280.477293909</v>
      </c>
      <c r="N3014" s="52">
        <v>22881560429.537975</v>
      </c>
      <c r="O3014" s="52">
        <v>16855407846.238962</v>
      </c>
      <c r="P3014" s="20">
        <v>931400715.25899005</v>
      </c>
    </row>
    <row r="3015" spans="1:16" x14ac:dyDescent="0.35">
      <c r="A3015" s="54">
        <f xml:space="preserve"> ROW( data_scaledImpacts[[#This Row],[row_id]] ) - ROW( data_scaledImpacts[[#Headers],[row_id]] )</f>
        <v>3014</v>
      </c>
      <c r="B3015" s="61" t="str">
        <f xml:space="preserve"> _xlfn.TEXTJOIN( "", , data_scaledImpacts[[#This Row],[sector]:[impactType]] )</f>
        <v>HTF2p5502090Reasonable</v>
      </c>
      <c r="C3015" s="49" t="s">
        <v>221</v>
      </c>
      <c r="D3015" s="49" t="s">
        <v>1011</v>
      </c>
      <c r="E3015" s="50">
        <v>50</v>
      </c>
      <c r="F3015" s="50">
        <v>2090</v>
      </c>
      <c r="G3015" s="50" t="s">
        <v>231</v>
      </c>
      <c r="H3015" s="51"/>
      <c r="I3015" s="64"/>
      <c r="J3015" s="147" t="s">
        <v>26</v>
      </c>
      <c r="K3015" s="52">
        <v>33857572974.503735</v>
      </c>
      <c r="L3015" s="53" t="s">
        <v>26</v>
      </c>
      <c r="M3015" s="52">
        <v>403669225.70080113</v>
      </c>
      <c r="N3015" s="52">
        <v>91578779419.236404</v>
      </c>
      <c r="O3015" s="52">
        <v>59965512809.600746</v>
      </c>
      <c r="P3015" s="20">
        <v>6590026964.6001053</v>
      </c>
    </row>
    <row r="3016" spans="1:16" x14ac:dyDescent="0.35">
      <c r="A3016" s="54">
        <f xml:space="preserve"> ROW( data_scaledImpacts[[#This Row],[row_id]] ) - ROW( data_scaledImpacts[[#Headers],[row_id]] )</f>
        <v>3015</v>
      </c>
      <c r="B3016" s="61" t="str">
        <f xml:space="preserve"> _xlfn.TEXTJOIN( "", , data_scaledImpacts[[#This Row],[sector]:[impactType]] )</f>
        <v>HTF2p5752090Reasonable</v>
      </c>
      <c r="C3016" s="49" t="s">
        <v>221</v>
      </c>
      <c r="D3016" s="49" t="s">
        <v>1011</v>
      </c>
      <c r="E3016" s="50">
        <v>75</v>
      </c>
      <c r="F3016" s="50">
        <v>2090</v>
      </c>
      <c r="G3016" s="50" t="s">
        <v>231</v>
      </c>
      <c r="H3016" s="51"/>
      <c r="I3016" s="64"/>
      <c r="J3016" s="147" t="s">
        <v>26</v>
      </c>
      <c r="K3016" s="52">
        <v>58763012752.545113</v>
      </c>
      <c r="L3016" s="53" t="s">
        <v>26</v>
      </c>
      <c r="M3016" s="52">
        <v>1072688091.5863708</v>
      </c>
      <c r="N3016" s="52">
        <v>137152337983.55435</v>
      </c>
      <c r="O3016" s="52">
        <v>74599885465.029678</v>
      </c>
      <c r="P3016" s="20">
        <v>18431147170.867363</v>
      </c>
    </row>
    <row r="3017" spans="1:16" x14ac:dyDescent="0.35">
      <c r="A3017" s="54">
        <f xml:space="preserve"> ROW( data_scaledImpacts[[#This Row],[row_id]] ) - ROW( data_scaledImpacts[[#Headers],[row_id]] )</f>
        <v>3016</v>
      </c>
      <c r="B3017" s="61" t="str">
        <f xml:space="preserve"> _xlfn.TEXTJOIN( "", , data_scaledImpacts[[#This Row],[sector]:[impactType]] )</f>
        <v>HTF2p51002090Reasonable</v>
      </c>
      <c r="C3017" s="49" t="s">
        <v>221</v>
      </c>
      <c r="D3017" s="49" t="s">
        <v>1011</v>
      </c>
      <c r="E3017" s="50">
        <v>100</v>
      </c>
      <c r="F3017" s="50">
        <v>2090</v>
      </c>
      <c r="G3017" s="50" t="s">
        <v>231</v>
      </c>
      <c r="H3017" s="51"/>
      <c r="I3017" s="64"/>
      <c r="J3017" s="147" t="s">
        <v>26</v>
      </c>
      <c r="K3017" s="52">
        <v>80872349373.636414</v>
      </c>
      <c r="L3017" s="53" t="s">
        <v>26</v>
      </c>
      <c r="M3017" s="52">
        <v>2007778187.0261099</v>
      </c>
      <c r="N3017" s="52">
        <v>159867802750.72998</v>
      </c>
      <c r="O3017" s="52">
        <v>76893609038.194168</v>
      </c>
      <c r="P3017" s="20">
        <v>35512353659.77607</v>
      </c>
    </row>
    <row r="3018" spans="1:16" x14ac:dyDescent="0.35">
      <c r="A3018" s="54">
        <f xml:space="preserve"> ROW( data_scaledImpacts[[#This Row],[row_id]] ) - ROW( data_scaledImpacts[[#Headers],[row_id]] )</f>
        <v>3017</v>
      </c>
      <c r="B3018" s="61" t="str">
        <f xml:space="preserve"> _xlfn.TEXTJOIN( "", , data_scaledImpacts[[#This Row],[sector]:[impactType]] )</f>
        <v>HTF2p51252090Reasonable</v>
      </c>
      <c r="C3018" s="49" t="s">
        <v>221</v>
      </c>
      <c r="D3018" s="49" t="s">
        <v>1011</v>
      </c>
      <c r="E3018" s="50">
        <v>125</v>
      </c>
      <c r="F3018" s="50">
        <v>2090</v>
      </c>
      <c r="G3018" s="50" t="s">
        <v>231</v>
      </c>
      <c r="H3018" s="51"/>
      <c r="I3018" s="64"/>
      <c r="J3018" s="147" t="s">
        <v>26</v>
      </c>
      <c r="K3018" s="52">
        <v>100363481105.93185</v>
      </c>
      <c r="L3018" s="53" t="s">
        <v>26</v>
      </c>
      <c r="M3018" s="52">
        <v>2982950967.7950416</v>
      </c>
      <c r="N3018" s="52">
        <v>166067361364.43338</v>
      </c>
      <c r="O3018" s="52">
        <v>77075311194.64502</v>
      </c>
      <c r="P3018" s="20">
        <v>52059575988.030907</v>
      </c>
    </row>
    <row r="3019" spans="1:16" x14ac:dyDescent="0.35">
      <c r="A3019" s="54">
        <f xml:space="preserve"> ROW( data_scaledImpacts[[#This Row],[row_id]] ) - ROW( data_scaledImpacts[[#Headers],[row_id]] )</f>
        <v>3018</v>
      </c>
      <c r="B3019" s="61" t="str">
        <f xml:space="preserve"> _xlfn.TEXTJOIN( "", , data_scaledImpacts[[#This Row],[sector]:[impactType]] )</f>
        <v>HTF2p51502090Reasonable</v>
      </c>
      <c r="C3019" s="49" t="s">
        <v>221</v>
      </c>
      <c r="D3019" s="49" t="s">
        <v>1011</v>
      </c>
      <c r="E3019" s="50">
        <v>150</v>
      </c>
      <c r="F3019" s="50">
        <v>2090</v>
      </c>
      <c r="G3019" s="50" t="s">
        <v>231</v>
      </c>
      <c r="H3019" s="51"/>
      <c r="I3019" s="64"/>
      <c r="J3019" s="147" t="s">
        <v>26</v>
      </c>
      <c r="K3019" s="52">
        <v>115962015120.49664</v>
      </c>
      <c r="L3019" s="53" t="s">
        <v>26</v>
      </c>
      <c r="M3019" s="52">
        <v>3860997081.6235147</v>
      </c>
      <c r="N3019" s="52">
        <v>168440338736.41342</v>
      </c>
      <c r="O3019" s="52">
        <v>77084280607.232147</v>
      </c>
      <c r="P3019" s="20">
        <v>64578886033.135727</v>
      </c>
    </row>
    <row r="3020" spans="1:16" x14ac:dyDescent="0.35">
      <c r="A3020" s="54">
        <f xml:space="preserve"> ROW( data_scaledImpacts[[#This Row],[row_id]] ) - ROW( data_scaledImpacts[[#Headers],[row_id]] )</f>
        <v>3019</v>
      </c>
      <c r="B3020" s="61" t="str">
        <f xml:space="preserve"> _xlfn.TEXTJOIN( "", , data_scaledImpacts[[#This Row],[sector]:[impactType]] )</f>
        <v>HTF2p51752090Reasonable</v>
      </c>
      <c r="C3020" s="49" t="s">
        <v>221</v>
      </c>
      <c r="D3020" s="49" t="s">
        <v>1011</v>
      </c>
      <c r="E3020" s="50">
        <v>175</v>
      </c>
      <c r="F3020" s="50">
        <v>2090</v>
      </c>
      <c r="G3020" s="50" t="s">
        <v>231</v>
      </c>
      <c r="H3020" s="51"/>
      <c r="I3020" s="64"/>
      <c r="J3020" s="147" t="s">
        <v>26</v>
      </c>
      <c r="K3020" s="52">
        <v>125829108009.06302</v>
      </c>
      <c r="L3020" s="53" t="s">
        <v>26</v>
      </c>
      <c r="M3020" s="52">
        <v>4475060562.0207043</v>
      </c>
      <c r="N3020" s="52">
        <v>169636017157.95386</v>
      </c>
      <c r="O3020" s="52">
        <v>77084337964.45015</v>
      </c>
      <c r="P3020" s="20">
        <v>71638092173.797287</v>
      </c>
    </row>
    <row r="3021" spans="1:16" x14ac:dyDescent="0.35">
      <c r="A3021" s="54">
        <f xml:space="preserve"> ROW( data_scaledImpacts[[#This Row],[row_id]] ) - ROW( data_scaledImpacts[[#Headers],[row_id]] )</f>
        <v>3020</v>
      </c>
      <c r="B3021" s="61" t="str">
        <f xml:space="preserve"> _xlfn.TEXTJOIN( "", , data_scaledImpacts[[#This Row],[sector]:[impactType]] )</f>
        <v>HTF2p52002090Reasonable</v>
      </c>
      <c r="C3021" s="49" t="s">
        <v>221</v>
      </c>
      <c r="D3021" s="49" t="s">
        <v>1011</v>
      </c>
      <c r="E3021" s="50">
        <v>200</v>
      </c>
      <c r="F3021" s="50">
        <v>2090</v>
      </c>
      <c r="G3021" s="50" t="s">
        <v>231</v>
      </c>
      <c r="H3021" s="51"/>
      <c r="I3021" s="64"/>
      <c r="J3021" s="147" t="s">
        <v>26</v>
      </c>
      <c r="K3021" s="52">
        <v>136389443357.82027</v>
      </c>
      <c r="L3021" s="53" t="s">
        <v>26</v>
      </c>
      <c r="M3021" s="52">
        <v>5186326787.7123098</v>
      </c>
      <c r="N3021" s="52">
        <v>170873534902.25854</v>
      </c>
      <c r="O3021" s="52">
        <v>77084337964.45018</v>
      </c>
      <c r="P3021" s="20">
        <v>77793417986.830383</v>
      </c>
    </row>
    <row r="3022" spans="1:16" x14ac:dyDescent="0.35">
      <c r="A3022" s="54">
        <f xml:space="preserve"> ROW( data_scaledImpacts[[#This Row],[row_id]] ) - ROW( data_scaledImpacts[[#Headers],[row_id]] )</f>
        <v>3021</v>
      </c>
      <c r="B3022" s="61" t="str">
        <f xml:space="preserve"> _xlfn.TEXTJOIN( "", , data_scaledImpacts[[#This Row],[sector]:[impactType]] )</f>
        <v>HTF2p52252090Reasonable</v>
      </c>
      <c r="C3022" s="49" t="s">
        <v>221</v>
      </c>
      <c r="D3022" s="49" t="s">
        <v>1011</v>
      </c>
      <c r="E3022" s="50">
        <v>225</v>
      </c>
      <c r="F3022" s="50">
        <v>2090</v>
      </c>
      <c r="G3022" s="50" t="s">
        <v>231</v>
      </c>
      <c r="H3022" s="51"/>
      <c r="I3022" s="64"/>
      <c r="J3022" s="147" t="s">
        <v>26</v>
      </c>
      <c r="K3022" s="52">
        <v>143735697733.16003</v>
      </c>
      <c r="L3022" s="53" t="s">
        <v>26</v>
      </c>
      <c r="M3022" s="52">
        <v>5731894450.806325</v>
      </c>
      <c r="N3022" s="52">
        <v>171533315580.66714</v>
      </c>
      <c r="O3022" s="52">
        <v>77084337964.45018</v>
      </c>
      <c r="P3022" s="20">
        <v>80715603042.549576</v>
      </c>
    </row>
    <row r="3023" spans="1:16" x14ac:dyDescent="0.35">
      <c r="A3023" s="54">
        <f xml:space="preserve"> ROW( data_scaledImpacts[[#This Row],[row_id]] ) - ROW( data_scaledImpacts[[#Headers],[row_id]] )</f>
        <v>3022</v>
      </c>
      <c r="B3023" s="61" t="str">
        <f xml:space="preserve"> _xlfn.TEXTJOIN( "", , data_scaledImpacts[[#This Row],[sector]:[impactType]] )</f>
        <v>HTF0p3252090Direct</v>
      </c>
      <c r="C3023" s="49" t="s">
        <v>221</v>
      </c>
      <c r="D3023" s="49" t="s">
        <v>1006</v>
      </c>
      <c r="E3023" s="50">
        <v>25</v>
      </c>
      <c r="F3023" s="50">
        <v>2090</v>
      </c>
      <c r="G3023" s="50" t="s">
        <v>232</v>
      </c>
      <c r="H3023" s="51"/>
      <c r="I3023" s="64"/>
      <c r="J3023" s="147" t="s">
        <v>26</v>
      </c>
      <c r="K3023" s="52">
        <v>328141303.68833923</v>
      </c>
      <c r="L3023" s="53" t="s">
        <v>26</v>
      </c>
      <c r="M3023" s="52">
        <v>20620397.170830075</v>
      </c>
      <c r="N3023" s="52">
        <v>428085017.35141933</v>
      </c>
      <c r="O3023" s="52">
        <v>197066134.80822909</v>
      </c>
      <c r="P3023" s="20">
        <v>211557538.74252582</v>
      </c>
    </row>
    <row r="3024" spans="1:16" x14ac:dyDescent="0.35">
      <c r="A3024" s="54">
        <f xml:space="preserve"> ROW( data_scaledImpacts[[#This Row],[row_id]] ) - ROW( data_scaledImpacts[[#Headers],[row_id]] )</f>
        <v>3023</v>
      </c>
      <c r="B3024" s="61" t="str">
        <f xml:space="preserve"> _xlfn.TEXTJOIN( "", , data_scaledImpacts[[#This Row],[sector]:[impactType]] )</f>
        <v>HTF0p3502090Direct</v>
      </c>
      <c r="C3024" s="49" t="s">
        <v>221</v>
      </c>
      <c r="D3024" s="49" t="s">
        <v>1006</v>
      </c>
      <c r="E3024" s="50">
        <v>50</v>
      </c>
      <c r="F3024" s="50">
        <v>2090</v>
      </c>
      <c r="G3024" s="50" t="s">
        <v>232</v>
      </c>
      <c r="H3024" s="51"/>
      <c r="I3024" s="64"/>
      <c r="J3024" s="147" t="s">
        <v>26</v>
      </c>
      <c r="K3024" s="52" t="s">
        <v>26</v>
      </c>
      <c r="L3024" s="53" t="s">
        <v>26</v>
      </c>
      <c r="M3024" s="52" t="s">
        <v>26</v>
      </c>
      <c r="N3024" s="52" t="s">
        <v>26</v>
      </c>
      <c r="O3024" s="52" t="s">
        <v>26</v>
      </c>
      <c r="P3024" s="20" t="s">
        <v>26</v>
      </c>
    </row>
    <row r="3025" spans="1:16" x14ac:dyDescent="0.35">
      <c r="A3025" s="54">
        <f xml:space="preserve"> ROW( data_scaledImpacts[[#This Row],[row_id]] ) - ROW( data_scaledImpacts[[#Headers],[row_id]] )</f>
        <v>3024</v>
      </c>
      <c r="B3025" s="61" t="str">
        <f xml:space="preserve"> _xlfn.TEXTJOIN( "", , data_scaledImpacts[[#This Row],[sector]:[impactType]] )</f>
        <v>HTF0p3752090Direct</v>
      </c>
      <c r="C3025" s="49" t="s">
        <v>221</v>
      </c>
      <c r="D3025" s="49" t="s">
        <v>1006</v>
      </c>
      <c r="E3025" s="50">
        <v>75</v>
      </c>
      <c r="F3025" s="50">
        <v>2090</v>
      </c>
      <c r="G3025" s="50" t="s">
        <v>232</v>
      </c>
      <c r="H3025" s="51"/>
      <c r="I3025" s="64"/>
      <c r="J3025" s="147" t="s">
        <v>26</v>
      </c>
      <c r="K3025" s="52" t="s">
        <v>26</v>
      </c>
      <c r="L3025" s="53" t="s">
        <v>26</v>
      </c>
      <c r="M3025" s="52" t="s">
        <v>26</v>
      </c>
      <c r="N3025" s="52" t="s">
        <v>26</v>
      </c>
      <c r="O3025" s="52" t="s">
        <v>26</v>
      </c>
      <c r="P3025" s="20" t="s">
        <v>26</v>
      </c>
    </row>
    <row r="3026" spans="1:16" x14ac:dyDescent="0.35">
      <c r="A3026" s="54">
        <f xml:space="preserve"> ROW( data_scaledImpacts[[#This Row],[row_id]] ) - ROW( data_scaledImpacts[[#Headers],[row_id]] )</f>
        <v>3025</v>
      </c>
      <c r="B3026" s="61" t="str">
        <f xml:space="preserve"> _xlfn.TEXTJOIN( "", , data_scaledImpacts[[#This Row],[sector]:[impactType]] )</f>
        <v>HTF0p31002090Direct</v>
      </c>
      <c r="C3026" s="49" t="s">
        <v>221</v>
      </c>
      <c r="D3026" s="49" t="s">
        <v>1006</v>
      </c>
      <c r="E3026" s="50">
        <v>100</v>
      </c>
      <c r="F3026" s="50">
        <v>2090</v>
      </c>
      <c r="G3026" s="50" t="s">
        <v>232</v>
      </c>
      <c r="H3026" s="51"/>
      <c r="I3026" s="64"/>
      <c r="J3026" s="147" t="s">
        <v>26</v>
      </c>
      <c r="K3026" s="52" t="s">
        <v>26</v>
      </c>
      <c r="L3026" s="53" t="s">
        <v>26</v>
      </c>
      <c r="M3026" s="52" t="s">
        <v>26</v>
      </c>
      <c r="N3026" s="52" t="s">
        <v>26</v>
      </c>
      <c r="O3026" s="52" t="s">
        <v>26</v>
      </c>
      <c r="P3026" s="20" t="s">
        <v>26</v>
      </c>
    </row>
    <row r="3027" spans="1:16" x14ac:dyDescent="0.35">
      <c r="A3027" s="54">
        <f xml:space="preserve"> ROW( data_scaledImpacts[[#This Row],[row_id]] ) - ROW( data_scaledImpacts[[#Headers],[row_id]] )</f>
        <v>3026</v>
      </c>
      <c r="B3027" s="61" t="str">
        <f xml:space="preserve"> _xlfn.TEXTJOIN( "", , data_scaledImpacts[[#This Row],[sector]:[impactType]] )</f>
        <v>HTF0p31252090Direct</v>
      </c>
      <c r="C3027" s="49" t="s">
        <v>221</v>
      </c>
      <c r="D3027" s="49" t="s">
        <v>1006</v>
      </c>
      <c r="E3027" s="50">
        <v>125</v>
      </c>
      <c r="F3027" s="50">
        <v>2090</v>
      </c>
      <c r="G3027" s="50" t="s">
        <v>232</v>
      </c>
      <c r="H3027" s="51"/>
      <c r="I3027" s="64"/>
      <c r="J3027" s="147" t="s">
        <v>26</v>
      </c>
      <c r="K3027" s="52" t="s">
        <v>26</v>
      </c>
      <c r="L3027" s="53" t="s">
        <v>26</v>
      </c>
      <c r="M3027" s="52" t="s">
        <v>26</v>
      </c>
      <c r="N3027" s="52" t="s">
        <v>26</v>
      </c>
      <c r="O3027" s="52" t="s">
        <v>26</v>
      </c>
      <c r="P3027" s="20" t="s">
        <v>26</v>
      </c>
    </row>
    <row r="3028" spans="1:16" x14ac:dyDescent="0.35">
      <c r="A3028" s="54">
        <f xml:space="preserve"> ROW( data_scaledImpacts[[#This Row],[row_id]] ) - ROW( data_scaledImpacts[[#Headers],[row_id]] )</f>
        <v>3027</v>
      </c>
      <c r="B3028" s="61" t="str">
        <f xml:space="preserve"> _xlfn.TEXTJOIN( "", , data_scaledImpacts[[#This Row],[sector]:[impactType]] )</f>
        <v>HTF0p31502090Direct</v>
      </c>
      <c r="C3028" s="49" t="s">
        <v>221</v>
      </c>
      <c r="D3028" s="49" t="s">
        <v>1006</v>
      </c>
      <c r="E3028" s="50">
        <v>150</v>
      </c>
      <c r="F3028" s="50">
        <v>2090</v>
      </c>
      <c r="G3028" s="50" t="s">
        <v>232</v>
      </c>
      <c r="H3028" s="51"/>
      <c r="I3028" s="64"/>
      <c r="J3028" s="147" t="s">
        <v>26</v>
      </c>
      <c r="K3028" s="52" t="s">
        <v>26</v>
      </c>
      <c r="L3028" s="53" t="s">
        <v>26</v>
      </c>
      <c r="M3028" s="52" t="s">
        <v>26</v>
      </c>
      <c r="N3028" s="52" t="s">
        <v>26</v>
      </c>
      <c r="O3028" s="52" t="s">
        <v>26</v>
      </c>
      <c r="P3028" s="20" t="s">
        <v>26</v>
      </c>
    </row>
    <row r="3029" spans="1:16" x14ac:dyDescent="0.35">
      <c r="A3029" s="54">
        <f xml:space="preserve"> ROW( data_scaledImpacts[[#This Row],[row_id]] ) - ROW( data_scaledImpacts[[#Headers],[row_id]] )</f>
        <v>3028</v>
      </c>
      <c r="B3029" s="61" t="str">
        <f xml:space="preserve"> _xlfn.TEXTJOIN( "", , data_scaledImpacts[[#This Row],[sector]:[impactType]] )</f>
        <v>HTF0p31752090Direct</v>
      </c>
      <c r="C3029" s="49" t="s">
        <v>221</v>
      </c>
      <c r="D3029" s="49" t="s">
        <v>1006</v>
      </c>
      <c r="E3029" s="50">
        <v>175</v>
      </c>
      <c r="F3029" s="50">
        <v>2090</v>
      </c>
      <c r="G3029" s="50" t="s">
        <v>232</v>
      </c>
      <c r="H3029" s="51"/>
      <c r="I3029" s="64"/>
      <c r="J3029" s="147" t="s">
        <v>26</v>
      </c>
      <c r="K3029" s="52" t="s">
        <v>26</v>
      </c>
      <c r="L3029" s="53" t="s">
        <v>26</v>
      </c>
      <c r="M3029" s="52" t="s">
        <v>26</v>
      </c>
      <c r="N3029" s="52" t="s">
        <v>26</v>
      </c>
      <c r="O3029" s="52" t="s">
        <v>26</v>
      </c>
      <c r="P3029" s="20" t="s">
        <v>26</v>
      </c>
    </row>
    <row r="3030" spans="1:16" x14ac:dyDescent="0.35">
      <c r="A3030" s="54">
        <f xml:space="preserve"> ROW( data_scaledImpacts[[#This Row],[row_id]] ) - ROW( data_scaledImpacts[[#Headers],[row_id]] )</f>
        <v>3029</v>
      </c>
      <c r="B3030" s="61" t="str">
        <f xml:space="preserve"> _xlfn.TEXTJOIN( "", , data_scaledImpacts[[#This Row],[sector]:[impactType]] )</f>
        <v>HTF0p32002090Direct</v>
      </c>
      <c r="C3030" s="49" t="s">
        <v>221</v>
      </c>
      <c r="D3030" s="49" t="s">
        <v>1006</v>
      </c>
      <c r="E3030" s="50">
        <v>200</v>
      </c>
      <c r="F3030" s="50">
        <v>2090</v>
      </c>
      <c r="G3030" s="50" t="s">
        <v>232</v>
      </c>
      <c r="H3030" s="51"/>
      <c r="I3030" s="64"/>
      <c r="J3030" s="147" t="s">
        <v>26</v>
      </c>
      <c r="K3030" s="52" t="s">
        <v>26</v>
      </c>
      <c r="L3030" s="53" t="s">
        <v>26</v>
      </c>
      <c r="M3030" s="52" t="s">
        <v>26</v>
      </c>
      <c r="N3030" s="52" t="s">
        <v>26</v>
      </c>
      <c r="O3030" s="52" t="s">
        <v>26</v>
      </c>
      <c r="P3030" s="20" t="s">
        <v>26</v>
      </c>
    </row>
    <row r="3031" spans="1:16" x14ac:dyDescent="0.35">
      <c r="A3031" s="54">
        <f xml:space="preserve"> ROW( data_scaledImpacts[[#This Row],[row_id]] ) - ROW( data_scaledImpacts[[#Headers],[row_id]] )</f>
        <v>3030</v>
      </c>
      <c r="B3031" s="61" t="str">
        <f xml:space="preserve"> _xlfn.TEXTJOIN( "", , data_scaledImpacts[[#This Row],[sector]:[impactType]] )</f>
        <v>HTF0p32252090Direct</v>
      </c>
      <c r="C3031" s="49" t="s">
        <v>221</v>
      </c>
      <c r="D3031" s="49" t="s">
        <v>1006</v>
      </c>
      <c r="E3031" s="50">
        <v>225</v>
      </c>
      <c r="F3031" s="50">
        <v>2090</v>
      </c>
      <c r="G3031" s="50" t="s">
        <v>232</v>
      </c>
      <c r="H3031" s="51"/>
      <c r="I3031" s="64"/>
      <c r="J3031" s="147" t="s">
        <v>26</v>
      </c>
      <c r="K3031" s="52" t="s">
        <v>26</v>
      </c>
      <c r="L3031" s="53" t="s">
        <v>26</v>
      </c>
      <c r="M3031" s="52" t="s">
        <v>26</v>
      </c>
      <c r="N3031" s="52" t="s">
        <v>26</v>
      </c>
      <c r="O3031" s="52" t="s">
        <v>26</v>
      </c>
      <c r="P3031" s="20" t="s">
        <v>26</v>
      </c>
    </row>
    <row r="3032" spans="1:16" x14ac:dyDescent="0.35">
      <c r="A3032" s="54">
        <f xml:space="preserve"> ROW( data_scaledImpacts[[#This Row],[row_id]] ) - ROW( data_scaledImpacts[[#Headers],[row_id]] )</f>
        <v>3031</v>
      </c>
      <c r="B3032" s="61" t="str">
        <f xml:space="preserve"> _xlfn.TEXTJOIN( "", , data_scaledImpacts[[#This Row],[sector]:[impactType]] )</f>
        <v>HTF0p5252090Direct</v>
      </c>
      <c r="C3032" s="49" t="s">
        <v>221</v>
      </c>
      <c r="D3032" s="49" t="s">
        <v>1007</v>
      </c>
      <c r="E3032" s="50">
        <v>25</v>
      </c>
      <c r="F3032" s="50">
        <v>2090</v>
      </c>
      <c r="G3032" s="50" t="s">
        <v>232</v>
      </c>
      <c r="H3032" s="51"/>
      <c r="I3032" s="64"/>
      <c r="J3032" s="147" t="s">
        <v>26</v>
      </c>
      <c r="K3032" s="52">
        <v>439135774.92741376</v>
      </c>
      <c r="L3032" s="53" t="s">
        <v>26</v>
      </c>
      <c r="M3032" s="52">
        <v>26863164.703592546</v>
      </c>
      <c r="N3032" s="52">
        <v>549676371.7545166</v>
      </c>
      <c r="O3032" s="52">
        <v>725637763.65067399</v>
      </c>
      <c r="P3032" s="20">
        <v>170272974.07621723</v>
      </c>
    </row>
    <row r="3033" spans="1:16" x14ac:dyDescent="0.35">
      <c r="A3033" s="54">
        <f xml:space="preserve"> ROW( data_scaledImpacts[[#This Row],[row_id]] ) - ROW( data_scaledImpacts[[#Headers],[row_id]] )</f>
        <v>3032</v>
      </c>
      <c r="B3033" s="61" t="str">
        <f xml:space="preserve"> _xlfn.TEXTJOIN( "", , data_scaledImpacts[[#This Row],[sector]:[impactType]] )</f>
        <v>HTF0p5502090Direct</v>
      </c>
      <c r="C3033" s="49" t="s">
        <v>221</v>
      </c>
      <c r="D3033" s="49" t="s">
        <v>1007</v>
      </c>
      <c r="E3033" s="50">
        <v>50</v>
      </c>
      <c r="F3033" s="50">
        <v>2090</v>
      </c>
      <c r="G3033" s="50" t="s">
        <v>232</v>
      </c>
      <c r="H3033" s="51"/>
      <c r="I3033" s="64"/>
      <c r="J3033" s="147" t="s">
        <v>26</v>
      </c>
      <c r="K3033" s="52">
        <v>481822207.44079363</v>
      </c>
      <c r="L3033" s="53" t="s">
        <v>26</v>
      </c>
      <c r="M3033" s="52">
        <v>56881990.779320717</v>
      </c>
      <c r="N3033" s="52">
        <v>533046865.34904611</v>
      </c>
      <c r="O3033" s="52">
        <v>282471696.07145351</v>
      </c>
      <c r="P3033" s="20">
        <v>492794395.86889797</v>
      </c>
    </row>
    <row r="3034" spans="1:16" x14ac:dyDescent="0.35">
      <c r="A3034" s="54">
        <f xml:space="preserve"> ROW( data_scaledImpacts[[#This Row],[row_id]] ) - ROW( data_scaledImpacts[[#Headers],[row_id]] )</f>
        <v>3033</v>
      </c>
      <c r="B3034" s="61" t="str">
        <f xml:space="preserve"> _xlfn.TEXTJOIN( "", , data_scaledImpacts[[#This Row],[sector]:[impactType]] )</f>
        <v>HTF0p5752090Direct</v>
      </c>
      <c r="C3034" s="49" t="s">
        <v>221</v>
      </c>
      <c r="D3034" s="49" t="s">
        <v>1007</v>
      </c>
      <c r="E3034" s="50">
        <v>75</v>
      </c>
      <c r="F3034" s="50">
        <v>2090</v>
      </c>
      <c r="G3034" s="50" t="s">
        <v>232</v>
      </c>
      <c r="H3034" s="51"/>
      <c r="I3034" s="64"/>
      <c r="J3034" s="147" t="s">
        <v>26</v>
      </c>
      <c r="K3034" s="52" t="s">
        <v>26</v>
      </c>
      <c r="L3034" s="53" t="s">
        <v>26</v>
      </c>
      <c r="M3034" s="52" t="s">
        <v>26</v>
      </c>
      <c r="N3034" s="52" t="s">
        <v>26</v>
      </c>
      <c r="O3034" s="52" t="s">
        <v>26</v>
      </c>
      <c r="P3034" s="20" t="s">
        <v>26</v>
      </c>
    </row>
    <row r="3035" spans="1:16" x14ac:dyDescent="0.35">
      <c r="A3035" s="54">
        <f xml:space="preserve"> ROW( data_scaledImpacts[[#This Row],[row_id]] ) - ROW( data_scaledImpacts[[#Headers],[row_id]] )</f>
        <v>3034</v>
      </c>
      <c r="B3035" s="61" t="str">
        <f xml:space="preserve"> _xlfn.TEXTJOIN( "", , data_scaledImpacts[[#This Row],[sector]:[impactType]] )</f>
        <v>HTF0p51002090Direct</v>
      </c>
      <c r="C3035" s="49" t="s">
        <v>221</v>
      </c>
      <c r="D3035" s="49" t="s">
        <v>1007</v>
      </c>
      <c r="E3035" s="50">
        <v>100</v>
      </c>
      <c r="F3035" s="50">
        <v>2090</v>
      </c>
      <c r="G3035" s="50" t="s">
        <v>232</v>
      </c>
      <c r="H3035" s="51"/>
      <c r="I3035" s="64"/>
      <c r="J3035" s="147" t="s">
        <v>26</v>
      </c>
      <c r="K3035" s="52" t="s">
        <v>26</v>
      </c>
      <c r="L3035" s="53" t="s">
        <v>26</v>
      </c>
      <c r="M3035" s="52" t="s">
        <v>26</v>
      </c>
      <c r="N3035" s="52" t="s">
        <v>26</v>
      </c>
      <c r="O3035" s="52" t="s">
        <v>26</v>
      </c>
      <c r="P3035" s="20" t="s">
        <v>26</v>
      </c>
    </row>
    <row r="3036" spans="1:16" x14ac:dyDescent="0.35">
      <c r="A3036" s="54">
        <f xml:space="preserve"> ROW( data_scaledImpacts[[#This Row],[row_id]] ) - ROW( data_scaledImpacts[[#Headers],[row_id]] )</f>
        <v>3035</v>
      </c>
      <c r="B3036" s="61" t="str">
        <f xml:space="preserve"> _xlfn.TEXTJOIN( "", , data_scaledImpacts[[#This Row],[sector]:[impactType]] )</f>
        <v>HTF0p51252090Direct</v>
      </c>
      <c r="C3036" s="49" t="s">
        <v>221</v>
      </c>
      <c r="D3036" s="49" t="s">
        <v>1007</v>
      </c>
      <c r="E3036" s="50">
        <v>125</v>
      </c>
      <c r="F3036" s="50">
        <v>2090</v>
      </c>
      <c r="G3036" s="50" t="s">
        <v>232</v>
      </c>
      <c r="H3036" s="51"/>
      <c r="I3036" s="64"/>
      <c r="J3036" s="147" t="s">
        <v>26</v>
      </c>
      <c r="K3036" s="52" t="s">
        <v>26</v>
      </c>
      <c r="L3036" s="53" t="s">
        <v>26</v>
      </c>
      <c r="M3036" s="52" t="s">
        <v>26</v>
      </c>
      <c r="N3036" s="52" t="s">
        <v>26</v>
      </c>
      <c r="O3036" s="52" t="s">
        <v>26</v>
      </c>
      <c r="P3036" s="20" t="s">
        <v>26</v>
      </c>
    </row>
    <row r="3037" spans="1:16" x14ac:dyDescent="0.35">
      <c r="A3037" s="54">
        <f xml:space="preserve"> ROW( data_scaledImpacts[[#This Row],[row_id]] ) - ROW( data_scaledImpacts[[#Headers],[row_id]] )</f>
        <v>3036</v>
      </c>
      <c r="B3037" s="61" t="str">
        <f xml:space="preserve"> _xlfn.TEXTJOIN( "", , data_scaledImpacts[[#This Row],[sector]:[impactType]] )</f>
        <v>HTF0p51502090Direct</v>
      </c>
      <c r="C3037" s="49" t="s">
        <v>221</v>
      </c>
      <c r="D3037" s="49" t="s">
        <v>1007</v>
      </c>
      <c r="E3037" s="50">
        <v>150</v>
      </c>
      <c r="F3037" s="50">
        <v>2090</v>
      </c>
      <c r="G3037" s="50" t="s">
        <v>232</v>
      </c>
      <c r="H3037" s="51"/>
      <c r="I3037" s="64"/>
      <c r="J3037" s="147" t="s">
        <v>26</v>
      </c>
      <c r="K3037" s="52" t="s">
        <v>26</v>
      </c>
      <c r="L3037" s="53" t="s">
        <v>26</v>
      </c>
      <c r="M3037" s="52" t="s">
        <v>26</v>
      </c>
      <c r="N3037" s="52" t="s">
        <v>26</v>
      </c>
      <c r="O3037" s="52" t="s">
        <v>26</v>
      </c>
      <c r="P3037" s="20" t="s">
        <v>26</v>
      </c>
    </row>
    <row r="3038" spans="1:16" x14ac:dyDescent="0.35">
      <c r="A3038" s="54">
        <f xml:space="preserve"> ROW( data_scaledImpacts[[#This Row],[row_id]] ) - ROW( data_scaledImpacts[[#Headers],[row_id]] )</f>
        <v>3037</v>
      </c>
      <c r="B3038" s="61" t="str">
        <f xml:space="preserve"> _xlfn.TEXTJOIN( "", , data_scaledImpacts[[#This Row],[sector]:[impactType]] )</f>
        <v>HTF0p51752090Direct</v>
      </c>
      <c r="C3038" s="49" t="s">
        <v>221</v>
      </c>
      <c r="D3038" s="49" t="s">
        <v>1007</v>
      </c>
      <c r="E3038" s="50">
        <v>175</v>
      </c>
      <c r="F3038" s="50">
        <v>2090</v>
      </c>
      <c r="G3038" s="50" t="s">
        <v>232</v>
      </c>
      <c r="H3038" s="51"/>
      <c r="I3038" s="64"/>
      <c r="J3038" s="147" t="s">
        <v>26</v>
      </c>
      <c r="K3038" s="52" t="s">
        <v>26</v>
      </c>
      <c r="L3038" s="53" t="s">
        <v>26</v>
      </c>
      <c r="M3038" s="52" t="s">
        <v>26</v>
      </c>
      <c r="N3038" s="52" t="s">
        <v>26</v>
      </c>
      <c r="O3038" s="52" t="s">
        <v>26</v>
      </c>
      <c r="P3038" s="20" t="s">
        <v>26</v>
      </c>
    </row>
    <row r="3039" spans="1:16" x14ac:dyDescent="0.35">
      <c r="A3039" s="54">
        <f xml:space="preserve"> ROW( data_scaledImpacts[[#This Row],[row_id]] ) - ROW( data_scaledImpacts[[#Headers],[row_id]] )</f>
        <v>3038</v>
      </c>
      <c r="B3039" s="61" t="str">
        <f xml:space="preserve"> _xlfn.TEXTJOIN( "", , data_scaledImpacts[[#This Row],[sector]:[impactType]] )</f>
        <v>HTF0p52002090Direct</v>
      </c>
      <c r="C3039" s="49" t="s">
        <v>221</v>
      </c>
      <c r="D3039" s="49" t="s">
        <v>1007</v>
      </c>
      <c r="E3039" s="50">
        <v>200</v>
      </c>
      <c r="F3039" s="50">
        <v>2090</v>
      </c>
      <c r="G3039" s="50" t="s">
        <v>232</v>
      </c>
      <c r="H3039" s="51"/>
      <c r="I3039" s="64"/>
      <c r="J3039" s="147" t="s">
        <v>26</v>
      </c>
      <c r="K3039" s="52" t="s">
        <v>26</v>
      </c>
      <c r="L3039" s="53" t="s">
        <v>26</v>
      </c>
      <c r="M3039" s="52" t="s">
        <v>26</v>
      </c>
      <c r="N3039" s="52" t="s">
        <v>26</v>
      </c>
      <c r="O3039" s="52" t="s">
        <v>26</v>
      </c>
      <c r="P3039" s="20" t="s">
        <v>26</v>
      </c>
    </row>
    <row r="3040" spans="1:16" x14ac:dyDescent="0.35">
      <c r="A3040" s="54">
        <f xml:space="preserve"> ROW( data_scaledImpacts[[#This Row],[row_id]] ) - ROW( data_scaledImpacts[[#Headers],[row_id]] )</f>
        <v>3039</v>
      </c>
      <c r="B3040" s="61" t="str">
        <f xml:space="preserve"> _xlfn.TEXTJOIN( "", , data_scaledImpacts[[#This Row],[sector]:[impactType]] )</f>
        <v>HTF0p52252090Direct</v>
      </c>
      <c r="C3040" s="49" t="s">
        <v>221</v>
      </c>
      <c r="D3040" s="49" t="s">
        <v>1007</v>
      </c>
      <c r="E3040" s="50">
        <v>225</v>
      </c>
      <c r="F3040" s="50">
        <v>2090</v>
      </c>
      <c r="G3040" s="50" t="s">
        <v>232</v>
      </c>
      <c r="H3040" s="51"/>
      <c r="I3040" s="64"/>
      <c r="J3040" s="147" t="s">
        <v>26</v>
      </c>
      <c r="K3040" s="52" t="s">
        <v>26</v>
      </c>
      <c r="L3040" s="53" t="s">
        <v>26</v>
      </c>
      <c r="M3040" s="52" t="s">
        <v>26</v>
      </c>
      <c r="N3040" s="52" t="s">
        <v>26</v>
      </c>
      <c r="O3040" s="52" t="s">
        <v>26</v>
      </c>
      <c r="P3040" s="20" t="s">
        <v>26</v>
      </c>
    </row>
    <row r="3041" spans="1:16" x14ac:dyDescent="0.35">
      <c r="A3041" s="54">
        <f xml:space="preserve"> ROW( data_scaledImpacts[[#This Row],[row_id]] ) - ROW( data_scaledImpacts[[#Headers],[row_id]] )</f>
        <v>3040</v>
      </c>
      <c r="B3041" s="61" t="str">
        <f xml:space="preserve"> _xlfn.TEXTJOIN( "", , data_scaledImpacts[[#This Row],[sector]:[impactType]] )</f>
        <v>HTF1p0252090Direct</v>
      </c>
      <c r="C3041" s="49" t="s">
        <v>221</v>
      </c>
      <c r="D3041" s="49" t="s">
        <v>1008</v>
      </c>
      <c r="E3041" s="50">
        <v>25</v>
      </c>
      <c r="F3041" s="50">
        <v>2090</v>
      </c>
      <c r="G3041" s="50" t="s">
        <v>232</v>
      </c>
      <c r="H3041" s="51"/>
      <c r="I3041" s="64"/>
      <c r="J3041" s="147" t="s">
        <v>26</v>
      </c>
      <c r="K3041" s="52">
        <v>1143590085.3585088</v>
      </c>
      <c r="L3041" s="53" t="s">
        <v>26</v>
      </c>
      <c r="M3041" s="52">
        <v>37324932.203227229</v>
      </c>
      <c r="N3041" s="52">
        <v>1614375039.1552274</v>
      </c>
      <c r="O3041" s="52">
        <v>2298656859.3884768</v>
      </c>
      <c r="P3041" s="20">
        <v>315892313.78767401</v>
      </c>
    </row>
    <row r="3042" spans="1:16" x14ac:dyDescent="0.35">
      <c r="A3042" s="54">
        <f xml:space="preserve"> ROW( data_scaledImpacts[[#This Row],[row_id]] ) - ROW( data_scaledImpacts[[#Headers],[row_id]] )</f>
        <v>3041</v>
      </c>
      <c r="B3042" s="61" t="str">
        <f xml:space="preserve"> _xlfn.TEXTJOIN( "", , data_scaledImpacts[[#This Row],[sector]:[impactType]] )</f>
        <v>HTF1p0502090Direct</v>
      </c>
      <c r="C3042" s="49" t="s">
        <v>221</v>
      </c>
      <c r="D3042" s="49" t="s">
        <v>1008</v>
      </c>
      <c r="E3042" s="50">
        <v>50</v>
      </c>
      <c r="F3042" s="50">
        <v>2090</v>
      </c>
      <c r="G3042" s="50" t="s">
        <v>232</v>
      </c>
      <c r="H3042" s="51"/>
      <c r="I3042" s="64"/>
      <c r="J3042" s="147" t="s">
        <v>26</v>
      </c>
      <c r="K3042" s="52">
        <v>1274914681.1267264</v>
      </c>
      <c r="L3042" s="53" t="s">
        <v>26</v>
      </c>
      <c r="M3042" s="52">
        <v>118407156.20982648</v>
      </c>
      <c r="N3042" s="52">
        <v>1016124680.9507197</v>
      </c>
      <c r="O3042" s="52">
        <v>285673414.1324603</v>
      </c>
      <c r="P3042" s="20">
        <v>1399043668.0301092</v>
      </c>
    </row>
    <row r="3043" spans="1:16" x14ac:dyDescent="0.35">
      <c r="A3043" s="54">
        <f xml:space="preserve"> ROW( data_scaledImpacts[[#This Row],[row_id]] ) - ROW( data_scaledImpacts[[#Headers],[row_id]] )</f>
        <v>3042</v>
      </c>
      <c r="B3043" s="61" t="str">
        <f xml:space="preserve"> _xlfn.TEXTJOIN( "", , data_scaledImpacts[[#This Row],[sector]:[impactType]] )</f>
        <v>HTF1p0752090Direct</v>
      </c>
      <c r="C3043" s="49" t="s">
        <v>221</v>
      </c>
      <c r="D3043" s="49" t="s">
        <v>1008</v>
      </c>
      <c r="E3043" s="50">
        <v>75</v>
      </c>
      <c r="F3043" s="50">
        <v>2090</v>
      </c>
      <c r="G3043" s="50" t="s">
        <v>232</v>
      </c>
      <c r="H3043" s="51"/>
      <c r="I3043" s="64"/>
      <c r="J3043" s="147" t="s">
        <v>26</v>
      </c>
      <c r="K3043" s="52">
        <v>1304666302.7138324</v>
      </c>
      <c r="L3043" s="53" t="s">
        <v>26</v>
      </c>
      <c r="M3043" s="52">
        <v>252673990.18647084</v>
      </c>
      <c r="N3043" s="52">
        <v>1202670972.7789512</v>
      </c>
      <c r="O3043" s="52">
        <v>441896684.88121009</v>
      </c>
      <c r="P3043" s="20">
        <v>1383152085.90885</v>
      </c>
    </row>
    <row r="3044" spans="1:16" x14ac:dyDescent="0.35">
      <c r="A3044" s="54">
        <f xml:space="preserve"> ROW( data_scaledImpacts[[#This Row],[row_id]] ) - ROW( data_scaledImpacts[[#Headers],[row_id]] )</f>
        <v>3043</v>
      </c>
      <c r="B3044" s="61" t="str">
        <f xml:space="preserve"> _xlfn.TEXTJOIN( "", , data_scaledImpacts[[#This Row],[sector]:[impactType]] )</f>
        <v>HTF1p01002090Direct</v>
      </c>
      <c r="C3044" s="49" t="s">
        <v>221</v>
      </c>
      <c r="D3044" s="49" t="s">
        <v>1008</v>
      </c>
      <c r="E3044" s="50">
        <v>100</v>
      </c>
      <c r="F3044" s="50">
        <v>2090</v>
      </c>
      <c r="G3044" s="50" t="s">
        <v>232</v>
      </c>
      <c r="H3044" s="51"/>
      <c r="I3044" s="64"/>
      <c r="J3044" s="147" t="s">
        <v>26</v>
      </c>
      <c r="K3044" s="52">
        <v>1598342500.0579379</v>
      </c>
      <c r="L3044" s="53" t="s">
        <v>26</v>
      </c>
      <c r="M3044" s="52">
        <v>253937414.04085377</v>
      </c>
      <c r="N3044" s="52">
        <v>1351943925.9798977</v>
      </c>
      <c r="O3044" s="52">
        <v>505336379.26961696</v>
      </c>
      <c r="P3044" s="20">
        <v>1395941606.8690727</v>
      </c>
    </row>
    <row r="3045" spans="1:16" x14ac:dyDescent="0.35">
      <c r="A3045" s="54">
        <f xml:space="preserve"> ROW( data_scaledImpacts[[#This Row],[row_id]] ) - ROW( data_scaledImpacts[[#Headers],[row_id]] )</f>
        <v>3044</v>
      </c>
      <c r="B3045" s="61" t="str">
        <f xml:space="preserve"> _xlfn.TEXTJOIN( "", , data_scaledImpacts[[#This Row],[sector]:[impactType]] )</f>
        <v>HTF1p01252090Direct</v>
      </c>
      <c r="C3045" s="49" t="s">
        <v>221</v>
      </c>
      <c r="D3045" s="49" t="s">
        <v>1008</v>
      </c>
      <c r="E3045" s="50">
        <v>125</v>
      </c>
      <c r="F3045" s="50">
        <v>2090</v>
      </c>
      <c r="G3045" s="50" t="s">
        <v>232</v>
      </c>
      <c r="H3045" s="51"/>
      <c r="I3045" s="64"/>
      <c r="J3045" s="147" t="s">
        <v>26</v>
      </c>
      <c r="K3045" s="52" t="s">
        <v>26</v>
      </c>
      <c r="L3045" s="53" t="s">
        <v>26</v>
      </c>
      <c r="M3045" s="52" t="s">
        <v>26</v>
      </c>
      <c r="N3045" s="52" t="s">
        <v>26</v>
      </c>
      <c r="O3045" s="52" t="s">
        <v>26</v>
      </c>
      <c r="P3045" s="20" t="s">
        <v>26</v>
      </c>
    </row>
    <row r="3046" spans="1:16" x14ac:dyDescent="0.35">
      <c r="A3046" s="54">
        <f xml:space="preserve"> ROW( data_scaledImpacts[[#This Row],[row_id]] ) - ROW( data_scaledImpacts[[#Headers],[row_id]] )</f>
        <v>3045</v>
      </c>
      <c r="B3046" s="61" t="str">
        <f xml:space="preserve"> _xlfn.TEXTJOIN( "", , data_scaledImpacts[[#This Row],[sector]:[impactType]] )</f>
        <v>HTF1p01502090Direct</v>
      </c>
      <c r="C3046" s="49" t="s">
        <v>221</v>
      </c>
      <c r="D3046" s="49" t="s">
        <v>1008</v>
      </c>
      <c r="E3046" s="50">
        <v>150</v>
      </c>
      <c r="F3046" s="50">
        <v>2090</v>
      </c>
      <c r="G3046" s="50" t="s">
        <v>232</v>
      </c>
      <c r="H3046" s="51"/>
      <c r="I3046" s="64"/>
      <c r="J3046" s="147" t="s">
        <v>26</v>
      </c>
      <c r="K3046" s="52" t="s">
        <v>26</v>
      </c>
      <c r="L3046" s="53" t="s">
        <v>26</v>
      </c>
      <c r="M3046" s="52" t="s">
        <v>26</v>
      </c>
      <c r="N3046" s="52" t="s">
        <v>26</v>
      </c>
      <c r="O3046" s="52" t="s">
        <v>26</v>
      </c>
      <c r="P3046" s="20" t="s">
        <v>26</v>
      </c>
    </row>
    <row r="3047" spans="1:16" x14ac:dyDescent="0.35">
      <c r="A3047" s="54">
        <f xml:space="preserve"> ROW( data_scaledImpacts[[#This Row],[row_id]] ) - ROW( data_scaledImpacts[[#Headers],[row_id]] )</f>
        <v>3046</v>
      </c>
      <c r="B3047" s="61" t="str">
        <f xml:space="preserve"> _xlfn.TEXTJOIN( "", , data_scaledImpacts[[#This Row],[sector]:[impactType]] )</f>
        <v>HTF1p01752090Direct</v>
      </c>
      <c r="C3047" s="49" t="s">
        <v>221</v>
      </c>
      <c r="D3047" s="49" t="s">
        <v>1008</v>
      </c>
      <c r="E3047" s="50">
        <v>175</v>
      </c>
      <c r="F3047" s="50">
        <v>2090</v>
      </c>
      <c r="G3047" s="50" t="s">
        <v>232</v>
      </c>
      <c r="H3047" s="51"/>
      <c r="I3047" s="64"/>
      <c r="J3047" s="147" t="s">
        <v>26</v>
      </c>
      <c r="K3047" s="52" t="s">
        <v>26</v>
      </c>
      <c r="L3047" s="53" t="s">
        <v>26</v>
      </c>
      <c r="M3047" s="52" t="s">
        <v>26</v>
      </c>
      <c r="N3047" s="52" t="s">
        <v>26</v>
      </c>
      <c r="O3047" s="52" t="s">
        <v>26</v>
      </c>
      <c r="P3047" s="20" t="s">
        <v>26</v>
      </c>
    </row>
    <row r="3048" spans="1:16" x14ac:dyDescent="0.35">
      <c r="A3048" s="54">
        <f xml:space="preserve"> ROW( data_scaledImpacts[[#This Row],[row_id]] ) - ROW( data_scaledImpacts[[#Headers],[row_id]] )</f>
        <v>3047</v>
      </c>
      <c r="B3048" s="61" t="str">
        <f xml:space="preserve"> _xlfn.TEXTJOIN( "", , data_scaledImpacts[[#This Row],[sector]:[impactType]] )</f>
        <v>HTF1p02002090Direct</v>
      </c>
      <c r="C3048" s="49" t="s">
        <v>221</v>
      </c>
      <c r="D3048" s="49" t="s">
        <v>1008</v>
      </c>
      <c r="E3048" s="50">
        <v>200</v>
      </c>
      <c r="F3048" s="50">
        <v>2090</v>
      </c>
      <c r="G3048" s="50" t="s">
        <v>232</v>
      </c>
      <c r="H3048" s="51"/>
      <c r="I3048" s="64"/>
      <c r="J3048" s="147" t="s">
        <v>26</v>
      </c>
      <c r="K3048" s="52" t="s">
        <v>26</v>
      </c>
      <c r="L3048" s="53" t="s">
        <v>26</v>
      </c>
      <c r="M3048" s="52" t="s">
        <v>26</v>
      </c>
      <c r="N3048" s="52" t="s">
        <v>26</v>
      </c>
      <c r="O3048" s="52" t="s">
        <v>26</v>
      </c>
      <c r="P3048" s="20" t="s">
        <v>26</v>
      </c>
    </row>
    <row r="3049" spans="1:16" x14ac:dyDescent="0.35">
      <c r="A3049" s="54">
        <f xml:space="preserve"> ROW( data_scaledImpacts[[#This Row],[row_id]] ) - ROW( data_scaledImpacts[[#Headers],[row_id]] )</f>
        <v>3048</v>
      </c>
      <c r="B3049" s="61" t="str">
        <f xml:space="preserve"> _xlfn.TEXTJOIN( "", , data_scaledImpacts[[#This Row],[sector]:[impactType]] )</f>
        <v>HTF1p02252090Direct</v>
      </c>
      <c r="C3049" s="49" t="s">
        <v>221</v>
      </c>
      <c r="D3049" s="49" t="s">
        <v>1008</v>
      </c>
      <c r="E3049" s="50">
        <v>225</v>
      </c>
      <c r="F3049" s="50">
        <v>2090</v>
      </c>
      <c r="G3049" s="50" t="s">
        <v>232</v>
      </c>
      <c r="H3049" s="51"/>
      <c r="I3049" s="64"/>
      <c r="J3049" s="147" t="s">
        <v>26</v>
      </c>
      <c r="K3049" s="52" t="s">
        <v>26</v>
      </c>
      <c r="L3049" s="53" t="s">
        <v>26</v>
      </c>
      <c r="M3049" s="52" t="s">
        <v>26</v>
      </c>
      <c r="N3049" s="52" t="s">
        <v>26</v>
      </c>
      <c r="O3049" s="52" t="s">
        <v>26</v>
      </c>
      <c r="P3049" s="20" t="s">
        <v>26</v>
      </c>
    </row>
    <row r="3050" spans="1:16" x14ac:dyDescent="0.35">
      <c r="A3050" s="54">
        <f xml:space="preserve"> ROW( data_scaledImpacts[[#This Row],[row_id]] ) - ROW( data_scaledImpacts[[#Headers],[row_id]] )</f>
        <v>3049</v>
      </c>
      <c r="B3050" s="61" t="str">
        <f xml:space="preserve"> _xlfn.TEXTJOIN( "", , data_scaledImpacts[[#This Row],[sector]:[impactType]] )</f>
        <v>HTF1p5252090Direct</v>
      </c>
      <c r="C3050" s="49" t="s">
        <v>221</v>
      </c>
      <c r="D3050" s="49" t="s">
        <v>1009</v>
      </c>
      <c r="E3050" s="50">
        <v>25</v>
      </c>
      <c r="F3050" s="50">
        <v>2090</v>
      </c>
      <c r="G3050" s="50" t="s">
        <v>232</v>
      </c>
      <c r="H3050" s="51"/>
      <c r="I3050" s="64"/>
      <c r="J3050" s="147" t="s">
        <v>26</v>
      </c>
      <c r="K3050" s="52">
        <v>2030067982.7177505</v>
      </c>
      <c r="L3050" s="53" t="s">
        <v>26</v>
      </c>
      <c r="M3050" s="52">
        <v>65068670.155415587</v>
      </c>
      <c r="N3050" s="52">
        <v>2946043366.2201357</v>
      </c>
      <c r="O3050" s="52">
        <v>3493136139.7218866</v>
      </c>
      <c r="P3050" s="20">
        <v>536129722.48967302</v>
      </c>
    </row>
    <row r="3051" spans="1:16" x14ac:dyDescent="0.35">
      <c r="A3051" s="54">
        <f xml:space="preserve"> ROW( data_scaledImpacts[[#This Row],[row_id]] ) - ROW( data_scaledImpacts[[#Headers],[row_id]] )</f>
        <v>3050</v>
      </c>
      <c r="B3051" s="61" t="str">
        <f xml:space="preserve"> _xlfn.TEXTJOIN( "", , data_scaledImpacts[[#This Row],[sector]:[impactType]] )</f>
        <v>HTF1p5502090Direct</v>
      </c>
      <c r="C3051" s="49" t="s">
        <v>221</v>
      </c>
      <c r="D3051" s="49" t="s">
        <v>1009</v>
      </c>
      <c r="E3051" s="50">
        <v>50</v>
      </c>
      <c r="F3051" s="50">
        <v>2090</v>
      </c>
      <c r="G3051" s="50" t="s">
        <v>232</v>
      </c>
      <c r="H3051" s="51"/>
      <c r="I3051" s="64"/>
      <c r="J3051" s="147" t="s">
        <v>26</v>
      </c>
      <c r="K3051" s="52">
        <v>1993409870.5804763</v>
      </c>
      <c r="L3051" s="53" t="s">
        <v>26</v>
      </c>
      <c r="M3051" s="52">
        <v>221570091.90016633</v>
      </c>
      <c r="N3051" s="52">
        <v>1653032459.1211567</v>
      </c>
      <c r="O3051" s="52">
        <v>441889298.71539819</v>
      </c>
      <c r="P3051" s="20">
        <v>2467053203.3022714</v>
      </c>
    </row>
    <row r="3052" spans="1:16" x14ac:dyDescent="0.35">
      <c r="A3052" s="54">
        <f xml:space="preserve"> ROW( data_scaledImpacts[[#This Row],[row_id]] ) - ROW( data_scaledImpacts[[#Headers],[row_id]] )</f>
        <v>3051</v>
      </c>
      <c r="B3052" s="61" t="str">
        <f xml:space="preserve"> _xlfn.TEXTJOIN( "", , data_scaledImpacts[[#This Row],[sector]:[impactType]] )</f>
        <v>HTF1p5752090Direct</v>
      </c>
      <c r="C3052" s="49" t="s">
        <v>221</v>
      </c>
      <c r="D3052" s="49" t="s">
        <v>1009</v>
      </c>
      <c r="E3052" s="50">
        <v>75</v>
      </c>
      <c r="F3052" s="50">
        <v>2090</v>
      </c>
      <c r="G3052" s="50" t="s">
        <v>232</v>
      </c>
      <c r="H3052" s="51"/>
      <c r="I3052" s="64"/>
      <c r="J3052" s="147" t="s">
        <v>26</v>
      </c>
      <c r="K3052" s="52">
        <v>1835046300.4732361</v>
      </c>
      <c r="L3052" s="53" t="s">
        <v>26</v>
      </c>
      <c r="M3052" s="52">
        <v>386694633.42071074</v>
      </c>
      <c r="N3052" s="52">
        <v>1396770502.5330961</v>
      </c>
      <c r="O3052" s="52">
        <v>369603498.90906662</v>
      </c>
      <c r="P3052" s="20">
        <v>2131717571.3975248</v>
      </c>
    </row>
    <row r="3053" spans="1:16" x14ac:dyDescent="0.35">
      <c r="A3053" s="54">
        <f xml:space="preserve"> ROW( data_scaledImpacts[[#This Row],[row_id]] ) - ROW( data_scaledImpacts[[#Headers],[row_id]] )</f>
        <v>3052</v>
      </c>
      <c r="B3053" s="61" t="str">
        <f xml:space="preserve"> _xlfn.TEXTJOIN( "", , data_scaledImpacts[[#This Row],[sector]:[impactType]] )</f>
        <v>HTF1p51002090Direct</v>
      </c>
      <c r="C3053" s="49" t="s">
        <v>221</v>
      </c>
      <c r="D3053" s="49" t="s">
        <v>1009</v>
      </c>
      <c r="E3053" s="50">
        <v>100</v>
      </c>
      <c r="F3053" s="50">
        <v>2090</v>
      </c>
      <c r="G3053" s="50" t="s">
        <v>232</v>
      </c>
      <c r="H3053" s="51"/>
      <c r="I3053" s="64"/>
      <c r="J3053" s="147" t="s">
        <v>26</v>
      </c>
      <c r="K3053" s="52">
        <v>2126864182.2623708</v>
      </c>
      <c r="L3053" s="53" t="s">
        <v>26</v>
      </c>
      <c r="M3053" s="52">
        <v>388375169.46462697</v>
      </c>
      <c r="N3053" s="52">
        <v>1929980851.2649925</v>
      </c>
      <c r="O3053" s="52">
        <v>641036545.62965095</v>
      </c>
      <c r="P3053" s="20">
        <v>1953892060.2361124</v>
      </c>
    </row>
    <row r="3054" spans="1:16" x14ac:dyDescent="0.35">
      <c r="A3054" s="54">
        <f xml:space="preserve"> ROW( data_scaledImpacts[[#This Row],[row_id]] ) - ROW( data_scaledImpacts[[#Headers],[row_id]] )</f>
        <v>3053</v>
      </c>
      <c r="B3054" s="61" t="str">
        <f xml:space="preserve"> _xlfn.TEXTJOIN( "", , data_scaledImpacts[[#This Row],[sector]:[impactType]] )</f>
        <v>HTF1p51252090Direct</v>
      </c>
      <c r="C3054" s="49" t="s">
        <v>221</v>
      </c>
      <c r="D3054" s="49" t="s">
        <v>1009</v>
      </c>
      <c r="E3054" s="50">
        <v>125</v>
      </c>
      <c r="F3054" s="50">
        <v>2090</v>
      </c>
      <c r="G3054" s="50" t="s">
        <v>232</v>
      </c>
      <c r="H3054" s="51"/>
      <c r="I3054" s="64"/>
      <c r="J3054" s="147" t="s">
        <v>26</v>
      </c>
      <c r="K3054" s="52">
        <v>2604235479.1254425</v>
      </c>
      <c r="L3054" s="53" t="s">
        <v>26</v>
      </c>
      <c r="M3054" s="52">
        <v>489283355.85062438</v>
      </c>
      <c r="N3054" s="52">
        <v>2135299966.8297353</v>
      </c>
      <c r="O3054" s="52">
        <v>737764275.18453741</v>
      </c>
      <c r="P3054" s="20">
        <v>625853742.64583027</v>
      </c>
    </row>
    <row r="3055" spans="1:16" x14ac:dyDescent="0.35">
      <c r="A3055" s="54">
        <f xml:space="preserve"> ROW( data_scaledImpacts[[#This Row],[row_id]] ) - ROW( data_scaledImpacts[[#Headers],[row_id]] )</f>
        <v>3054</v>
      </c>
      <c r="B3055" s="61" t="str">
        <f xml:space="preserve"> _xlfn.TEXTJOIN( "", , data_scaledImpacts[[#This Row],[sector]:[impactType]] )</f>
        <v>HTF1p51502090Direct</v>
      </c>
      <c r="C3055" s="49" t="s">
        <v>221</v>
      </c>
      <c r="D3055" s="49" t="s">
        <v>1009</v>
      </c>
      <c r="E3055" s="50">
        <v>150</v>
      </c>
      <c r="F3055" s="50">
        <v>2090</v>
      </c>
      <c r="G3055" s="50" t="s">
        <v>232</v>
      </c>
      <c r="H3055" s="51"/>
      <c r="I3055" s="64"/>
      <c r="J3055" s="147" t="s">
        <v>26</v>
      </c>
      <c r="K3055" s="52">
        <v>2790000702.2618561</v>
      </c>
      <c r="L3055" s="53" t="s">
        <v>26</v>
      </c>
      <c r="M3055" s="52">
        <v>555667393.38897729</v>
      </c>
      <c r="N3055" s="52">
        <v>2034409295.5423858</v>
      </c>
      <c r="O3055" s="52">
        <v>678631600.83694422</v>
      </c>
      <c r="P3055" s="20">
        <v>621754258.21658957</v>
      </c>
    </row>
    <row r="3056" spans="1:16" x14ac:dyDescent="0.35">
      <c r="A3056" s="54">
        <f xml:space="preserve"> ROW( data_scaledImpacts[[#This Row],[row_id]] ) - ROW( data_scaledImpacts[[#Headers],[row_id]] )</f>
        <v>3055</v>
      </c>
      <c r="B3056" s="61" t="str">
        <f xml:space="preserve"> _xlfn.TEXTJOIN( "", , data_scaledImpacts[[#This Row],[sector]:[impactType]] )</f>
        <v>HTF1p51752090Direct</v>
      </c>
      <c r="C3056" s="49" t="s">
        <v>221</v>
      </c>
      <c r="D3056" s="49" t="s">
        <v>1009</v>
      </c>
      <c r="E3056" s="50">
        <v>175</v>
      </c>
      <c r="F3056" s="50">
        <v>2090</v>
      </c>
      <c r="G3056" s="50" t="s">
        <v>232</v>
      </c>
      <c r="H3056" s="51"/>
      <c r="I3056" s="64"/>
      <c r="J3056" s="147" t="s">
        <v>26</v>
      </c>
      <c r="K3056" s="52" t="s">
        <v>26</v>
      </c>
      <c r="L3056" s="53" t="s">
        <v>26</v>
      </c>
      <c r="M3056" s="52" t="s">
        <v>26</v>
      </c>
      <c r="N3056" s="52" t="s">
        <v>26</v>
      </c>
      <c r="O3056" s="52" t="s">
        <v>26</v>
      </c>
      <c r="P3056" s="20" t="s">
        <v>26</v>
      </c>
    </row>
    <row r="3057" spans="1:16" x14ac:dyDescent="0.35">
      <c r="A3057" s="54">
        <f xml:space="preserve"> ROW( data_scaledImpacts[[#This Row],[row_id]] ) - ROW( data_scaledImpacts[[#Headers],[row_id]] )</f>
        <v>3056</v>
      </c>
      <c r="B3057" s="61" t="str">
        <f xml:space="preserve"> _xlfn.TEXTJOIN( "", , data_scaledImpacts[[#This Row],[sector]:[impactType]] )</f>
        <v>HTF1p52002090Direct</v>
      </c>
      <c r="C3057" s="49" t="s">
        <v>221</v>
      </c>
      <c r="D3057" s="49" t="s">
        <v>1009</v>
      </c>
      <c r="E3057" s="50">
        <v>200</v>
      </c>
      <c r="F3057" s="50">
        <v>2090</v>
      </c>
      <c r="G3057" s="50" t="s">
        <v>232</v>
      </c>
      <c r="H3057" s="51"/>
      <c r="I3057" s="64"/>
      <c r="J3057" s="147" t="s">
        <v>26</v>
      </c>
      <c r="K3057" s="52" t="s">
        <v>26</v>
      </c>
      <c r="L3057" s="53" t="s">
        <v>26</v>
      </c>
      <c r="M3057" s="52" t="s">
        <v>26</v>
      </c>
      <c r="N3057" s="52" t="s">
        <v>26</v>
      </c>
      <c r="O3057" s="52" t="s">
        <v>26</v>
      </c>
      <c r="P3057" s="20" t="s">
        <v>26</v>
      </c>
    </row>
    <row r="3058" spans="1:16" x14ac:dyDescent="0.35">
      <c r="A3058" s="54">
        <f xml:space="preserve"> ROW( data_scaledImpacts[[#This Row],[row_id]] ) - ROW( data_scaledImpacts[[#Headers],[row_id]] )</f>
        <v>3057</v>
      </c>
      <c r="B3058" s="61" t="str">
        <f xml:space="preserve"> _xlfn.TEXTJOIN( "", , data_scaledImpacts[[#This Row],[sector]:[impactType]] )</f>
        <v>HTF1p52252090Direct</v>
      </c>
      <c r="C3058" s="49" t="s">
        <v>221</v>
      </c>
      <c r="D3058" s="49" t="s">
        <v>1009</v>
      </c>
      <c r="E3058" s="50">
        <v>225</v>
      </c>
      <c r="F3058" s="50">
        <v>2090</v>
      </c>
      <c r="G3058" s="50" t="s">
        <v>232</v>
      </c>
      <c r="H3058" s="51"/>
      <c r="I3058" s="64"/>
      <c r="J3058" s="147" t="s">
        <v>26</v>
      </c>
      <c r="K3058" s="52" t="s">
        <v>26</v>
      </c>
      <c r="L3058" s="53" t="s">
        <v>26</v>
      </c>
      <c r="M3058" s="52" t="s">
        <v>26</v>
      </c>
      <c r="N3058" s="52" t="s">
        <v>26</v>
      </c>
      <c r="O3058" s="52" t="s">
        <v>26</v>
      </c>
      <c r="P3058" s="20" t="s">
        <v>26</v>
      </c>
    </row>
    <row r="3059" spans="1:16" x14ac:dyDescent="0.35">
      <c r="A3059" s="54">
        <f xml:space="preserve"> ROW( data_scaledImpacts[[#This Row],[row_id]] ) - ROW( data_scaledImpacts[[#Headers],[row_id]] )</f>
        <v>3058</v>
      </c>
      <c r="B3059" s="61" t="str">
        <f xml:space="preserve"> _xlfn.TEXTJOIN( "", , data_scaledImpacts[[#This Row],[sector]:[impactType]] )</f>
        <v>HTF2p0252090Direct</v>
      </c>
      <c r="C3059" s="49" t="s">
        <v>221</v>
      </c>
      <c r="D3059" s="49" t="s">
        <v>1010</v>
      </c>
      <c r="E3059" s="50">
        <v>25</v>
      </c>
      <c r="F3059" s="50">
        <v>2090</v>
      </c>
      <c r="G3059" s="50" t="s">
        <v>232</v>
      </c>
      <c r="H3059" s="51"/>
      <c r="I3059" s="64"/>
      <c r="J3059" s="147" t="s">
        <v>26</v>
      </c>
      <c r="K3059" s="52">
        <v>3183299054.7637382</v>
      </c>
      <c r="L3059" s="53" t="s">
        <v>26</v>
      </c>
      <c r="M3059" s="52">
        <v>88271049.271225348</v>
      </c>
      <c r="N3059" s="52">
        <v>5352492608.7484474</v>
      </c>
      <c r="O3059" s="52">
        <v>5312800995.3966169</v>
      </c>
      <c r="P3059" s="20">
        <v>819407043.77029324</v>
      </c>
    </row>
    <row r="3060" spans="1:16" x14ac:dyDescent="0.35">
      <c r="A3060" s="54">
        <f xml:space="preserve"> ROW( data_scaledImpacts[[#This Row],[row_id]] ) - ROW( data_scaledImpacts[[#Headers],[row_id]] )</f>
        <v>3059</v>
      </c>
      <c r="B3060" s="61" t="str">
        <f xml:space="preserve"> _xlfn.TEXTJOIN( "", , data_scaledImpacts[[#This Row],[sector]:[impactType]] )</f>
        <v>HTF2p0502090Direct</v>
      </c>
      <c r="C3060" s="49" t="s">
        <v>221</v>
      </c>
      <c r="D3060" s="49" t="s">
        <v>1010</v>
      </c>
      <c r="E3060" s="50">
        <v>50</v>
      </c>
      <c r="F3060" s="50">
        <v>2090</v>
      </c>
      <c r="G3060" s="50" t="s">
        <v>232</v>
      </c>
      <c r="H3060" s="51"/>
      <c r="I3060" s="64"/>
      <c r="J3060" s="147" t="s">
        <v>26</v>
      </c>
      <c r="K3060" s="52">
        <v>3134733555.0624928</v>
      </c>
      <c r="L3060" s="53" t="s">
        <v>26</v>
      </c>
      <c r="M3060" s="52">
        <v>344590721.9816485</v>
      </c>
      <c r="N3060" s="52">
        <v>2324090000.3417935</v>
      </c>
      <c r="O3060" s="52">
        <v>673128528.5433979</v>
      </c>
      <c r="P3060" s="20">
        <v>3924210209.3509331</v>
      </c>
    </row>
    <row r="3061" spans="1:16" x14ac:dyDescent="0.35">
      <c r="A3061" s="54">
        <f xml:space="preserve"> ROW( data_scaledImpacts[[#This Row],[row_id]] ) - ROW( data_scaledImpacts[[#Headers],[row_id]] )</f>
        <v>3060</v>
      </c>
      <c r="B3061" s="61" t="str">
        <f xml:space="preserve"> _xlfn.TEXTJOIN( "", , data_scaledImpacts[[#This Row],[sector]:[impactType]] )</f>
        <v>HTF2p0752090Direct</v>
      </c>
      <c r="C3061" s="49" t="s">
        <v>221</v>
      </c>
      <c r="D3061" s="49" t="s">
        <v>1010</v>
      </c>
      <c r="E3061" s="50">
        <v>75</v>
      </c>
      <c r="F3061" s="50">
        <v>2090</v>
      </c>
      <c r="G3061" s="50" t="s">
        <v>232</v>
      </c>
      <c r="H3061" s="51"/>
      <c r="I3061" s="64"/>
      <c r="J3061" s="147" t="s">
        <v>26</v>
      </c>
      <c r="K3061" s="52">
        <v>2458503263.1878963</v>
      </c>
      <c r="L3061" s="53" t="s">
        <v>26</v>
      </c>
      <c r="M3061" s="52">
        <v>530148217.00547534</v>
      </c>
      <c r="N3061" s="52">
        <v>1664730965.325547</v>
      </c>
      <c r="O3061" s="52">
        <v>425882101.32491833</v>
      </c>
      <c r="P3061" s="20">
        <v>2980276544.6724191</v>
      </c>
    </row>
    <row r="3062" spans="1:16" x14ac:dyDescent="0.35">
      <c r="A3062" s="54">
        <f xml:space="preserve"> ROW( data_scaledImpacts[[#This Row],[row_id]] ) - ROW( data_scaledImpacts[[#Headers],[row_id]] )</f>
        <v>3061</v>
      </c>
      <c r="B3062" s="61" t="str">
        <f xml:space="preserve"> _xlfn.TEXTJOIN( "", , data_scaledImpacts[[#This Row],[sector]:[impactType]] )</f>
        <v>HTF2p01002090Direct</v>
      </c>
      <c r="C3062" s="49" t="s">
        <v>221</v>
      </c>
      <c r="D3062" s="49" t="s">
        <v>1010</v>
      </c>
      <c r="E3062" s="50">
        <v>100</v>
      </c>
      <c r="F3062" s="50">
        <v>2090</v>
      </c>
      <c r="G3062" s="50" t="s">
        <v>232</v>
      </c>
      <c r="H3062" s="51"/>
      <c r="I3062" s="64"/>
      <c r="J3062" s="147" t="s">
        <v>26</v>
      </c>
      <c r="K3062" s="52">
        <v>2610630052.9343152</v>
      </c>
      <c r="L3062" s="53" t="s">
        <v>26</v>
      </c>
      <c r="M3062" s="52">
        <v>489250370.36717147</v>
      </c>
      <c r="N3062" s="52">
        <v>2002282450.5823729</v>
      </c>
      <c r="O3062" s="52">
        <v>548433755.49793184</v>
      </c>
      <c r="P3062" s="20">
        <v>2364462916.1844316</v>
      </c>
    </row>
    <row r="3063" spans="1:16" x14ac:dyDescent="0.35">
      <c r="A3063" s="54">
        <f xml:space="preserve"> ROW( data_scaledImpacts[[#This Row],[row_id]] ) - ROW( data_scaledImpacts[[#Headers],[row_id]] )</f>
        <v>3062</v>
      </c>
      <c r="B3063" s="61" t="str">
        <f xml:space="preserve"> _xlfn.TEXTJOIN( "", , data_scaledImpacts[[#This Row],[sector]:[impactType]] )</f>
        <v>HTF2p01252090Direct</v>
      </c>
      <c r="C3063" s="49" t="s">
        <v>221</v>
      </c>
      <c r="D3063" s="49" t="s">
        <v>1010</v>
      </c>
      <c r="E3063" s="50">
        <v>125</v>
      </c>
      <c r="F3063" s="50">
        <v>2090</v>
      </c>
      <c r="G3063" s="50" t="s">
        <v>232</v>
      </c>
      <c r="H3063" s="51"/>
      <c r="I3063" s="64"/>
      <c r="J3063" s="147" t="s">
        <v>26</v>
      </c>
      <c r="K3063" s="52">
        <v>3093942378.5023508</v>
      </c>
      <c r="L3063" s="53" t="s">
        <v>26</v>
      </c>
      <c r="M3063" s="52">
        <v>601035900.39417052</v>
      </c>
      <c r="N3063" s="52">
        <v>2630737740.8950834</v>
      </c>
      <c r="O3063" s="52">
        <v>870671763.34989321</v>
      </c>
      <c r="P3063" s="20">
        <v>775039752.60786068</v>
      </c>
    </row>
    <row r="3064" spans="1:16" x14ac:dyDescent="0.35">
      <c r="A3064" s="54">
        <f xml:space="preserve"> ROW( data_scaledImpacts[[#This Row],[row_id]] ) - ROW( data_scaledImpacts[[#Headers],[row_id]] )</f>
        <v>3063</v>
      </c>
      <c r="B3064" s="61" t="str">
        <f xml:space="preserve"> _xlfn.TEXTJOIN( "", , data_scaledImpacts[[#This Row],[sector]:[impactType]] )</f>
        <v>HTF2p01502090Direct</v>
      </c>
      <c r="C3064" s="49" t="s">
        <v>221</v>
      </c>
      <c r="D3064" s="49" t="s">
        <v>1010</v>
      </c>
      <c r="E3064" s="50">
        <v>150</v>
      </c>
      <c r="F3064" s="50">
        <v>2090</v>
      </c>
      <c r="G3064" s="50" t="s">
        <v>232</v>
      </c>
      <c r="H3064" s="51"/>
      <c r="I3064" s="64"/>
      <c r="J3064" s="147" t="s">
        <v>26</v>
      </c>
      <c r="K3064" s="52">
        <v>3445829047.2031331</v>
      </c>
      <c r="L3064" s="53" t="s">
        <v>26</v>
      </c>
      <c r="M3064" s="52">
        <v>677423669.37174022</v>
      </c>
      <c r="N3064" s="52">
        <v>2928613368.9659777</v>
      </c>
      <c r="O3064" s="52">
        <v>955297712.61797333</v>
      </c>
      <c r="P3064" s="20">
        <v>688997705.98451197</v>
      </c>
    </row>
    <row r="3065" spans="1:16" x14ac:dyDescent="0.35">
      <c r="A3065" s="54">
        <f xml:space="preserve"> ROW( data_scaledImpacts[[#This Row],[row_id]] ) - ROW( data_scaledImpacts[[#Headers],[row_id]] )</f>
        <v>3064</v>
      </c>
      <c r="B3065" s="61" t="str">
        <f xml:space="preserve"> _xlfn.TEXTJOIN( "", , data_scaledImpacts[[#This Row],[sector]:[impactType]] )</f>
        <v>HTF2p01752090Direct</v>
      </c>
      <c r="C3065" s="49" t="s">
        <v>221</v>
      </c>
      <c r="D3065" s="49" t="s">
        <v>1010</v>
      </c>
      <c r="E3065" s="50">
        <v>175</v>
      </c>
      <c r="F3065" s="50">
        <v>2090</v>
      </c>
      <c r="G3065" s="50" t="s">
        <v>232</v>
      </c>
      <c r="H3065" s="51"/>
      <c r="I3065" s="64"/>
      <c r="J3065" s="147" t="s">
        <v>26</v>
      </c>
      <c r="K3065" s="52">
        <v>3812753205.4031057</v>
      </c>
      <c r="L3065" s="53" t="s">
        <v>26</v>
      </c>
      <c r="M3065" s="52">
        <v>783975780.49278247</v>
      </c>
      <c r="N3065" s="52">
        <v>2943153971.1489348</v>
      </c>
      <c r="O3065" s="52">
        <v>930868638.19395173</v>
      </c>
      <c r="P3065" s="20">
        <v>792438466.87805605</v>
      </c>
    </row>
    <row r="3066" spans="1:16" x14ac:dyDescent="0.35">
      <c r="A3066" s="54">
        <f xml:space="preserve"> ROW( data_scaledImpacts[[#This Row],[row_id]] ) - ROW( data_scaledImpacts[[#Headers],[row_id]] )</f>
        <v>3065</v>
      </c>
      <c r="B3066" s="61" t="str">
        <f xml:space="preserve"> _xlfn.TEXTJOIN( "", , data_scaledImpacts[[#This Row],[sector]:[impactType]] )</f>
        <v>HTF2p02002090Direct</v>
      </c>
      <c r="C3066" s="49" t="s">
        <v>221</v>
      </c>
      <c r="D3066" s="49" t="s">
        <v>1010</v>
      </c>
      <c r="E3066" s="50">
        <v>200</v>
      </c>
      <c r="F3066" s="50">
        <v>2090</v>
      </c>
      <c r="G3066" s="50" t="s">
        <v>232</v>
      </c>
      <c r="H3066" s="51"/>
      <c r="I3066" s="64"/>
      <c r="J3066" s="147" t="s">
        <v>26</v>
      </c>
      <c r="K3066" s="52">
        <v>4069333536.2906127</v>
      </c>
      <c r="L3066" s="53" t="s">
        <v>26</v>
      </c>
      <c r="M3066" s="52">
        <v>868556209.41133034</v>
      </c>
      <c r="N3066" s="52">
        <v>2771312729.4187593</v>
      </c>
      <c r="O3066" s="52">
        <v>864210264.8418839</v>
      </c>
      <c r="P3066" s="20">
        <v>944778989.90789545</v>
      </c>
    </row>
    <row r="3067" spans="1:16" x14ac:dyDescent="0.35">
      <c r="A3067" s="54">
        <f xml:space="preserve"> ROW( data_scaledImpacts[[#This Row],[row_id]] ) - ROW( data_scaledImpacts[[#Headers],[row_id]] )</f>
        <v>3066</v>
      </c>
      <c r="B3067" s="61" t="str">
        <f xml:space="preserve"> _xlfn.TEXTJOIN( "", , data_scaledImpacts[[#This Row],[sector]:[impactType]] )</f>
        <v>HTF2p02252090Direct</v>
      </c>
      <c r="C3067" s="49" t="s">
        <v>221</v>
      </c>
      <c r="D3067" s="49" t="s">
        <v>1010</v>
      </c>
      <c r="E3067" s="50">
        <v>225</v>
      </c>
      <c r="F3067" s="50">
        <v>2090</v>
      </c>
      <c r="G3067" s="50" t="s">
        <v>232</v>
      </c>
      <c r="H3067" s="51"/>
      <c r="I3067" s="64"/>
      <c r="J3067" s="147" t="s">
        <v>26</v>
      </c>
      <c r="K3067" s="52" t="s">
        <v>26</v>
      </c>
      <c r="L3067" s="53" t="s">
        <v>26</v>
      </c>
      <c r="M3067" s="52" t="s">
        <v>26</v>
      </c>
      <c r="N3067" s="52" t="s">
        <v>26</v>
      </c>
      <c r="O3067" s="52" t="s">
        <v>26</v>
      </c>
      <c r="P3067" s="20" t="s">
        <v>26</v>
      </c>
    </row>
    <row r="3068" spans="1:16" x14ac:dyDescent="0.35">
      <c r="A3068" s="54">
        <f xml:space="preserve"> ROW( data_scaledImpacts[[#This Row],[row_id]] ) - ROW( data_scaledImpacts[[#Headers],[row_id]] )</f>
        <v>3067</v>
      </c>
      <c r="B3068" s="61" t="str">
        <f xml:space="preserve"> _xlfn.TEXTJOIN( "", , data_scaledImpacts[[#This Row],[sector]:[impactType]] )</f>
        <v>HTF2p5252090Direct</v>
      </c>
      <c r="C3068" s="49" t="s">
        <v>221</v>
      </c>
      <c r="D3068" s="49" t="s">
        <v>1011</v>
      </c>
      <c r="E3068" s="50">
        <v>25</v>
      </c>
      <c r="F3068" s="50">
        <v>2090</v>
      </c>
      <c r="G3068" s="50" t="s">
        <v>232</v>
      </c>
      <c r="H3068" s="51"/>
      <c r="I3068" s="64"/>
      <c r="J3068" s="147" t="s">
        <v>26</v>
      </c>
      <c r="K3068" s="52">
        <v>4192899664.5999937</v>
      </c>
      <c r="L3068" s="53" t="s">
        <v>26</v>
      </c>
      <c r="M3068" s="52">
        <v>101481581.25054586</v>
      </c>
      <c r="N3068" s="52">
        <v>7780871296.0706663</v>
      </c>
      <c r="O3068" s="52">
        <v>7522049808.9917068</v>
      </c>
      <c r="P3068" s="20">
        <v>989232718.51088476</v>
      </c>
    </row>
    <row r="3069" spans="1:16" x14ac:dyDescent="0.35">
      <c r="A3069" s="54">
        <f xml:space="preserve"> ROW( data_scaledImpacts[[#This Row],[row_id]] ) - ROW( data_scaledImpacts[[#Headers],[row_id]] )</f>
        <v>3068</v>
      </c>
      <c r="B3069" s="61" t="str">
        <f xml:space="preserve"> _xlfn.TEXTJOIN( "", , data_scaledImpacts[[#This Row],[sector]:[impactType]] )</f>
        <v>HTF2p5502090Direct</v>
      </c>
      <c r="C3069" s="49" t="s">
        <v>221</v>
      </c>
      <c r="D3069" s="49" t="s">
        <v>1011</v>
      </c>
      <c r="E3069" s="50">
        <v>50</v>
      </c>
      <c r="F3069" s="50">
        <v>2090</v>
      </c>
      <c r="G3069" s="50" t="s">
        <v>232</v>
      </c>
      <c r="H3069" s="51"/>
      <c r="I3069" s="64"/>
      <c r="J3069" s="147" t="s">
        <v>26</v>
      </c>
      <c r="K3069" s="52">
        <v>4486842152.2057095</v>
      </c>
      <c r="L3069" s="53" t="s">
        <v>26</v>
      </c>
      <c r="M3069" s="52">
        <v>426701880.03177232</v>
      </c>
      <c r="N3069" s="52">
        <v>3070715418.406354</v>
      </c>
      <c r="O3069" s="52">
        <v>997927063.6586808</v>
      </c>
      <c r="P3069" s="20">
        <v>4798519736.5765963</v>
      </c>
    </row>
    <row r="3070" spans="1:16" x14ac:dyDescent="0.35">
      <c r="A3070" s="54">
        <f xml:space="preserve"> ROW( data_scaledImpacts[[#This Row],[row_id]] ) - ROW( data_scaledImpacts[[#Headers],[row_id]] )</f>
        <v>3069</v>
      </c>
      <c r="B3070" s="61" t="str">
        <f xml:space="preserve"> _xlfn.TEXTJOIN( "", , data_scaledImpacts[[#This Row],[sector]:[impactType]] )</f>
        <v>HTF2p5752090Direct</v>
      </c>
      <c r="C3070" s="49" t="s">
        <v>221</v>
      </c>
      <c r="D3070" s="49" t="s">
        <v>1011</v>
      </c>
      <c r="E3070" s="50">
        <v>75</v>
      </c>
      <c r="F3070" s="50">
        <v>2090</v>
      </c>
      <c r="G3070" s="50" t="s">
        <v>232</v>
      </c>
      <c r="H3070" s="51"/>
      <c r="I3070" s="64"/>
      <c r="J3070" s="147" t="s">
        <v>26</v>
      </c>
      <c r="K3070" s="52">
        <v>3394263611.4537964</v>
      </c>
      <c r="L3070" s="53" t="s">
        <v>26</v>
      </c>
      <c r="M3070" s="52">
        <v>678422375.1638031</v>
      </c>
      <c r="N3070" s="52">
        <v>1985258960.0239117</v>
      </c>
      <c r="O3070" s="52">
        <v>526321787.72029144</v>
      </c>
      <c r="P3070" s="20">
        <v>4197318714.5614886</v>
      </c>
    </row>
    <row r="3071" spans="1:16" x14ac:dyDescent="0.35">
      <c r="A3071" s="54">
        <f xml:space="preserve"> ROW( data_scaledImpacts[[#This Row],[row_id]] ) - ROW( data_scaledImpacts[[#Headers],[row_id]] )</f>
        <v>3070</v>
      </c>
      <c r="B3071" s="61" t="str">
        <f xml:space="preserve"> _xlfn.TEXTJOIN( "", , data_scaledImpacts[[#This Row],[sector]:[impactType]] )</f>
        <v>HTF2p51002090Direct</v>
      </c>
      <c r="C3071" s="49" t="s">
        <v>221</v>
      </c>
      <c r="D3071" s="49" t="s">
        <v>1011</v>
      </c>
      <c r="E3071" s="50">
        <v>100</v>
      </c>
      <c r="F3071" s="50">
        <v>2090</v>
      </c>
      <c r="G3071" s="50" t="s">
        <v>232</v>
      </c>
      <c r="H3071" s="51"/>
      <c r="I3071" s="64"/>
      <c r="J3071" s="147" t="s">
        <v>26</v>
      </c>
      <c r="K3071" s="52">
        <v>3084811111.8422804</v>
      </c>
      <c r="L3071" s="53" t="s">
        <v>26</v>
      </c>
      <c r="M3071" s="52">
        <v>586522887.12135363</v>
      </c>
      <c r="N3071" s="52">
        <v>2060741651.217629</v>
      </c>
      <c r="O3071" s="52">
        <v>519920303.74217319</v>
      </c>
      <c r="P3071" s="20">
        <v>3005886601.5322471</v>
      </c>
    </row>
    <row r="3072" spans="1:16" x14ac:dyDescent="0.35">
      <c r="A3072" s="54">
        <f xml:space="preserve"> ROW( data_scaledImpacts[[#This Row],[row_id]] ) - ROW( data_scaledImpacts[[#Headers],[row_id]] )</f>
        <v>3071</v>
      </c>
      <c r="B3072" s="61" t="str">
        <f xml:space="preserve"> _xlfn.TEXTJOIN( "", , data_scaledImpacts[[#This Row],[sector]:[impactType]] )</f>
        <v>HTF2p51252090Direct</v>
      </c>
      <c r="C3072" s="49" t="s">
        <v>221</v>
      </c>
      <c r="D3072" s="49" t="s">
        <v>1011</v>
      </c>
      <c r="E3072" s="50">
        <v>125</v>
      </c>
      <c r="F3072" s="50">
        <v>2090</v>
      </c>
      <c r="G3072" s="50" t="s">
        <v>232</v>
      </c>
      <c r="H3072" s="51"/>
      <c r="I3072" s="64"/>
      <c r="J3072" s="147" t="s">
        <v>26</v>
      </c>
      <c r="K3072" s="52">
        <v>3439189062.7966032</v>
      </c>
      <c r="L3072" s="53" t="s">
        <v>26</v>
      </c>
      <c r="M3072" s="52">
        <v>668419899.567415</v>
      </c>
      <c r="N3072" s="52">
        <v>2547800330.6615295</v>
      </c>
      <c r="O3072" s="52">
        <v>787904908.86570919</v>
      </c>
      <c r="P3072" s="20">
        <v>1069142820.677158</v>
      </c>
    </row>
    <row r="3073" spans="1:16" x14ac:dyDescent="0.35">
      <c r="A3073" s="54">
        <f xml:space="preserve"> ROW( data_scaledImpacts[[#This Row],[row_id]] ) - ROW( data_scaledImpacts[[#Headers],[row_id]] )</f>
        <v>3072</v>
      </c>
      <c r="B3073" s="61" t="str">
        <f xml:space="preserve"> _xlfn.TEXTJOIN( "", , data_scaledImpacts[[#This Row],[sector]:[impactType]] )</f>
        <v>HTF2p51502090Direct</v>
      </c>
      <c r="C3073" s="49" t="s">
        <v>221</v>
      </c>
      <c r="D3073" s="49" t="s">
        <v>1011</v>
      </c>
      <c r="E3073" s="50">
        <v>150</v>
      </c>
      <c r="F3073" s="50">
        <v>2090</v>
      </c>
      <c r="G3073" s="50" t="s">
        <v>232</v>
      </c>
      <c r="H3073" s="51"/>
      <c r="I3073" s="64"/>
      <c r="J3073" s="147" t="s">
        <v>26</v>
      </c>
      <c r="K3073" s="52">
        <v>3947193534.4770145</v>
      </c>
      <c r="L3073" s="53" t="s">
        <v>26</v>
      </c>
      <c r="M3073" s="52">
        <v>766886847.4869591</v>
      </c>
      <c r="N3073" s="52">
        <v>3289603492.7935729</v>
      </c>
      <c r="O3073" s="52">
        <v>1111494987.4219258</v>
      </c>
      <c r="P3073" s="20">
        <v>725148372.15458107</v>
      </c>
    </row>
    <row r="3074" spans="1:16" x14ac:dyDescent="0.35">
      <c r="A3074" s="54">
        <f xml:space="preserve"> ROW( data_scaledImpacts[[#This Row],[row_id]] ) - ROW( data_scaledImpacts[[#Headers],[row_id]] )</f>
        <v>3073</v>
      </c>
      <c r="B3074" s="61" t="str">
        <f xml:space="preserve"> _xlfn.TEXTJOIN( "", , data_scaledImpacts[[#This Row],[sector]:[impactType]] )</f>
        <v>HTF2p51752090Direct</v>
      </c>
      <c r="C3074" s="49" t="s">
        <v>221</v>
      </c>
      <c r="D3074" s="49" t="s">
        <v>1011</v>
      </c>
      <c r="E3074" s="50">
        <v>175</v>
      </c>
      <c r="F3074" s="50">
        <v>2090</v>
      </c>
      <c r="G3074" s="50" t="s">
        <v>232</v>
      </c>
      <c r="H3074" s="51"/>
      <c r="I3074" s="64"/>
      <c r="J3074" s="147" t="s">
        <v>26</v>
      </c>
      <c r="K3074" s="52">
        <v>4381688244.7894478</v>
      </c>
      <c r="L3074" s="53" t="s">
        <v>26</v>
      </c>
      <c r="M3074" s="52">
        <v>847961409.70928764</v>
      </c>
      <c r="N3074" s="52">
        <v>3660146649.6160059</v>
      </c>
      <c r="O3074" s="52">
        <v>1195328667.3528948</v>
      </c>
      <c r="P3074" s="20">
        <v>755543640.1863147</v>
      </c>
    </row>
    <row r="3075" spans="1:16" x14ac:dyDescent="0.35">
      <c r="A3075" s="54">
        <f xml:space="preserve"> ROW( data_scaledImpacts[[#This Row],[row_id]] ) - ROW( data_scaledImpacts[[#Headers],[row_id]] )</f>
        <v>3074</v>
      </c>
      <c r="B3075" s="61" t="str">
        <f xml:space="preserve"> _xlfn.TEXTJOIN( "", , data_scaledImpacts[[#This Row],[sector]:[impactType]] )</f>
        <v>HTF2p52002090Direct</v>
      </c>
      <c r="C3075" s="49" t="s">
        <v>221</v>
      </c>
      <c r="D3075" s="49" t="s">
        <v>1011</v>
      </c>
      <c r="E3075" s="50">
        <v>200</v>
      </c>
      <c r="F3075" s="50">
        <v>2090</v>
      </c>
      <c r="G3075" s="50" t="s">
        <v>232</v>
      </c>
      <c r="H3075" s="51"/>
      <c r="I3075" s="64"/>
      <c r="J3075" s="147" t="s">
        <v>26</v>
      </c>
      <c r="K3075" s="52">
        <v>4864898052.9845457</v>
      </c>
      <c r="L3075" s="53" t="s">
        <v>26</v>
      </c>
      <c r="M3075" s="52">
        <v>931296963.13300753</v>
      </c>
      <c r="N3075" s="52">
        <v>3684848411.0343695</v>
      </c>
      <c r="O3075" s="52">
        <v>1186150304.9801083</v>
      </c>
      <c r="P3075" s="20">
        <v>940645680.21880472</v>
      </c>
    </row>
    <row r="3076" spans="1:16" x14ac:dyDescent="0.35">
      <c r="A3076" s="54">
        <f xml:space="preserve"> ROW( data_scaledImpacts[[#This Row],[row_id]] ) - ROW( data_scaledImpacts[[#Headers],[row_id]] )</f>
        <v>3075</v>
      </c>
      <c r="B3076" s="61" t="str">
        <f xml:space="preserve"> _xlfn.TEXTJOIN( "", , data_scaledImpacts[[#This Row],[sector]:[impactType]] )</f>
        <v>HTF2p52252090Direct</v>
      </c>
      <c r="C3076" s="49" t="s">
        <v>221</v>
      </c>
      <c r="D3076" s="49" t="s">
        <v>1011</v>
      </c>
      <c r="E3076" s="50">
        <v>225</v>
      </c>
      <c r="F3076" s="50">
        <v>2090</v>
      </c>
      <c r="G3076" s="50" t="s">
        <v>232</v>
      </c>
      <c r="H3076" s="51"/>
      <c r="I3076" s="64"/>
      <c r="J3076" s="147" t="s">
        <v>26</v>
      </c>
      <c r="K3076" s="52">
        <v>5189368675.1389799</v>
      </c>
      <c r="L3076" s="53" t="s">
        <v>26</v>
      </c>
      <c r="M3076" s="52">
        <v>963311966.91717935</v>
      </c>
      <c r="N3076" s="52">
        <v>3488687711.1756601</v>
      </c>
      <c r="O3076" s="52">
        <v>1119276654.3992097</v>
      </c>
      <c r="P3076" s="20">
        <v>1116571537.1364379</v>
      </c>
    </row>
    <row r="3077" spans="1:16" x14ac:dyDescent="0.35">
      <c r="P3077" s="20"/>
    </row>
    <row r="3078" spans="1:16" x14ac:dyDescent="0.35">
      <c r="P3078" s="20"/>
    </row>
    <row r="3079" spans="1:16" x14ac:dyDescent="0.35">
      <c r="P3079" s="20"/>
    </row>
    <row r="3080" spans="1:16" x14ac:dyDescent="0.35">
      <c r="P3080" s="20"/>
    </row>
    <row r="3081" spans="1:16" x14ac:dyDescent="0.35">
      <c r="P3081" s="20"/>
    </row>
    <row r="3082" spans="1:16" x14ac:dyDescent="0.35">
      <c r="P3082" s="20"/>
    </row>
    <row r="3083" spans="1:16" x14ac:dyDescent="0.35">
      <c r="P3083" s="20"/>
    </row>
    <row r="3084" spans="1:16" x14ac:dyDescent="0.35">
      <c r="P3084" s="20"/>
    </row>
    <row r="3085" spans="1:16" x14ac:dyDescent="0.35">
      <c r="P3085" s="20"/>
    </row>
    <row r="3086" spans="1:16" x14ac:dyDescent="0.35">
      <c r="P3086" s="20"/>
    </row>
    <row r="3087" spans="1:16" x14ac:dyDescent="0.35">
      <c r="P3087" s="20"/>
    </row>
    <row r="3088" spans="1:16" x14ac:dyDescent="0.35">
      <c r="P3088" s="20"/>
    </row>
    <row r="3089" spans="16:16" x14ac:dyDescent="0.35">
      <c r="P3089" s="20"/>
    </row>
    <row r="3090" spans="16:16" x14ac:dyDescent="0.35">
      <c r="P3090" s="20"/>
    </row>
    <row r="3091" spans="16:16" x14ac:dyDescent="0.35">
      <c r="P3091" s="20"/>
    </row>
    <row r="3092" spans="16:16" x14ac:dyDescent="0.35">
      <c r="P3092" s="20"/>
    </row>
    <row r="3093" spans="16:16" x14ac:dyDescent="0.35">
      <c r="P3093" s="20"/>
    </row>
    <row r="3094" spans="16:16" x14ac:dyDescent="0.35">
      <c r="P3094" s="20"/>
    </row>
    <row r="3095" spans="16:16" x14ac:dyDescent="0.35">
      <c r="P3095" s="20"/>
    </row>
    <row r="3096" spans="16:16" x14ac:dyDescent="0.35">
      <c r="P3096" s="20"/>
    </row>
    <row r="3097" spans="16:16" x14ac:dyDescent="0.35">
      <c r="P3097" s="20"/>
    </row>
    <row r="3098" spans="16:16" x14ac:dyDescent="0.35">
      <c r="P3098" s="20"/>
    </row>
    <row r="3099" spans="16:16" x14ac:dyDescent="0.35">
      <c r="P3099" s="20"/>
    </row>
    <row r="3100" spans="16:16" x14ac:dyDescent="0.35">
      <c r="P3100" s="20"/>
    </row>
    <row r="3101" spans="16:16" x14ac:dyDescent="0.35">
      <c r="P3101" s="20"/>
    </row>
    <row r="3102" spans="16:16" x14ac:dyDescent="0.35">
      <c r="P3102" s="20"/>
    </row>
    <row r="3103" spans="16:16" x14ac:dyDescent="0.35">
      <c r="P3103" s="20"/>
    </row>
    <row r="3104" spans="16:16" x14ac:dyDescent="0.35">
      <c r="P3104" s="20"/>
    </row>
    <row r="3105" spans="16:16" x14ac:dyDescent="0.35">
      <c r="P3105" s="20"/>
    </row>
    <row r="3106" spans="16:16" x14ac:dyDescent="0.35">
      <c r="P3106" s="20"/>
    </row>
    <row r="3107" spans="16:16" x14ac:dyDescent="0.35">
      <c r="P3107" s="20"/>
    </row>
    <row r="3108" spans="16:16" x14ac:dyDescent="0.35">
      <c r="P3108" s="20"/>
    </row>
    <row r="3109" spans="16:16" x14ac:dyDescent="0.35">
      <c r="P3109" s="20"/>
    </row>
    <row r="3110" spans="16:16" x14ac:dyDescent="0.35">
      <c r="P3110" s="20"/>
    </row>
    <row r="3111" spans="16:16" x14ac:dyDescent="0.35">
      <c r="P3111" s="20"/>
    </row>
    <row r="3112" spans="16:16" x14ac:dyDescent="0.35">
      <c r="P3112" s="20"/>
    </row>
    <row r="3113" spans="16:16" x14ac:dyDescent="0.35">
      <c r="P3113" s="20"/>
    </row>
    <row r="3114" spans="16:16" x14ac:dyDescent="0.35">
      <c r="P3114" s="20"/>
    </row>
    <row r="3115" spans="16:16" x14ac:dyDescent="0.35">
      <c r="P3115" s="20"/>
    </row>
    <row r="3116" spans="16:16" x14ac:dyDescent="0.35">
      <c r="P3116" s="20"/>
    </row>
    <row r="3117" spans="16:16" x14ac:dyDescent="0.35">
      <c r="P3117" s="20"/>
    </row>
    <row r="3118" spans="16:16" x14ac:dyDescent="0.35">
      <c r="P3118" s="20"/>
    </row>
    <row r="3119" spans="16:16" x14ac:dyDescent="0.35">
      <c r="P3119" s="20"/>
    </row>
    <row r="3120" spans="16:16" x14ac:dyDescent="0.35">
      <c r="P3120" s="20"/>
    </row>
    <row r="3121" spans="16:16" x14ac:dyDescent="0.35">
      <c r="P3121" s="20"/>
    </row>
    <row r="3122" spans="16:16" x14ac:dyDescent="0.35">
      <c r="P3122" s="20"/>
    </row>
    <row r="3123" spans="16:16" x14ac:dyDescent="0.35">
      <c r="P3123" s="20"/>
    </row>
    <row r="3124" spans="16:16" x14ac:dyDescent="0.35">
      <c r="P3124" s="20"/>
    </row>
    <row r="3125" spans="16:16" x14ac:dyDescent="0.35">
      <c r="P3125" s="20"/>
    </row>
    <row r="3126" spans="16:16" x14ac:dyDescent="0.35">
      <c r="P3126" s="20"/>
    </row>
    <row r="3127" spans="16:16" x14ac:dyDescent="0.35">
      <c r="P3127" s="20"/>
    </row>
    <row r="3128" spans="16:16" x14ac:dyDescent="0.35">
      <c r="P3128" s="20"/>
    </row>
    <row r="3129" spans="16:16" x14ac:dyDescent="0.35">
      <c r="P3129" s="20"/>
    </row>
    <row r="3130" spans="16:16" x14ac:dyDescent="0.35">
      <c r="P3130" s="20"/>
    </row>
    <row r="3131" spans="16:16" x14ac:dyDescent="0.35">
      <c r="P3131" s="20"/>
    </row>
    <row r="3132" spans="16:16" x14ac:dyDescent="0.35">
      <c r="P3132" s="20"/>
    </row>
    <row r="3133" spans="16:16" x14ac:dyDescent="0.35">
      <c r="P3133" s="20"/>
    </row>
    <row r="3134" spans="16:16" x14ac:dyDescent="0.35">
      <c r="P3134" s="20"/>
    </row>
    <row r="3135" spans="16:16" x14ac:dyDescent="0.35">
      <c r="P3135" s="20"/>
    </row>
    <row r="3136" spans="16:16" x14ac:dyDescent="0.35">
      <c r="P3136" s="20"/>
    </row>
    <row r="3137" spans="16:16" x14ac:dyDescent="0.35">
      <c r="P3137" s="20"/>
    </row>
    <row r="3138" spans="16:16" x14ac:dyDescent="0.35">
      <c r="P3138" s="20"/>
    </row>
    <row r="3139" spans="16:16" x14ac:dyDescent="0.35">
      <c r="P3139" s="20"/>
    </row>
    <row r="3140" spans="16:16" x14ac:dyDescent="0.35">
      <c r="P3140" s="20"/>
    </row>
    <row r="3141" spans="16:16" x14ac:dyDescent="0.35">
      <c r="P3141" s="20"/>
    </row>
    <row r="3142" spans="16:16" x14ac:dyDescent="0.35">
      <c r="P3142" s="20"/>
    </row>
    <row r="3143" spans="16:16" x14ac:dyDescent="0.35">
      <c r="P3143" s="20"/>
    </row>
    <row r="3144" spans="16:16" x14ac:dyDescent="0.35">
      <c r="P3144" s="20"/>
    </row>
    <row r="3145" spans="16:16" x14ac:dyDescent="0.35">
      <c r="P3145" s="20"/>
    </row>
    <row r="3146" spans="16:16" x14ac:dyDescent="0.35">
      <c r="P3146" s="20"/>
    </row>
    <row r="3147" spans="16:16" x14ac:dyDescent="0.35">
      <c r="P3147" s="20"/>
    </row>
    <row r="3148" spans="16:16" x14ac:dyDescent="0.35">
      <c r="P3148" s="20"/>
    </row>
    <row r="3149" spans="16:16" x14ac:dyDescent="0.35">
      <c r="P3149" s="20"/>
    </row>
    <row r="3150" spans="16:16" x14ac:dyDescent="0.35">
      <c r="P3150" s="20"/>
    </row>
    <row r="3151" spans="16:16" x14ac:dyDescent="0.35">
      <c r="P3151" s="20"/>
    </row>
    <row r="3152" spans="16:16" x14ac:dyDescent="0.35">
      <c r="P3152" s="20"/>
    </row>
    <row r="3153" spans="16:16" x14ac:dyDescent="0.35">
      <c r="P3153" s="20"/>
    </row>
    <row r="3154" spans="16:16" x14ac:dyDescent="0.35">
      <c r="P3154" s="20"/>
    </row>
    <row r="3155" spans="16:16" x14ac:dyDescent="0.35">
      <c r="P3155" s="20"/>
    </row>
    <row r="3156" spans="16:16" x14ac:dyDescent="0.35">
      <c r="P3156" s="20"/>
    </row>
    <row r="3157" spans="16:16" x14ac:dyDescent="0.35">
      <c r="P3157" s="20"/>
    </row>
    <row r="3158" spans="16:16" x14ac:dyDescent="0.35">
      <c r="P3158" s="20"/>
    </row>
    <row r="3159" spans="16:16" x14ac:dyDescent="0.35">
      <c r="P3159" s="20"/>
    </row>
    <row r="3160" spans="16:16" x14ac:dyDescent="0.35">
      <c r="P3160" s="20"/>
    </row>
    <row r="3161" spans="16:16" x14ac:dyDescent="0.35">
      <c r="P3161" s="20"/>
    </row>
    <row r="3162" spans="16:16" x14ac:dyDescent="0.35">
      <c r="P3162" s="20"/>
    </row>
    <row r="3163" spans="16:16" x14ac:dyDescent="0.35">
      <c r="P3163" s="20"/>
    </row>
    <row r="3164" spans="16:16" x14ac:dyDescent="0.35">
      <c r="P3164" s="20"/>
    </row>
    <row r="3165" spans="16:16" x14ac:dyDescent="0.35">
      <c r="P3165" s="20"/>
    </row>
    <row r="3166" spans="16:16" x14ac:dyDescent="0.35">
      <c r="P3166" s="20"/>
    </row>
    <row r="3167" spans="16:16" x14ac:dyDescent="0.35">
      <c r="P3167" s="20"/>
    </row>
    <row r="3168" spans="16:16" x14ac:dyDescent="0.35">
      <c r="P3168" s="20"/>
    </row>
    <row r="3169" spans="16:16" x14ac:dyDescent="0.35">
      <c r="P3169" s="20"/>
    </row>
    <row r="3170" spans="16:16" x14ac:dyDescent="0.35">
      <c r="P3170" s="20"/>
    </row>
    <row r="3171" spans="16:16" x14ac:dyDescent="0.35">
      <c r="P3171" s="20"/>
    </row>
    <row r="3172" spans="16:16" x14ac:dyDescent="0.35">
      <c r="P3172" s="20"/>
    </row>
    <row r="3173" spans="16:16" x14ac:dyDescent="0.35">
      <c r="P3173" s="20"/>
    </row>
    <row r="3174" spans="16:16" x14ac:dyDescent="0.35">
      <c r="P3174" s="20"/>
    </row>
    <row r="3175" spans="16:16" x14ac:dyDescent="0.35">
      <c r="P3175" s="20"/>
    </row>
    <row r="3176" spans="16:16" x14ac:dyDescent="0.35">
      <c r="P3176" s="20"/>
    </row>
    <row r="3177" spans="16:16" x14ac:dyDescent="0.35">
      <c r="P3177" s="20"/>
    </row>
    <row r="3178" spans="16:16" x14ac:dyDescent="0.35">
      <c r="P3178" s="20"/>
    </row>
    <row r="3179" spans="16:16" x14ac:dyDescent="0.35">
      <c r="P3179" s="20"/>
    </row>
    <row r="3180" spans="16:16" x14ac:dyDescent="0.35">
      <c r="P3180" s="20"/>
    </row>
    <row r="3181" spans="16:16" x14ac:dyDescent="0.35">
      <c r="P3181" s="20"/>
    </row>
    <row r="3182" spans="16:16" x14ac:dyDescent="0.35">
      <c r="P3182" s="20"/>
    </row>
    <row r="3183" spans="16:16" x14ac:dyDescent="0.35">
      <c r="P3183" s="20"/>
    </row>
    <row r="3184" spans="16:16" x14ac:dyDescent="0.35">
      <c r="P3184" s="20"/>
    </row>
  </sheetData>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ReadMe</vt:lpstr>
      <vt:lpstr>tableNames</vt:lpstr>
      <vt:lpstr>controlTables</vt:lpstr>
      <vt:lpstr>defaultScenario</vt:lpstr>
      <vt:lpstr>scalarData</vt:lpstr>
      <vt:lpstr>scaledImpacts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2021-04-30T19:27:21Z</dcterms:modified>
</cp:coreProperties>
</file>