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wmaddock\Desktop\FrEDI\"/>
    </mc:Choice>
  </mc:AlternateContent>
  <xr:revisionPtr revIDLastSave="0" documentId="13_ncr:1_{74A68617-F5C4-4D3B-8972-38A94B9EDFD3}" xr6:coauthVersionLast="47" xr6:coauthVersionMax="47" xr10:uidLastSave="{00000000-0000-0000-0000-000000000000}"/>
  <bookViews>
    <workbookView xWindow="20370" yWindow="-6645" windowWidth="24240" windowHeight="17640" activeTab="2"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74" i="10" l="1"/>
  <c r="I75" i="10"/>
  <c r="E108" i="6"/>
  <c r="E2" i="9"/>
  <c r="E32" i="9"/>
  <c r="E2" i="8"/>
  <c r="E2" i="10"/>
  <c r="C112" i="9"/>
  <c r="H112" i="9" s="1"/>
  <c r="C106" i="9"/>
  <c r="G106" i="9" s="1" a="1"/>
  <c r="G106" i="9" s="1"/>
  <c r="C118" i="9"/>
  <c r="C119" i="9"/>
  <c r="D118" i="9"/>
  <c r="H118" i="9" s="1" a="1"/>
  <c r="H118" i="9" s="1"/>
  <c r="I118" i="9" s="1"/>
  <c r="D119" i="9"/>
  <c r="H121" i="9" a="1"/>
  <c r="H121" i="9" s="1"/>
  <c r="H122" i="9" a="1"/>
  <c r="H122" i="9" s="1"/>
  <c r="H123" i="9" a="1"/>
  <c r="H123" i="9" s="1"/>
  <c r="H124" i="9" a="1"/>
  <c r="H124" i="9" s="1"/>
  <c r="H125" i="9" a="1"/>
  <c r="H125" i="9" s="1"/>
  <c r="I120" i="9"/>
  <c r="I121" i="9"/>
  <c r="I122" i="9"/>
  <c r="I123" i="9"/>
  <c r="I124" i="9"/>
  <c r="I125" i="9"/>
  <c r="H107" i="9"/>
  <c r="H108" i="9"/>
  <c r="H109" i="9"/>
  <c r="H110" i="9"/>
  <c r="H111" i="9"/>
  <c r="H113" i="9"/>
  <c r="H78" i="10" a="1"/>
  <c r="H78" i="10" s="1"/>
  <c r="H79" i="10" a="1"/>
  <c r="H79" i="10" s="1"/>
  <c r="H80" i="10" a="1"/>
  <c r="H80" i="10" s="1"/>
  <c r="H81" i="10" a="1"/>
  <c r="H81" i="10" s="1"/>
  <c r="H77" i="10" a="1"/>
  <c r="H77" i="10" s="1"/>
  <c r="H75" i="10" a="1"/>
  <c r="H75" i="10" s="1"/>
  <c r="H76" i="10" a="1"/>
  <c r="H76" i="10" s="1"/>
  <c r="E74" i="10"/>
  <c r="D74" i="10"/>
  <c r="I76" i="10"/>
  <c r="I77" i="10"/>
  <c r="I78" i="10"/>
  <c r="I79" i="10"/>
  <c r="I80" i="10"/>
  <c r="I81" i="10"/>
  <c r="H106" i="9"/>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I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98" i="6" a="1"/>
  <c r="G99" i="6" a="1"/>
  <c r="G100" i="6" a="1"/>
  <c r="G101"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1" i="6" a="1"/>
  <c r="G90" i="6" a="1"/>
  <c r="G96" i="6" a="1"/>
  <c r="G87" i="6" a="1"/>
  <c r="G80" i="6" a="1"/>
  <c r="G86" i="6" a="1"/>
  <c r="G83" i="6" a="1"/>
  <c r="G95" i="6" a="1"/>
  <c r="G85" i="6" a="1"/>
  <c r="G92" i="6" a="1"/>
  <c r="G94" i="6" a="1"/>
  <c r="G79" i="6" a="1"/>
  <c r="G84" i="6" a="1"/>
  <c r="G97" i="6" a="1"/>
  <c r="G89" i="6" a="1"/>
  <c r="G91" i="6" a="1"/>
  <c r="G82" i="6" a="1"/>
  <c r="G88" i="6" a="1"/>
  <c r="G93"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Z45" i="8" s="1" a="1"/>
  <c r="Z45" i="8" s="1"/>
  <c r="E46" i="8"/>
  <c r="Q46" i="8" s="1" a="1"/>
  <c r="Q46" i="8" s="1"/>
  <c r="E47" i="8"/>
  <c r="V47" i="8" s="1" a="1"/>
  <c r="V47" i="8" s="1"/>
  <c r="E48" i="8"/>
  <c r="T48" i="8" s="1" a="1"/>
  <c r="T48" i="8" s="1"/>
  <c r="E49" i="8"/>
  <c r="U49" i="8" s="1" a="1"/>
  <c r="U49" i="8" s="1"/>
  <c r="E50" i="8"/>
  <c r="M50" i="8" s="1" a="1"/>
  <c r="M50" i="8" s="1"/>
  <c r="E51" i="8"/>
  <c r="Y51" i="8" s="1" a="1"/>
  <c r="Y51" i="8" s="1"/>
  <c r="E52" i="8"/>
  <c r="T52" i="8" s="1" a="1"/>
  <c r="T52" i="8" s="1"/>
  <c r="E53" i="8"/>
  <c r="Z53" i="8" s="1" a="1"/>
  <c r="Z53" i="8" s="1"/>
  <c r="E54" i="8"/>
  <c r="Y54" i="8" s="1" a="1"/>
  <c r="Y54" i="8" s="1"/>
  <c r="E55" i="8"/>
  <c r="O55" i="8" s="1" a="1"/>
  <c r="O55" i="8" s="1"/>
  <c r="E56" i="8"/>
  <c r="K56" i="8" s="1" a="1"/>
  <c r="K56" i="8" s="1"/>
  <c r="E57" i="8"/>
  <c r="T57" i="8" s="1" a="1"/>
  <c r="T57" i="8" s="1"/>
  <c r="E58" i="8"/>
  <c r="O58" i="8" s="1" a="1"/>
  <c r="O58" i="8" s="1"/>
  <c r="E59" i="8"/>
  <c r="S59" i="8" s="1" a="1"/>
  <c r="S59" i="8" s="1"/>
  <c r="E60" i="8"/>
  <c r="T60" i="8" s="1" a="1"/>
  <c r="T60" i="8" s="1"/>
  <c r="E61" i="8"/>
  <c r="AA61" i="8" s="1" a="1"/>
  <c r="AA61" i="8" s="1"/>
  <c r="E62" i="8"/>
  <c r="V62" i="8" s="1" a="1"/>
  <c r="V62" i="8" s="1"/>
  <c r="E63" i="8"/>
  <c r="V63" i="8" s="1" a="1"/>
  <c r="V63" i="8" s="1"/>
  <c r="E64" i="8"/>
  <c r="Q64" i="8" s="1" a="1"/>
  <c r="Q64" i="8" s="1"/>
  <c r="E65" i="8"/>
  <c r="W65" i="8" s="1" a="1"/>
  <c r="W65" i="8" s="1"/>
  <c r="E66" i="8"/>
  <c r="V66" i="8" s="1" a="1"/>
  <c r="V66" i="8" s="1"/>
  <c r="E67" i="8"/>
  <c r="S67" i="8" s="1" a="1"/>
  <c r="S67" i="8" s="1"/>
  <c r="E68" i="8"/>
  <c r="N68" i="8" s="1" a="1"/>
  <c r="N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W64" i="8" l="1" a="1"/>
  <c r="W64" i="8" s="1"/>
  <c r="R64" i="8" a="1"/>
  <c r="R64" i="8" s="1"/>
  <c r="X64" i="8" a="1"/>
  <c r="X64" i="8" s="1"/>
  <c r="R47" i="8" a="1"/>
  <c r="R47" i="8" s="1"/>
  <c r="P47" i="8" a="1"/>
  <c r="P47" i="8" s="1"/>
  <c r="X59" i="8" a="1"/>
  <c r="X59" i="8" s="1"/>
  <c r="AA59" i="8" a="1"/>
  <c r="AA59" i="8" s="1"/>
  <c r="K46" i="8" a="1"/>
  <c r="K46" i="8" s="1"/>
  <c r="X46" i="8" a="1"/>
  <c r="X46" i="8" s="1"/>
  <c r="R52" i="8" a="1"/>
  <c r="R52" i="8" s="1"/>
  <c r="P52" i="8" a="1"/>
  <c r="P52" i="8" s="1"/>
  <c r="M58" i="8" a="1"/>
  <c r="M58" i="8" s="1"/>
  <c r="Z58" i="8" a="1"/>
  <c r="Z58" i="8" s="1"/>
  <c r="V58" i="8" a="1"/>
  <c r="V58" i="8" s="1"/>
  <c r="Q49" i="8" a="1"/>
  <c r="Q49" i="8" s="1"/>
  <c r="N49" i="8" a="1"/>
  <c r="N49" i="8" s="1"/>
  <c r="T56" i="8" a="1"/>
  <c r="T56" i="8" s="1"/>
  <c r="P56" i="8" a="1"/>
  <c r="P56" i="8" s="1"/>
  <c r="Q57" i="8" a="1"/>
  <c r="Q57" i="8" s="1"/>
  <c r="N57" i="8" a="1"/>
  <c r="N57" i="8" s="1"/>
  <c r="Q48" i="8" a="1"/>
  <c r="Q48" i="8" s="1"/>
  <c r="N48" i="8" a="1"/>
  <c r="N48" i="8" s="1"/>
  <c r="S63" i="8" a="1"/>
  <c r="S63" i="8" s="1"/>
  <c r="O63" i="8" a="1"/>
  <c r="O63" i="8" s="1"/>
  <c r="Y61" i="8" a="1"/>
  <c r="Y61" i="8" s="1"/>
  <c r="O61" i="8" a="1"/>
  <c r="O61" i="8" s="1"/>
  <c r="AA54" i="8" a="1"/>
  <c r="AA54" i="8" s="1"/>
  <c r="R54" i="8" a="1"/>
  <c r="R54" i="8" s="1"/>
  <c r="K60" i="8" a="1"/>
  <c r="K60" i="8" s="1"/>
  <c r="AA60" i="8" a="1"/>
  <c r="AA60" i="8" s="1"/>
  <c r="V51" i="8" a="1"/>
  <c r="V51" i="8" s="1"/>
  <c r="S51" i="8" a="1"/>
  <c r="S51" i="8" s="1"/>
  <c r="X67" i="8" a="1"/>
  <c r="X67" i="8" s="1"/>
  <c r="AA67" i="8" a="1"/>
  <c r="AA67" i="8" s="1"/>
  <c r="L55" i="8" a="1"/>
  <c r="L55" i="8" s="1"/>
  <c r="W55" i="8" a="1"/>
  <c r="W55" i="8" s="1"/>
  <c r="U65" i="8" a="1"/>
  <c r="U65" i="8" s="1"/>
  <c r="S65" i="8" a="1"/>
  <c r="S65" i="8" s="1"/>
  <c r="W68" i="8" a="1"/>
  <c r="W68" i="8" s="1"/>
  <c r="R68" i="8" a="1"/>
  <c r="R68" i="8" s="1"/>
  <c r="U68" i="8" a="1"/>
  <c r="U68" i="8" s="1"/>
  <c r="N53" i="8" a="1"/>
  <c r="N53" i="8" s="1"/>
  <c r="S53" i="8" a="1"/>
  <c r="S53" i="8" s="1"/>
  <c r="P50" i="8" a="1"/>
  <c r="P50" i="8" s="1"/>
  <c r="AA50" i="8" a="1"/>
  <c r="AA50" i="8" s="1"/>
  <c r="M62" i="8" a="1"/>
  <c r="M62" i="8" s="1"/>
  <c r="W62" i="8" a="1"/>
  <c r="W62" i="8" s="1"/>
  <c r="X45" i="8" a="1"/>
  <c r="X45" i="8" s="1"/>
  <c r="T45" i="8" a="1"/>
  <c r="T45" i="8" s="1"/>
  <c r="T66" i="8" a="1"/>
  <c r="T66" i="8" s="1"/>
  <c r="K66" i="8" a="1"/>
  <c r="K66" i="8" s="1"/>
  <c r="Y64" i="8" a="1"/>
  <c r="Y64" i="8" s="1"/>
  <c r="N64" i="8" a="1"/>
  <c r="N64" i="8" s="1"/>
  <c r="K47" i="8" a="1"/>
  <c r="K47" i="8" s="1"/>
  <c r="Z47" i="8" a="1"/>
  <c r="Z47" i="8" s="1"/>
  <c r="W47" i="8" a="1"/>
  <c r="W47" i="8" s="1"/>
  <c r="Q59" i="8" a="1"/>
  <c r="Q59" i="8" s="1"/>
  <c r="M59" i="8" a="1"/>
  <c r="M59" i="8" s="1"/>
  <c r="N46" i="8" a="1"/>
  <c r="N46" i="8" s="1"/>
  <c r="R46" i="8" a="1"/>
  <c r="R46" i="8" s="1"/>
  <c r="U52" i="8" a="1"/>
  <c r="U52" i="8" s="1"/>
  <c r="X52" i="8" a="1"/>
  <c r="X52" i="8" s="1"/>
  <c r="T58" i="8" a="1"/>
  <c r="T58" i="8" s="1"/>
  <c r="K58" i="8" a="1"/>
  <c r="K58" i="8" s="1"/>
  <c r="T49" i="8" a="1"/>
  <c r="T49" i="8" s="1"/>
  <c r="Y49" i="8" a="1"/>
  <c r="Y49" i="8" s="1"/>
  <c r="V49" i="8" a="1"/>
  <c r="V49" i="8" s="1"/>
  <c r="AA56" i="8" a="1"/>
  <c r="AA56" i="8" s="1"/>
  <c r="Q56" i="8" a="1"/>
  <c r="Q56" i="8" s="1"/>
  <c r="Y57" i="8" a="1"/>
  <c r="Y57" i="8" s="1"/>
  <c r="V57" i="8" a="1"/>
  <c r="V57" i="8" s="1"/>
  <c r="Y48" i="8" a="1"/>
  <c r="Y48" i="8" s="1"/>
  <c r="V48" i="8" a="1"/>
  <c r="V48" i="8" s="1"/>
  <c r="L63" i="8" a="1"/>
  <c r="L63" i="8" s="1"/>
  <c r="W63" i="8" a="1"/>
  <c r="W63" i="8" s="1"/>
  <c r="L61" i="8" a="1"/>
  <c r="L61" i="8" s="1"/>
  <c r="W61" i="8" a="1"/>
  <c r="W61" i="8" s="1"/>
  <c r="P54" i="8" a="1"/>
  <c r="P54" i="8" s="1"/>
  <c r="N54" i="8" a="1"/>
  <c r="N54" i="8" s="1"/>
  <c r="Z54" i="8" a="1"/>
  <c r="Z54" i="8" s="1"/>
  <c r="P60" i="8" a="1"/>
  <c r="P60" i="8" s="1"/>
  <c r="N60" i="8" a="1"/>
  <c r="N60" i="8" s="1"/>
  <c r="O51" i="8" a="1"/>
  <c r="O51" i="8" s="1"/>
  <c r="AA51" i="8" a="1"/>
  <c r="AA51" i="8" s="1"/>
  <c r="O67" i="8" a="1"/>
  <c r="O67" i="8" s="1"/>
  <c r="M67" i="8" a="1"/>
  <c r="M67" i="8" s="1"/>
  <c r="T55" i="8" a="1"/>
  <c r="T55" i="8" s="1"/>
  <c r="Q55" i="8" a="1"/>
  <c r="Q55" i="8" s="1"/>
  <c r="K65" i="8" a="1"/>
  <c r="K65" i="8" s="1"/>
  <c r="AA65" i="8" a="1"/>
  <c r="AA65" i="8" s="1"/>
  <c r="K68" i="8" a="1"/>
  <c r="K68" i="8" s="1"/>
  <c r="Z68" i="8" a="1"/>
  <c r="Z68" i="8" s="1"/>
  <c r="Y53" i="8" a="1"/>
  <c r="Y53" i="8" s="1"/>
  <c r="V53" i="8" a="1"/>
  <c r="V53" i="8" s="1"/>
  <c r="AA53" i="8" a="1"/>
  <c r="AA53" i="8" s="1"/>
  <c r="W50" i="8" a="1"/>
  <c r="W50" i="8" s="1"/>
  <c r="N50" i="8" a="1"/>
  <c r="N50" i="8" s="1"/>
  <c r="T62" i="8" a="1"/>
  <c r="T62" i="8" s="1"/>
  <c r="Q62" i="8" a="1"/>
  <c r="Q62" i="8" s="1"/>
  <c r="L45" i="8" a="1"/>
  <c r="L45" i="8" s="1"/>
  <c r="AA45" i="8" a="1"/>
  <c r="AA45" i="8" s="1"/>
  <c r="P66" i="8" a="1"/>
  <c r="P66" i="8" s="1"/>
  <c r="L66" i="8" a="1"/>
  <c r="L66" i="8" s="1"/>
  <c r="L64" i="8" a="1"/>
  <c r="L64" i="8" s="1"/>
  <c r="U64" i="8" a="1"/>
  <c r="U64" i="8" s="1"/>
  <c r="N47" i="8" a="1"/>
  <c r="N47" i="8" s="1"/>
  <c r="M47" i="8" a="1"/>
  <c r="M47" i="8" s="1"/>
  <c r="Y59" i="8" a="1"/>
  <c r="Y59" i="8" s="1"/>
  <c r="U59" i="8" a="1"/>
  <c r="U59" i="8" s="1"/>
  <c r="U46" i="8" a="1"/>
  <c r="U46" i="8" s="1"/>
  <c r="Y46" i="8" a="1"/>
  <c r="Y46" i="8" s="1"/>
  <c r="Z52" i="8" a="1"/>
  <c r="Z52" i="8" s="1"/>
  <c r="Q52" i="8" a="1"/>
  <c r="Q52" i="8" s="1"/>
  <c r="P58" i="8" a="1"/>
  <c r="P58" i="8" s="1"/>
  <c r="L58" i="8" a="1"/>
  <c r="L58" i="8" s="1"/>
  <c r="K49" i="8" a="1"/>
  <c r="K49" i="8" s="1"/>
  <c r="R49" i="8" a="1"/>
  <c r="R49" i="8" s="1"/>
  <c r="W56" i="8" a="1"/>
  <c r="W56" i="8" s="1"/>
  <c r="Y56" i="8" a="1"/>
  <c r="Y56" i="8" s="1"/>
  <c r="X56" i="8" a="1"/>
  <c r="X56" i="8" s="1"/>
  <c r="R57" i="8" a="1"/>
  <c r="R57" i="8" s="1"/>
  <c r="O57" i="8" a="1"/>
  <c r="O57" i="8" s="1"/>
  <c r="R48" i="8" a="1"/>
  <c r="R48" i="8" s="1"/>
  <c r="K48" i="8" a="1"/>
  <c r="K48" i="8" s="1"/>
  <c r="T63" i="8" a="1"/>
  <c r="T63" i="8" s="1"/>
  <c r="Q63" i="8" a="1"/>
  <c r="Q63" i="8" s="1"/>
  <c r="K61" i="8" a="1"/>
  <c r="K61" i="8" s="1"/>
  <c r="P61" i="8" a="1"/>
  <c r="P61" i="8" s="1"/>
  <c r="X54" i="8" a="1"/>
  <c r="X54" i="8" s="1"/>
  <c r="U54" i="8" a="1"/>
  <c r="U54" i="8" s="1"/>
  <c r="L60" i="8" a="1"/>
  <c r="L60" i="8" s="1"/>
  <c r="Q60" i="8" a="1"/>
  <c r="Q60" i="8" s="1"/>
  <c r="U60" i="8" a="1"/>
  <c r="U60" i="8" s="1"/>
  <c r="W51" i="8" a="1"/>
  <c r="W51" i="8" s="1"/>
  <c r="L51" i="8" a="1"/>
  <c r="L51" i="8" s="1"/>
  <c r="Q67" i="8" a="1"/>
  <c r="Q67" i="8" s="1"/>
  <c r="U67" i="8" a="1"/>
  <c r="U67" i="8" s="1"/>
  <c r="M55" i="8" a="1"/>
  <c r="M55" i="8" s="1"/>
  <c r="Y55" i="8" a="1"/>
  <c r="Y55" i="8" s="1"/>
  <c r="X65" i="8" a="1"/>
  <c r="X65" i="8" s="1"/>
  <c r="L65" i="8" a="1"/>
  <c r="L65" i="8" s="1"/>
  <c r="P68" i="8" a="1"/>
  <c r="P68" i="8" s="1"/>
  <c r="S68" i="8" a="1"/>
  <c r="S68" i="8" s="1"/>
  <c r="L53" i="8" a="1"/>
  <c r="L53" i="8" s="1"/>
  <c r="O53" i="8" a="1"/>
  <c r="O53" i="8" s="1"/>
  <c r="L50" i="8" a="1"/>
  <c r="L50" i="8" s="1"/>
  <c r="Q50" i="8" a="1"/>
  <c r="Q50" i="8" s="1"/>
  <c r="T50" i="8" a="1"/>
  <c r="T50" i="8" s="1"/>
  <c r="S62" i="8" a="1"/>
  <c r="S62" i="8" s="1"/>
  <c r="Y62" i="8" a="1"/>
  <c r="Y62" i="8" s="1"/>
  <c r="K45" i="8" a="1"/>
  <c r="K45" i="8" s="1"/>
  <c r="O45" i="8" a="1"/>
  <c r="O45" i="8" s="1"/>
  <c r="X66" i="8" a="1"/>
  <c r="X66" i="8" s="1"/>
  <c r="S66" i="8" a="1"/>
  <c r="S66" i="8" s="1"/>
  <c r="S64" i="8" a="1"/>
  <c r="S64" i="8" s="1"/>
  <c r="O64" i="8" a="1"/>
  <c r="O64" i="8" s="1"/>
  <c r="U47" i="8" a="1"/>
  <c r="U47" i="8" s="1"/>
  <c r="S47" i="8" a="1"/>
  <c r="S47" i="8" s="1"/>
  <c r="W59" i="8" a="1"/>
  <c r="W59" i="8" s="1"/>
  <c r="N59" i="8" a="1"/>
  <c r="N59" i="8" s="1"/>
  <c r="O46" i="8" a="1"/>
  <c r="O46" i="8" s="1"/>
  <c r="M46" i="8" a="1"/>
  <c r="M46" i="8" s="1"/>
  <c r="N52" i="8" a="1"/>
  <c r="N52" i="8" s="1"/>
  <c r="Y52" i="8" a="1"/>
  <c r="Y52" i="8" s="1"/>
  <c r="X58" i="8" a="1"/>
  <c r="X58" i="8" s="1"/>
  <c r="S58" i="8" a="1"/>
  <c r="S58" i="8" s="1"/>
  <c r="L49" i="8" a="1"/>
  <c r="L49" i="8" s="1"/>
  <c r="Z49" i="8" a="1"/>
  <c r="Z49" i="8" s="1"/>
  <c r="L56" i="8" a="1"/>
  <c r="L56" i="8" s="1"/>
  <c r="N56" i="8" a="1"/>
  <c r="N56" i="8" s="1"/>
  <c r="U57" i="8" a="1"/>
  <c r="U57" i="8" s="1"/>
  <c r="Z57" i="8" a="1"/>
  <c r="Z57" i="8" s="1"/>
  <c r="W57" i="8" a="1"/>
  <c r="W57" i="8" s="1"/>
  <c r="Z48" i="8" a="1"/>
  <c r="Z48" i="8" s="1"/>
  <c r="O48" i="8" a="1"/>
  <c r="O48" i="8" s="1"/>
  <c r="AA63" i="8" a="1"/>
  <c r="AA63" i="8" s="1"/>
  <c r="Y63" i="8" a="1"/>
  <c r="Y63" i="8" s="1"/>
  <c r="M61" i="8" a="1"/>
  <c r="M61" i="8" s="1"/>
  <c r="X61" i="8" a="1"/>
  <c r="X61" i="8" s="1"/>
  <c r="K54" i="8" a="1"/>
  <c r="K54" i="8" s="1"/>
  <c r="O54" i="8" a="1"/>
  <c r="O54" i="8" s="1"/>
  <c r="S60" i="8" a="1"/>
  <c r="S60" i="8" s="1"/>
  <c r="X60" i="8" a="1"/>
  <c r="X60" i="8" s="1"/>
  <c r="Z51" i="8" a="1"/>
  <c r="Z51" i="8" s="1"/>
  <c r="K51" i="8" a="1"/>
  <c r="K51" i="8" s="1"/>
  <c r="T51" i="8" a="1"/>
  <c r="T51" i="8" s="1"/>
  <c r="Y67" i="8" a="1"/>
  <c r="Y67" i="8" s="1"/>
  <c r="N67" i="8" a="1"/>
  <c r="N67" i="8" s="1"/>
  <c r="U55" i="8" a="1"/>
  <c r="U55" i="8" s="1"/>
  <c r="K55" i="8" a="1"/>
  <c r="K55" i="8" s="1"/>
  <c r="Q65" i="8" a="1"/>
  <c r="Q65" i="8" s="1"/>
  <c r="T65" i="8" a="1"/>
  <c r="T65" i="8" s="1"/>
  <c r="X68" i="8" a="1"/>
  <c r="X68" i="8" s="1"/>
  <c r="AA68" i="8" a="1"/>
  <c r="AA68" i="8" s="1"/>
  <c r="Q53" i="8" a="1"/>
  <c r="Q53" i="8" s="1"/>
  <c r="W53" i="8" a="1"/>
  <c r="W53" i="8" s="1"/>
  <c r="O50" i="8" a="1"/>
  <c r="O50" i="8" s="1"/>
  <c r="X50" i="8" a="1"/>
  <c r="X50" i="8" s="1"/>
  <c r="N62" i="8" a="1"/>
  <c r="N62" i="8" s="1"/>
  <c r="R62" i="8" a="1"/>
  <c r="R62" i="8" s="1"/>
  <c r="R45" i="8" a="1"/>
  <c r="R45" i="8" s="1"/>
  <c r="V45" i="8" a="1"/>
  <c r="V45" i="8" s="1"/>
  <c r="Q66" i="8" a="1"/>
  <c r="Q66" i="8" s="1"/>
  <c r="AA66" i="8" a="1"/>
  <c r="AA66" i="8" s="1"/>
  <c r="Z64" i="8" a="1"/>
  <c r="Z64" i="8" s="1"/>
  <c r="V64" i="8" a="1"/>
  <c r="V64" i="8" s="1"/>
  <c r="Q47" i="8" a="1"/>
  <c r="Q47" i="8" s="1"/>
  <c r="AA47" i="8" a="1"/>
  <c r="AA47" i="8" s="1"/>
  <c r="L59" i="8" a="1"/>
  <c r="L59" i="8" s="1"/>
  <c r="K59" i="8" a="1"/>
  <c r="K59" i="8" s="1"/>
  <c r="V59" i="8" a="1"/>
  <c r="V59" i="8" s="1"/>
  <c r="V46" i="8" a="1"/>
  <c r="V46" i="8" s="1"/>
  <c r="S46" i="8" a="1"/>
  <c r="S46" i="8" s="1"/>
  <c r="V52" i="8" a="1"/>
  <c r="V52" i="8" s="1"/>
  <c r="S52" i="8" a="1"/>
  <c r="S52" i="8" s="1"/>
  <c r="W58" i="8" a="1"/>
  <c r="W58" i="8" s="1"/>
  <c r="AA58" i="8" a="1"/>
  <c r="AA58" i="8" s="1"/>
  <c r="O49" i="8" a="1"/>
  <c r="O49" i="8" s="1"/>
  <c r="S49" i="8" a="1"/>
  <c r="S49" i="8" s="1"/>
  <c r="S56" i="8" a="1"/>
  <c r="S56" i="8" s="1"/>
  <c r="U56" i="8" a="1"/>
  <c r="U56" i="8" s="1"/>
  <c r="K57" i="8" a="1"/>
  <c r="K57" i="8" s="1"/>
  <c r="S57" i="8" a="1"/>
  <c r="S57" i="8" s="1"/>
  <c r="M48" i="8" a="1"/>
  <c r="M48" i="8" s="1"/>
  <c r="S48" i="8" a="1"/>
  <c r="S48" i="8" s="1"/>
  <c r="W48" i="8" a="1"/>
  <c r="W48" i="8" s="1"/>
  <c r="M63" i="8" a="1"/>
  <c r="M63" i="8" s="1"/>
  <c r="K63" i="8" a="1"/>
  <c r="K63" i="8" s="1"/>
  <c r="U61" i="8" a="1"/>
  <c r="U61" i="8" s="1"/>
  <c r="R61" i="8" a="1"/>
  <c r="R61" i="8" s="1"/>
  <c r="S54" i="8" a="1"/>
  <c r="S54" i="8" s="1"/>
  <c r="V54" i="8" a="1"/>
  <c r="V54" i="8" s="1"/>
  <c r="Z60" i="8" a="1"/>
  <c r="Z60" i="8" s="1"/>
  <c r="R60" i="8" a="1"/>
  <c r="R60" i="8" s="1"/>
  <c r="R51" i="8" a="1"/>
  <c r="R51" i="8" s="1"/>
  <c r="P51" i="8" a="1"/>
  <c r="P51" i="8" s="1"/>
  <c r="L67" i="8" a="1"/>
  <c r="L67" i="8" s="1"/>
  <c r="K67" i="8" a="1"/>
  <c r="K67" i="8" s="1"/>
  <c r="V67" i="8" a="1"/>
  <c r="V67" i="8" s="1"/>
  <c r="S55" i="8" a="1"/>
  <c r="S55" i="8" s="1"/>
  <c r="R55" i="8" a="1"/>
  <c r="R55" i="8" s="1"/>
  <c r="Y65" i="8" a="1"/>
  <c r="Y65" i="8" s="1"/>
  <c r="N65" i="8" a="1"/>
  <c r="N65" i="8" s="1"/>
  <c r="O68" i="8" a="1"/>
  <c r="O68" i="8" s="1"/>
  <c r="M68" i="8" a="1"/>
  <c r="M68" i="8" s="1"/>
  <c r="T53" i="8" a="1"/>
  <c r="T53" i="8" s="1"/>
  <c r="P53" i="8" a="1"/>
  <c r="P53" i="8" s="1"/>
  <c r="S50" i="8" a="1"/>
  <c r="S50" i="8" s="1"/>
  <c r="K50" i="8" a="1"/>
  <c r="K50" i="8" s="1"/>
  <c r="X62" i="8" a="1"/>
  <c r="X62" i="8" s="1"/>
  <c r="U62" i="8" a="1"/>
  <c r="U62" i="8" s="1"/>
  <c r="Z62" i="8" a="1"/>
  <c r="Z62" i="8" s="1"/>
  <c r="Y45" i="8" a="1"/>
  <c r="Y45" i="8" s="1"/>
  <c r="P45" i="8" a="1"/>
  <c r="P45" i="8" s="1"/>
  <c r="Y66" i="8" a="1"/>
  <c r="Y66" i="8" s="1"/>
  <c r="N66" i="8" a="1"/>
  <c r="N66" i="8" s="1"/>
  <c r="M64" i="8" a="1"/>
  <c r="M64" i="8" s="1"/>
  <c r="K64" i="8" a="1"/>
  <c r="K64" i="8" s="1"/>
  <c r="X47" i="8" a="1"/>
  <c r="X47" i="8" s="1"/>
  <c r="T47" i="8" a="1"/>
  <c r="T47" i="8" s="1"/>
  <c r="T59" i="8" a="1"/>
  <c r="T59" i="8" s="1"/>
  <c r="R59" i="8" a="1"/>
  <c r="R59" i="8" s="1"/>
  <c r="T46" i="8" a="1"/>
  <c r="T46" i="8" s="1"/>
  <c r="P46" i="8" a="1"/>
  <c r="P46" i="8" s="1"/>
  <c r="Z46" i="8" a="1"/>
  <c r="Z46" i="8" s="1"/>
  <c r="K52" i="8" a="1"/>
  <c r="K52" i="8" s="1"/>
  <c r="AA52" i="8" a="1"/>
  <c r="AA52" i="8" s="1"/>
  <c r="Q58" i="8" a="1"/>
  <c r="Q58" i="8" s="1"/>
  <c r="N58" i="8" a="1"/>
  <c r="N58" i="8" s="1"/>
  <c r="W49" i="8" a="1"/>
  <c r="W49" i="8" s="1"/>
  <c r="AA49" i="8" a="1"/>
  <c r="AA49" i="8" s="1"/>
  <c r="Z56" i="8" a="1"/>
  <c r="Z56" i="8" s="1"/>
  <c r="O56" i="8" a="1"/>
  <c r="O56" i="8" s="1"/>
  <c r="M57" i="8" a="1"/>
  <c r="M57" i="8" s="1"/>
  <c r="AA57" i="8" a="1"/>
  <c r="AA57" i="8" s="1"/>
  <c r="P48" i="8" a="1"/>
  <c r="P48" i="8" s="1"/>
  <c r="AA48" i="8" a="1"/>
  <c r="AA48" i="8" s="1"/>
  <c r="U63" i="8" a="1"/>
  <c r="U63" i="8" s="1"/>
  <c r="R63" i="8" a="1"/>
  <c r="R63" i="8" s="1"/>
  <c r="N61" i="8" a="1"/>
  <c r="N61" i="8" s="1"/>
  <c r="Z61" i="8" a="1"/>
  <c r="Z61" i="8" s="1"/>
  <c r="L54" i="8" a="1"/>
  <c r="L54" i="8" s="1"/>
  <c r="W54" i="8" a="1"/>
  <c r="W54" i="8" s="1"/>
  <c r="O60" i="8" a="1"/>
  <c r="O60" i="8" s="1"/>
  <c r="Y60" i="8" a="1"/>
  <c r="Y60" i="8" s="1"/>
  <c r="M51" i="8" a="1"/>
  <c r="M51" i="8" s="1"/>
  <c r="X51" i="8" a="1"/>
  <c r="X51" i="8" s="1"/>
  <c r="T67" i="8" a="1"/>
  <c r="T67" i="8" s="1"/>
  <c r="R67" i="8" a="1"/>
  <c r="R67" i="8" s="1"/>
  <c r="P55" i="8" a="1"/>
  <c r="P55" i="8" s="1"/>
  <c r="N55" i="8" a="1"/>
  <c r="N55" i="8" s="1"/>
  <c r="Z55" i="8" a="1"/>
  <c r="Z55" i="8" s="1"/>
  <c r="P65" i="8" a="1"/>
  <c r="P65" i="8" s="1"/>
  <c r="V65" i="8" a="1"/>
  <c r="V65" i="8" s="1"/>
  <c r="V68" i="8" a="1"/>
  <c r="V68" i="8" s="1"/>
  <c r="T68" i="8" a="1"/>
  <c r="T68" i="8" s="1"/>
  <c r="K53" i="8" a="1"/>
  <c r="K53" i="8" s="1"/>
  <c r="X53" i="8" a="1"/>
  <c r="X53" i="8" s="1"/>
  <c r="U50" i="8" a="1"/>
  <c r="U50" i="8" s="1"/>
  <c r="R50" i="8" a="1"/>
  <c r="R50" i="8" s="1"/>
  <c r="P62" i="8" a="1"/>
  <c r="P62" i="8" s="1"/>
  <c r="AA62" i="8" a="1"/>
  <c r="AA62" i="8" s="1"/>
  <c r="N45" i="8" a="1"/>
  <c r="N45" i="8" s="1"/>
  <c r="M45" i="8" a="1"/>
  <c r="M45" i="8" s="1"/>
  <c r="W45" i="8" a="1"/>
  <c r="W45" i="8" s="1"/>
  <c r="W66" i="8" a="1"/>
  <c r="W66" i="8" s="1"/>
  <c r="U66" i="8" a="1"/>
  <c r="U66" i="8" s="1"/>
  <c r="T64" i="8" a="1"/>
  <c r="T64" i="8" s="1"/>
  <c r="P64" i="8" a="1"/>
  <c r="P64" i="8" s="1"/>
  <c r="L47" i="8" a="1"/>
  <c r="L47" i="8" s="1"/>
  <c r="O47" i="8" a="1"/>
  <c r="O47" i="8" s="1"/>
  <c r="O59" i="8" a="1"/>
  <c r="O59" i="8" s="1"/>
  <c r="Z59" i="8" a="1"/>
  <c r="Z59" i="8" s="1"/>
  <c r="AA46" i="8" a="1"/>
  <c r="AA46" i="8" s="1"/>
  <c r="W46" i="8" a="1"/>
  <c r="W46" i="8" s="1"/>
  <c r="O52" i="8" a="1"/>
  <c r="O52" i="8" s="1"/>
  <c r="L52" i="8" a="1"/>
  <c r="L52" i="8" s="1"/>
  <c r="Y58" i="8" a="1"/>
  <c r="Y58" i="8" s="1"/>
  <c r="U58" i="8" a="1"/>
  <c r="U58" i="8" s="1"/>
  <c r="P49" i="8" a="1"/>
  <c r="P49" i="8" s="1"/>
  <c r="M49" i="8" a="1"/>
  <c r="M49" i="8" s="1"/>
  <c r="R56" i="8" a="1"/>
  <c r="R56" i="8" s="1"/>
  <c r="V56" i="8" a="1"/>
  <c r="V56" i="8" s="1"/>
  <c r="P57" i="8" a="1"/>
  <c r="P57" i="8" s="1"/>
  <c r="L57" i="8" a="1"/>
  <c r="L57" i="8" s="1"/>
  <c r="X48" i="8" a="1"/>
  <c r="X48" i="8" s="1"/>
  <c r="L48" i="8" a="1"/>
  <c r="L48" i="8" s="1"/>
  <c r="P63" i="8" a="1"/>
  <c r="P63" i="8" s="1"/>
  <c r="N63" i="8" a="1"/>
  <c r="N63" i="8" s="1"/>
  <c r="Z63" i="8" a="1"/>
  <c r="Z63" i="8" s="1"/>
  <c r="V61" i="8" a="1"/>
  <c r="V61" i="8" s="1"/>
  <c r="S61" i="8" a="1"/>
  <c r="S61" i="8" s="1"/>
  <c r="M54" i="8" a="1"/>
  <c r="M54" i="8" s="1"/>
  <c r="Q54" i="8" a="1"/>
  <c r="Q54" i="8" s="1"/>
  <c r="W60" i="8" a="1"/>
  <c r="W60" i="8" s="1"/>
  <c r="M60" i="8" a="1"/>
  <c r="M60" i="8" s="1"/>
  <c r="U51" i="8" a="1"/>
  <c r="U51" i="8" s="1"/>
  <c r="Q51" i="8" a="1"/>
  <c r="Q51" i="8" s="1"/>
  <c r="W67" i="8" a="1"/>
  <c r="W67" i="8" s="1"/>
  <c r="Z67" i="8" a="1"/>
  <c r="Z67" i="8" s="1"/>
  <c r="X55" i="8" a="1"/>
  <c r="X55" i="8" s="1"/>
  <c r="V55" i="8" a="1"/>
  <c r="V55" i="8" s="1"/>
  <c r="R65" i="8" a="1"/>
  <c r="R65" i="8" s="1"/>
  <c r="O65" i="8" a="1"/>
  <c r="O65" i="8" s="1"/>
  <c r="Q68" i="8" a="1"/>
  <c r="Q68" i="8" s="1"/>
  <c r="L68" i="8" a="1"/>
  <c r="L68" i="8" s="1"/>
  <c r="M53" i="8" a="1"/>
  <c r="M53" i="8" s="1"/>
  <c r="R53" i="8" a="1"/>
  <c r="R53" i="8" s="1"/>
  <c r="Z50" i="8" a="1"/>
  <c r="Z50" i="8" s="1"/>
  <c r="Y50" i="8" a="1"/>
  <c r="Y50" i="8" s="1"/>
  <c r="K62" i="8" a="1"/>
  <c r="K62" i="8" s="1"/>
  <c r="O62" i="8" a="1"/>
  <c r="O62" i="8" s="1"/>
  <c r="Q45" i="8" a="1"/>
  <c r="Q45" i="8" s="1"/>
  <c r="S45" i="8" a="1"/>
  <c r="S45" i="8" s="1"/>
  <c r="R66" i="8" a="1"/>
  <c r="R66" i="8" s="1"/>
  <c r="O66" i="8" a="1"/>
  <c r="O66" i="8" s="1"/>
  <c r="AA64" i="8" a="1"/>
  <c r="AA64" i="8" s="1"/>
  <c r="Y47" i="8" a="1"/>
  <c r="Y47" i="8" s="1"/>
  <c r="P59" i="8" a="1"/>
  <c r="P59" i="8" s="1"/>
  <c r="L46" i="8" a="1"/>
  <c r="L46" i="8" s="1"/>
  <c r="M52" i="8" a="1"/>
  <c r="M52" i="8" s="1"/>
  <c r="W52" i="8" a="1"/>
  <c r="W52" i="8" s="1"/>
  <c r="R58" i="8" a="1"/>
  <c r="R58" i="8" s="1"/>
  <c r="X49" i="8" a="1"/>
  <c r="X49" i="8" s="1"/>
  <c r="M56" i="8" a="1"/>
  <c r="M56" i="8" s="1"/>
  <c r="X57" i="8" a="1"/>
  <c r="X57" i="8" s="1"/>
  <c r="U48" i="8" a="1"/>
  <c r="U48" i="8" s="1"/>
  <c r="X63" i="8" a="1"/>
  <c r="X63" i="8" s="1"/>
  <c r="Q61" i="8" a="1"/>
  <c r="Q61" i="8" s="1"/>
  <c r="T61" i="8" a="1"/>
  <c r="T61" i="8" s="1"/>
  <c r="T54" i="8" a="1"/>
  <c r="T54" i="8" s="1"/>
  <c r="V60" i="8" a="1"/>
  <c r="V60" i="8" s="1"/>
  <c r="N51" i="8" a="1"/>
  <c r="N51" i="8" s="1"/>
  <c r="P67" i="8" a="1"/>
  <c r="P67" i="8" s="1"/>
  <c r="AA55" i="8" a="1"/>
  <c r="AA55" i="8" s="1"/>
  <c r="M65" i="8" a="1"/>
  <c r="M65" i="8" s="1"/>
  <c r="Z65" i="8" a="1"/>
  <c r="Z65" i="8" s="1"/>
  <c r="Y68" i="8" a="1"/>
  <c r="Y68" i="8" s="1"/>
  <c r="U53" i="8" a="1"/>
  <c r="U53" i="8" s="1"/>
  <c r="V50" i="8" a="1"/>
  <c r="V50" i="8" s="1"/>
  <c r="L62" i="8" a="1"/>
  <c r="L62" i="8" s="1"/>
  <c r="U45" i="8" a="1"/>
  <c r="U45" i="8" s="1"/>
  <c r="M66" i="8" a="1"/>
  <c r="M66" i="8" s="1"/>
  <c r="Z66" i="8" a="1"/>
  <c r="Z66"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X39" i="8" l="1" a="1"/>
  <c r="X39" i="8" s="1"/>
  <c r="K39" i="8" a="1"/>
  <c r="K39" i="8" s="1"/>
  <c r="P39" i="8" a="1"/>
  <c r="P39" i="8" s="1"/>
  <c r="T39" i="8" a="1"/>
  <c r="T39" i="8" s="1"/>
  <c r="W39" i="8" a="1"/>
  <c r="W39" i="8" s="1"/>
  <c r="Q39" i="8" a="1"/>
  <c r="Q39" i="8" s="1"/>
  <c r="O39" i="8" a="1"/>
  <c r="O39" i="8" s="1"/>
  <c r="L39" i="8" a="1"/>
  <c r="L39" i="8" s="1"/>
  <c r="Z39" i="8" a="1"/>
  <c r="Z39" i="8" s="1"/>
  <c r="V39" i="8" a="1"/>
  <c r="V39" i="8" s="1"/>
  <c r="AA39" i="8" a="1"/>
  <c r="AA39" i="8" s="1"/>
  <c r="S39" i="8" a="1"/>
  <c r="S39" i="8" s="1"/>
  <c r="N39" i="8" a="1"/>
  <c r="N39" i="8" s="1"/>
  <c r="Y39" i="8" a="1"/>
  <c r="Y39" i="8" s="1"/>
  <c r="U39" i="8" a="1"/>
  <c r="U39" i="8" s="1"/>
  <c r="R39" i="8" a="1"/>
  <c r="R39" i="8" s="1"/>
  <c r="M39" i="8" a="1"/>
  <c r="M39" i="8" s="1"/>
  <c r="Z43" i="8" a="1"/>
  <c r="Z43" i="8" s="1"/>
  <c r="Q43" i="8" a="1"/>
  <c r="Q43" i="8" s="1"/>
  <c r="W43" i="8" a="1"/>
  <c r="W43" i="8" s="1"/>
  <c r="S43" i="8" a="1"/>
  <c r="S43" i="8" s="1"/>
  <c r="N43" i="8" a="1"/>
  <c r="N43" i="8" s="1"/>
  <c r="P43" i="8" a="1"/>
  <c r="P43" i="8" s="1"/>
  <c r="M43" i="8" a="1"/>
  <c r="M43" i="8" s="1"/>
  <c r="V43" i="8" a="1"/>
  <c r="V43" i="8" s="1"/>
  <c r="Y43" i="8" a="1"/>
  <c r="Y43" i="8" s="1"/>
  <c r="O43" i="8" a="1"/>
  <c r="O43" i="8" s="1"/>
  <c r="R43" i="8" a="1"/>
  <c r="R43" i="8" s="1"/>
  <c r="AA43" i="8" a="1"/>
  <c r="AA43" i="8" s="1"/>
  <c r="L43" i="8" a="1"/>
  <c r="L43" i="8" s="1"/>
  <c r="T43" i="8" a="1"/>
  <c r="T43" i="8" s="1"/>
  <c r="U43" i="8" a="1"/>
  <c r="U43" i="8" s="1"/>
  <c r="K43" i="8" a="1"/>
  <c r="K43" i="8" s="1"/>
  <c r="X43" i="8" a="1"/>
  <c r="X43" i="8" s="1"/>
  <c r="W44" i="8" a="1"/>
  <c r="W44" i="8" s="1"/>
  <c r="L44" i="8" a="1"/>
  <c r="L44" i="8" s="1"/>
  <c r="Z44" i="8" a="1"/>
  <c r="Z44" i="8" s="1"/>
  <c r="P44" i="8" a="1"/>
  <c r="P44" i="8" s="1"/>
  <c r="AA44" i="8" a="1"/>
  <c r="AA44" i="8" s="1"/>
  <c r="S44" i="8" a="1"/>
  <c r="S44" i="8" s="1"/>
  <c r="K44" i="8" a="1"/>
  <c r="K44" i="8" s="1"/>
  <c r="M44" i="8" a="1"/>
  <c r="M44" i="8" s="1"/>
  <c r="V44" i="8" a="1"/>
  <c r="V44" i="8" s="1"/>
  <c r="Y44" i="8" a="1"/>
  <c r="Y44" i="8" s="1"/>
  <c r="O44" i="8" a="1"/>
  <c r="O44" i="8" s="1"/>
  <c r="R44" i="8" a="1"/>
  <c r="R44" i="8" s="1"/>
  <c r="U44" i="8" a="1"/>
  <c r="U44" i="8" s="1"/>
  <c r="X44" i="8" a="1"/>
  <c r="X44" i="8" s="1"/>
  <c r="N44" i="8" a="1"/>
  <c r="N44" i="8" s="1"/>
  <c r="Q44" i="8" a="1"/>
  <c r="Q44" i="8" s="1"/>
  <c r="T44" i="8" a="1"/>
  <c r="T44" i="8" s="1"/>
  <c r="K41" i="8" a="1"/>
  <c r="K41" i="8" s="1"/>
  <c r="R41" i="8" a="1"/>
  <c r="R41" i="8" s="1"/>
  <c r="AA41" i="8" a="1"/>
  <c r="AA41" i="8" s="1"/>
  <c r="Q41" i="8" a="1"/>
  <c r="Q41" i="8" s="1"/>
  <c r="T41" i="8" a="1"/>
  <c r="T41" i="8" s="1"/>
  <c r="P41" i="8" a="1"/>
  <c r="P41" i="8" s="1"/>
  <c r="M41" i="8" a="1"/>
  <c r="M41" i="8" s="1"/>
  <c r="X41" i="8" a="1"/>
  <c r="X41" i="8" s="1"/>
  <c r="W41" i="8" a="1"/>
  <c r="W41" i="8" s="1"/>
  <c r="Z41" i="8" a="1"/>
  <c r="Z41" i="8" s="1"/>
  <c r="U41" i="8" a="1"/>
  <c r="U41" i="8" s="1"/>
  <c r="O41" i="8" a="1"/>
  <c r="O41" i="8" s="1"/>
  <c r="S41" i="8" a="1"/>
  <c r="S41" i="8" s="1"/>
  <c r="V41" i="8" a="1"/>
  <c r="V41" i="8" s="1"/>
  <c r="L41" i="8" a="1"/>
  <c r="L41" i="8" s="1"/>
  <c r="N41" i="8" a="1"/>
  <c r="N41" i="8" s="1"/>
  <c r="Y41" i="8" a="1"/>
  <c r="Y41" i="8" s="1"/>
  <c r="Z38" i="8" a="1"/>
  <c r="Z38" i="8" s="1"/>
  <c r="U38" i="8" a="1"/>
  <c r="U38" i="8" s="1"/>
  <c r="S38" i="8" a="1"/>
  <c r="S38" i="8" s="1"/>
  <c r="O38" i="8" a="1"/>
  <c r="O38" i="8" s="1"/>
  <c r="X38" i="8" a="1"/>
  <c r="X38" i="8" s="1"/>
  <c r="Y38" i="8" a="1"/>
  <c r="Y38" i="8" s="1"/>
  <c r="Q38" i="8" a="1"/>
  <c r="Q38" i="8" s="1"/>
  <c r="R38" i="8" a="1"/>
  <c r="R38" i="8" s="1"/>
  <c r="W38" i="8" a="1"/>
  <c r="W38" i="8" s="1"/>
  <c r="N38" i="8" a="1"/>
  <c r="N38" i="8" s="1"/>
  <c r="AA38" i="8" a="1"/>
  <c r="AA38" i="8" s="1"/>
  <c r="V38" i="8" a="1"/>
  <c r="V38" i="8" s="1"/>
  <c r="L38" i="8" a="1"/>
  <c r="L38" i="8" s="1"/>
  <c r="T38" i="8" a="1"/>
  <c r="T38" i="8" s="1"/>
  <c r="P38" i="8" a="1"/>
  <c r="P38" i="8" s="1"/>
  <c r="M38" i="8" a="1"/>
  <c r="M38" i="8" s="1"/>
  <c r="K38" i="8" a="1"/>
  <c r="K38" i="8" s="1"/>
  <c r="S42" i="8" a="1"/>
  <c r="S42" i="8" s="1"/>
  <c r="V42" i="8" a="1"/>
  <c r="V42" i="8" s="1"/>
  <c r="M42" i="8" a="1"/>
  <c r="M42" i="8" s="1"/>
  <c r="O42" i="8" a="1"/>
  <c r="O42" i="8" s="1"/>
  <c r="Y42" i="8" a="1"/>
  <c r="Y42" i="8" s="1"/>
  <c r="U42" i="8" a="1"/>
  <c r="U42" i="8" s="1"/>
  <c r="R42" i="8" a="1"/>
  <c r="R42" i="8" s="1"/>
  <c r="N42" i="8" a="1"/>
  <c r="N42" i="8" s="1"/>
  <c r="X42" i="8" a="1"/>
  <c r="X42" i="8" s="1"/>
  <c r="AA42" i="8" a="1"/>
  <c r="AA42" i="8" s="1"/>
  <c r="Q42" i="8" a="1"/>
  <c r="Q42" i="8" s="1"/>
  <c r="T42" i="8" a="1"/>
  <c r="T42" i="8" s="1"/>
  <c r="W42" i="8" a="1"/>
  <c r="W42" i="8" s="1"/>
  <c r="K42" i="8" a="1"/>
  <c r="K42" i="8" s="1"/>
  <c r="Z42" i="8" a="1"/>
  <c r="Z42" i="8" s="1"/>
  <c r="P42" i="8" a="1"/>
  <c r="P42" i="8" s="1"/>
  <c r="L42" i="8" a="1"/>
  <c r="L42" i="8" s="1"/>
  <c r="Z37" i="8" a="1"/>
  <c r="Z37" i="8" s="1"/>
  <c r="L37" i="8" a="1"/>
  <c r="L37" i="8" s="1"/>
  <c r="V37" i="8" a="1"/>
  <c r="V37" i="8" s="1"/>
  <c r="R37" i="8" a="1"/>
  <c r="R37" i="8" s="1"/>
  <c r="T37" i="8" a="1"/>
  <c r="T37" i="8" s="1"/>
  <c r="N37" i="8" a="1"/>
  <c r="N37" i="8" s="1"/>
  <c r="Y37" i="8" a="1"/>
  <c r="Y37" i="8" s="1"/>
  <c r="U37" i="8" a="1"/>
  <c r="U37" i="8" s="1"/>
  <c r="Q37" i="8" a="1"/>
  <c r="Q37" i="8" s="1"/>
  <c r="M37" i="8" a="1"/>
  <c r="M37" i="8" s="1"/>
  <c r="X37" i="8" a="1"/>
  <c r="X37" i="8" s="1"/>
  <c r="AA37" i="8" a="1"/>
  <c r="AA37" i="8" s="1"/>
  <c r="P37" i="8" a="1"/>
  <c r="P37" i="8" s="1"/>
  <c r="S37" i="8" a="1"/>
  <c r="S37" i="8" s="1"/>
  <c r="W37" i="8" a="1"/>
  <c r="W37" i="8" s="1"/>
  <c r="K37" i="8" a="1"/>
  <c r="K37" i="8" s="1"/>
  <c r="O37" i="8" a="1"/>
  <c r="O37" i="8" s="1"/>
  <c r="AA40" i="8" a="1"/>
  <c r="AA40" i="8" s="1"/>
  <c r="K40" i="8" a="1"/>
  <c r="K40" i="8" s="1"/>
  <c r="T40" i="8" a="1"/>
  <c r="T40" i="8" s="1"/>
  <c r="R40" i="8" a="1"/>
  <c r="R40" i="8" s="1"/>
  <c r="Q40" i="8" a="1"/>
  <c r="Q40" i="8" s="1"/>
  <c r="M40" i="8" a="1"/>
  <c r="M40" i="8" s="1"/>
  <c r="O40" i="8" a="1"/>
  <c r="O40" i="8" s="1"/>
  <c r="X40" i="8" a="1"/>
  <c r="X40" i="8" s="1"/>
  <c r="Z40" i="8" a="1"/>
  <c r="Z40" i="8" s="1"/>
  <c r="P40" i="8" a="1"/>
  <c r="P40" i="8" s="1"/>
  <c r="S40" i="8" a="1"/>
  <c r="S40" i="8" s="1"/>
  <c r="V40" i="8" a="1"/>
  <c r="V40" i="8" s="1"/>
  <c r="L40" i="8" a="1"/>
  <c r="L40" i="8" s="1"/>
  <c r="N40" i="8" a="1"/>
  <c r="N40" i="8" s="1"/>
  <c r="Y40" i="8" a="1"/>
  <c r="Y40" i="8" s="1"/>
  <c r="U40" i="8" a="1"/>
  <c r="U40" i="8" s="1"/>
  <c r="W40" i="8" a="1"/>
  <c r="W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<sst xmlns="http://schemas.openxmlformats.org/spreadsheetml/2006/main" count="798" uniqueCount="244">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</sst>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xf numFmtId="0" fontId="4" fillId="0" borderId="0" xfId="0" applyNumberFormat="1" applyFont="1"/>
  </cellXfs>
  <cellStyles count="2">
    <cellStyle name="Normal" xfId="0" builtinId="0"/>
    <cellStyle name="Percent" xfId="1" builtinId="5"/>
  </cellStyles>
  <dxfs count="312">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0" dataDxfId="309" tableBorderDxfId="308">
  <autoFilter ref="B119:Z135" xr:uid="{0C5B0392-E68C-432E-836B-7F535B513193}"/>
  <tableColumns count="25">
    <tableColumn id="1" xr3:uid="{C420D73E-7346-4004-ACF3-C4D1AB579DA2}" name="Row" dataDxfId="307">
      <calculatedColumnFormula array="1">ROW(impacts_minorities[[#This Row],[Row]]) - ROW(impacts_minorities[#Headers])</calculatedColumnFormula>
    </tableColumn>
    <tableColumn id="2" xr3:uid="{05A3A7B2-1A12-4A0E-A6A6-55927DEB5A98}" name="Sector" dataDxfId="306">
      <calculatedColumnFormula xml:space="preserve"> mv_sector</calculatedColumnFormula>
    </tableColumn>
    <tableColumn id="3" xr3:uid="{39D9E08D-ADDE-4E55-8A91-92FA6F3853A5}" name="SV Category" dataDxfId="305"/>
    <tableColumn id="4" xr3:uid="{34B3F707-1475-4155-97AA-FA56AD7F5C57}" name="SV Category ID" dataDxfId="304">
      <calculatedColumnFormula xml:space="preserve"> INDEX( SV_Categories[svGroupType], MATCH( impacts_minorities[[#This Row],[SV Category]], SV_Categories[svGroupLabel], 0 ) )</calculatedColumnFormula>
    </tableColumn>
    <tableColumn id="5" xr3:uid="{FC95FB42-A6F7-47F2-84F7-1FE2B8DC43E8}" name="Impact Group" dataDxfId="303">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2"/>
    <tableColumn id="7" xr3:uid="{ECDE1FCD-6092-467C-8B88-EB04DE4134FC}" name="Region" dataDxfId="301">
      <calculatedColumnFormula xml:space="preserve"> IF( ISBLANK( $D$31 ), "", $D$31 )</calculatedColumnFormula>
    </tableColumn>
    <tableColumn id="10" xr3:uid="{5C3BA69B-BAE1-4149-AD02-5487CFBC0827}" name="Emissions Scenario" dataDxfId="300">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9">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8">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7">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6">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5">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4">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3">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2">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1">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0">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9">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8">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7">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6">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5">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4">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3">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I81" totalsRowShown="0" headerRowDxfId="282" dataDxfId="281">
  <autoFilter ref="B73:I81" xr:uid="{67492E94-732D-4B63-AB16-63BA9BD43940}"/>
  <tableColumns count="8">
    <tableColumn id="1" xr3:uid="{2CC26921-0D3B-44FF-B88B-C1E683FC8F4C}" name="Row" dataDxfId="280">
      <calculatedColumnFormula array="1" xml:space="preserve"> ROW( impacts_peopleByYear[[#This Row],[Row]] ) - ROW( impacts_peopleByYear[#Headers] )</calculatedColumnFormula>
    </tableColumn>
    <tableColumn id="2" xr3:uid="{E5607CB5-6729-47E3-8919-6E1E970DB707}" name="SV Group" dataDxfId="279"/>
    <tableColumn id="23" xr3:uid="{33864F62-BF2A-4C09-B4E6-15952A62EAE4}" name="Reference Scenario" dataDxfId="278">
      <calculatedColumnFormula xml:space="preserve"> IF( ISBLANK( $D$29 ), "", $D$29 )</calculatedColumnFormula>
    </tableColumn>
    <tableColumn id="22" xr3:uid="{CC9C1A69-873C-4D96-8E16-5C336F72EB4D}" name="Scenario to Compare" dataDxfId="277">
      <calculatedColumnFormula xml:space="preserve"> IF( ISBLANK( $D$30 ), "", $D$30 )</calculatedColumnFormula>
    </tableColumn>
    <tableColumn id="3" xr3:uid="{FCB6107D-1166-431A-A950-D51F2BF2A248}" name="Region" dataDxfId="276">
      <calculatedColumnFormula xml:space="preserve"> IF( ISBLANK( $D$31 ), "", $D$31 )</calculatedColumnFormula>
    </tableColumn>
    <tableColumn id="4" xr3:uid="{8DB7A873-7909-44D6-BB4D-AD6FC42F8CAC}" name="Year" dataDxfId="275">
      <calculatedColumnFormula xml:space="preserve"> IF( ISBLANK( $D$32 ), "", $D$32 )</calculatedColumnFormula>
    </tableColumn>
    <tableColumn id="21" xr3:uid="{D831C91D-8884-4156-AB39-A0D694DE362C}" name="Difference" dataDxfId="274">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73">
      <calculatedColumnFormula xml:space="preserve"> IF( OR( impacts_peopleByYear[[#This Row],[Reference Scenario]] = "", impacts_peopleByYear[[#This Row],[Region]] = "", impacts_peopleByYear[[#This Row],[Year]] = "" ), "",IF(impacts_peopleByYear[[#This Row],[Difference]]&gt;=0,-0.1,0.1)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2" dataDxfId="271">
  <autoFilter ref="B84:Z116" xr:uid="{A83721E4-D513-42BC-961B-AD4829922123}"/>
  <tableColumns count="25">
    <tableColumn id="1" xr3:uid="{4FB64A0E-0F6F-494F-996E-C1EFCC6677A6}" name="Row" dataDxfId="270">
      <calculatedColumnFormula array="1">ROW(impacts_svGroups[[#This Row],[Row]]) - ROW(impacts_svGroups[#Headers])</calculatedColumnFormula>
    </tableColumn>
    <tableColumn id="2" xr3:uid="{0064CC34-55A8-43FD-9341-ECCD2677E254}" name="Sector" dataDxfId="269">
      <calculatedColumnFormula xml:space="preserve"> mv_sector</calculatedColumnFormula>
    </tableColumn>
    <tableColumn id="3" xr3:uid="{1446B3FB-2870-4CEE-BE3E-95DB69CF693D}" name="SV Category" dataDxfId="268"/>
    <tableColumn id="28" xr3:uid="{DE245267-148C-44D9-A858-96ADBF5F43EE}" name="SV Category ID" dataDxfId="267">
      <calculatedColumnFormula>INDEX(SV_Categories[svGroupType],MATCH(impacts_svGroups[[#This Row],[SV Category]],SV_Categories[svGroupLabel],0))</calculatedColumnFormula>
    </tableColumn>
    <tableColumn id="4" xr3:uid="{40998FFC-4497-4875-882C-14A118FB9CB7}" name="Impact Group" dataDxfId="266">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5"/>
    <tableColumn id="8" xr3:uid="{1BC8E217-BC3A-4AEC-838B-B5DFD99A74BA}" name="Region" dataDxfId="264">
      <calculatedColumnFormula xml:space="preserve"> IF( ISBLANK( $D$4 ), "", $D$4 )</calculatedColumnFormula>
    </tableColumn>
    <tableColumn id="7" xr3:uid="{9920AFD6-7BF4-43F3-AC25-0E12136ED1F8}" name="Emissions Scenario" dataDxfId="263">
      <calculatedColumnFormula array="1" xml:space="preserve"> INDEX( list_scenarios, MOD( impacts_svGroups[[#This Row],[Row]] - 1, n_scenarios ) + 1 )</calculatedColumnFormula>
    </tableColumn>
    <tableColumn id="9" xr3:uid="{62DC8BD2-A336-4359-BE18-D3F586E5D3FB}" name="201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5" dataDxfId="244" dataCellStyle="Percent">
  <autoFilter ref="B66:W70" xr:uid="{1446E510-0A1E-4CB0-ADC7-E4299E8B76AD}"/>
  <tableColumns count="22">
    <tableColumn id="1" xr3:uid="{14237D04-2048-4931-B212-9905071CA02E}" name="Row" dataDxfId="243">
      <calculatedColumnFormula array="1">ROW(impacts_byYear[[#This Row],[Row]]) - ROW(impacts_byYear[#Headers])</calculatedColumnFormula>
    </tableColumn>
    <tableColumn id="21" xr3:uid="{A2719EDC-0594-43B7-B93F-BB02D1F16A76}" name="SV Group" dataDxfId="242">
      <calculatedColumnFormula xml:space="preserve"> IF( ISBLANK( $D$2 ), "All", $D$2 )</calculatedColumnFormula>
    </tableColumn>
    <tableColumn id="20" xr3:uid="{73E2E8C8-0CDD-4C71-8269-6B2FFBB46525}" name="Region" dataDxfId="241">
      <calculatedColumnFormula xml:space="preserve"> IF( ISBLANK( $D$4 ), "", $D$4 )</calculatedColumnFormula>
    </tableColumn>
    <tableColumn id="22" xr3:uid="{08F3261A-78CE-41FC-9EFD-7ACE7932C5AF}" name="Reference Scenario" dataDxfId="240">
      <calculatedColumnFormula xml:space="preserve"> IF( ISBLANK( $D$3 ), "", $D$3 )</calculatedColumnFormula>
    </tableColumn>
    <tableColumn id="2" xr3:uid="{AC36A4B0-5BA8-4AA4-83C0-F103643D2A5F}" name="Scenario to Compare" dataDxfId="239">
      <calculatedColumnFormula>'Control Panel'!$C36</calculatedColumnFormula>
    </tableColumn>
    <tableColumn id="3" xr3:uid="{D8864E86-C94B-48EC-A962-D348347D89D9}" name="201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1">
      <calculatedColumnFormula array="1">ROW(risk_mainTable[[#This Row],[Row]]) - ROW(risk_mainTable[#Headers])</calculatedColumnFormula>
    </tableColumn>
    <tableColumn id="2" xr3:uid="{3846784C-553D-4ED9-9838-DCF55C2DC63C}" name="Sector" dataDxfId="220">
      <calculatedColumnFormula xml:space="preserve"> mv_sector</calculatedColumnFormula>
    </tableColumn>
    <tableColumn id="3" xr3:uid="{403A9C91-4584-4832-9C0E-02567F3FDBCE}" name="SV Category" dataDxfId="219"/>
    <tableColumn id="28" xr3:uid="{0DCC3D63-D97B-4D92-805E-672107E2FEA8}" name="SV Category ID" dataDxfId="218">
      <calculatedColumnFormula>INDEX(SV_Categories[svGroupType],MATCH(risk_mainTable[[#This Row],[SV Category]],SV_Categories[svGroupLabel],0))</calculatedColumnFormula>
    </tableColumn>
    <tableColumn id="4" xr3:uid="{C2DC810D-3509-41EE-B3E3-414ED0AD640D}" name="Impact Group" dataDxfId="217">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6"/>
    <tableColumn id="8" xr3:uid="{A1DCA94A-24E2-4CC8-8A5F-E26BCD5B1C63}" name="Region" dataDxfId="215">
      <calculatedColumnFormula xml:space="preserve"> IF( ISBLANK( $D$3 ), "", $D$3 )</calculatedColumnFormula>
    </tableColumn>
    <tableColumn id="6" xr3:uid="{0B3806DE-E9CD-44C4-9DBA-B5C8A3B4790B}" name="Impact Unit" dataDxfId="214">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3"/>
    <tableColumn id="9" xr3:uid="{D377421F-EE0E-4833-9FFB-4AB74EA50E0E}" name="201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5" dataDxfId="194" dataCellStyle="Percent">
  <autoFilter ref="B28:H32" xr:uid="{CF7AEC12-7A1A-48D6-8438-21A86D52CF23}"/>
  <tableColumns count="7">
    <tableColumn id="1" xr3:uid="{E107E0DF-246F-481C-8399-535769853AF1}" name="Row" dataDxfId="193">
      <calculatedColumnFormula xml:space="preserve"> ROW( risk_table1[[#This Row],[Row]] ) - ROW( risk_table1[[#Headers],[Row]] )</calculatedColumnFormula>
    </tableColumn>
    <tableColumn id="2" xr3:uid="{1DF409F1-D03F-4B50-AA45-39B225561542}" name="SV Group" dataDxfId="192"/>
    <tableColumn id="22" xr3:uid="{C3B37D64-FE74-4B86-8986-B0BE8F2C5381}" name="Reference Scenario" dataDxfId="191" dataCellStyle="Percent">
      <calculatedColumnFormula xml:space="preserve"> IF( ISBLANK( $D$2 ), "", $D$2 )</calculatedColumnFormula>
    </tableColumn>
    <tableColumn id="20" xr3:uid="{387E6812-9CA7-407C-A642-F80A87D9E737}" name="Region" dataDxfId="190" dataCellStyle="Percent">
      <calculatedColumnFormula xml:space="preserve"> IF( ISBLANK( $D$3 ), "", $D$3 )</calculatedColumnFormula>
    </tableColumn>
    <tableColumn id="21" xr3:uid="{7A7BD494-9E1C-4FD8-858A-0DDDC4BE262B}" name="Year" dataDxfId="189" dataCellStyle="Percent">
      <calculatedColumnFormula xml:space="preserve"> IF( ISBLANK( $D$4 ), "", $D$4 )</calculatedColumnFormula>
    </tableColumn>
    <tableColumn id="5" xr3:uid="{47830F64-704C-4B74-803A-02A747292A77}" name="Value" dataDxfId="188"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7"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6" dataDxfId="185">
  <autoFilter ref="B91:X93" xr:uid="{73D68350-6454-43EB-8907-66AAF92442FC}"/>
  <tableColumns count="23">
    <tableColumn id="1" xr3:uid="{5F89CE34-10BA-4E66-A36A-B5D076F1E4CF}" name="Row" dataDxfId="184">
      <calculatedColumnFormula array="1">ROW(Table20[[#This Row],[Row]]) - ROW(Table20[#Headers])</calculatedColumnFormula>
    </tableColumn>
    <tableColumn id="2" xr3:uid="{30441E34-D05F-44E3-9654-6F7EEF62A4E5}" name="Type" dataDxfId="183"/>
    <tableColumn id="20" xr3:uid="{F1246310-459F-47BE-86BC-2265C2B86B6D}" name="Reference Emissions Scenario" dataDxfId="182">
      <calculatedColumnFormula>IF(ISBLANK($D$3),"",$D$3)</calculatedColumnFormula>
    </tableColumn>
    <tableColumn id="21" xr3:uid="{78AD2B7D-3DB7-4B5B-B105-C7DD4384838E}" name="Scenario to Compare" dataDxfId="181">
      <calculatedColumnFormula xml:space="preserve"> IF( ISBLANK( $D$4 ), "", $D$4 )</calculatedColumnFormula>
    </tableColumn>
    <tableColumn id="23" xr3:uid="{ECC016C8-2D0F-44DA-A4E6-A1C7682C3B3C}" name="SV Group" dataDxfId="180">
      <calculatedColumnFormula xml:space="preserve"> IF( ISBLANK( $D$2 ), "", $D$2 )</calculatedColumnFormula>
    </tableColumn>
    <tableColumn id="22" xr3:uid="{673F8EE2-C4CC-48EA-B810-18DA257A6AC7}" name="Region" dataDxfId="179">
      <calculatedColumnFormula xml:space="preserve"> IF( ISBLANK( $D$5 ), "", $D$5 )</calculatedColumnFormula>
    </tableColumn>
    <tableColumn id="3" xr3:uid="{3E0BA8AF-6B6A-428A-A3CA-385227143D67}" name="201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1" dataDxfId="160">
  <autoFilter ref="B97:V101" xr:uid="{93016335-D104-4E8E-AC8A-242936CAE7CE}"/>
  <tableColumns count="21">
    <tableColumn id="1" xr3:uid="{2F25D537-6BA9-4B66-AE0D-C6F8A43993CA}" name="Row" dataDxfId="159">
      <calculatedColumnFormula array="1">ROW(Table21[[#This Row],[Row]]) - ROW(Table21[#Headers])</calculatedColumnFormula>
    </tableColumn>
    <tableColumn id="2" xr3:uid="{868FA9B4-A0AF-42F9-BCB5-9E1A16D828C6}" name="Emissions Scenario" dataDxfId="158">
      <calculatedColumnFormula array="1" xml:space="preserve"> INDEX( list_scenarios, Table21[[#This Row],[Row]] )</calculatedColumnFormula>
    </tableColumn>
    <tableColumn id="20" xr3:uid="{E9190B45-DBA9-4B7E-B4EC-96E5AFEA04A7}" name="SV Group" dataDxfId="157">
      <calculatedColumnFormula xml:space="preserve"> IF( ISBLANK( $D$32 ), "All", $D$32 )</calculatedColumnFormula>
    </tableColumn>
    <tableColumn id="21" xr3:uid="{92CC501F-2FEA-42AF-964E-BC01557C62F6}" name="Region" dataDxfId="156">
      <calculatedColumnFormula xml:space="preserve"> IF( ISBLANK( $D$33 ), "", $D$33 )</calculatedColumnFormula>
    </tableColumn>
    <tableColumn id="3" xr3:uid="{72CA109E-B90C-494C-88C1-0F5356491E38}" name="201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3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H113" totalsRowShown="0" headerRowDxfId="138" dataDxfId="137">
  <autoFilter ref="B105:H113" xr:uid="{1E86FB9D-9FAB-4EB2-8D0F-C5EFD4D3FDF0}"/>
  <tableColumns count="7">
    <tableColumn id="1" xr3:uid="{7C1CBFCA-CB3F-454F-8036-AC575CE791C4}" name="Row" dataDxfId="136">
      <calculatedColumnFormula array="1">ROW(Table6[[#This Row],[Row]]) - ROW(Table6[#Headers])</calculatedColumnFormula>
    </tableColumn>
    <tableColumn id="2" xr3:uid="{13550D3A-E629-4245-BB59-744B2A6BAE17}" name="Scenario" dataDxfId="135">
      <calculatedColumnFormula>IF( ISBLANK( $D$59 ), "", $D$59 )</calculatedColumnFormula>
    </tableColumn>
    <tableColumn id="3" xr3:uid="{1432EFBE-5B90-4F09-8CB0-04E141ED4939}" name="SV Group" dataDxfId="134"/>
    <tableColumn id="4" xr3:uid="{7C294C6C-AB15-4269-9EF3-D9B297B61C6F}" name="Region" dataDxfId="133">
      <calculatedColumnFormula xml:space="preserve"> IF( ISBLANK( $D$60 ), "", $D$60 )</calculatedColumnFormula>
    </tableColumn>
    <tableColumn id="5" xr3:uid="{FED04B61-68E3-440D-BC4E-E9396EBDB16A}" name="Year" dataDxfId="132">
      <calculatedColumnFormula xml:space="preserve"> IF( ISBLANK( $D$61 ), "", $D$61 )</calculatedColumnFormula>
    </tableColumn>
    <tableColumn id="6" xr3:uid="{0F06DC7A-926C-4306-A6D1-C4FC08599B97}" name="Value" dataDxfId="131">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30">
      <calculatedColumnFormula xml:space="preserve"> IF( OR( Table6[[#This Row],[Scenario]] = "", Table6[[#This Row],[Region]] = "", Table6[[#This Row],[Year]] = "" ), "",IF(Table6[[#This Row],[Value]]&gt;=0,-0.1,0.1)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I125" totalsRowShown="0" headerRowDxfId="129" dataDxfId="128">
  <autoFilter ref="B117:I125" xr:uid="{BC3F05FF-FC9E-4F58-9DFC-E4CA03F4803B}"/>
  <tableColumns count="8">
    <tableColumn id="1" xr3:uid="{8806403C-17B2-49B6-AA2F-D88F116FC4C6}" name="Row" dataDxfId="127">
      <calculatedColumnFormula array="1">ROW(Table62627[[#This Row],[Row]]) - ROW(Table62627[#Headers])</calculatedColumnFormula>
    </tableColumn>
    <tableColumn id="2" xr3:uid="{E6CECB22-2379-4EEE-BDEE-C8813D812D39}" name="Reference Emissions Scenario" dataDxfId="126">
      <calculatedColumnFormula>IF( ISBLANK( $H$59 ), "", $H$59 )</calculatedColumnFormula>
    </tableColumn>
    <tableColumn id="7" xr3:uid="{A03D0CC0-82F7-4C85-820B-3AC7A37DCFF0}" name="Scenario to Compare" dataDxfId="125">
      <calculatedColumnFormula>IF( ISBLANK( $H$60 ), "", $H$60 )</calculatedColumnFormula>
    </tableColumn>
    <tableColumn id="3" xr3:uid="{174960FC-6852-4382-BCD8-0AC6F75FF1ED}" name="SV Group" dataDxfId="124"/>
    <tableColumn id="4" xr3:uid="{909EE0CC-893E-4676-9130-2A8C67C89B57}" name="Region" dataDxfId="123">
      <calculatedColumnFormula xml:space="preserve"> IF( ISBLANK( $H$61 ), "", $H$61 )</calculatedColumnFormula>
    </tableColumn>
    <tableColumn id="5" xr3:uid="{E36E4C01-1517-4C4A-8689-4336109D778B}" name="Year" dataDxfId="122">
      <calculatedColumnFormula xml:space="preserve"> IF( ISBLANK( $H$62 ), "", $H$62 )</calculatedColumnFormula>
    </tableColumn>
    <tableColumn id="6" xr3:uid="{C6234E6D-2843-4CB3-BCC0-DE1C02F8D0E7}" name="Value" dataDxfId="121">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20">
      <calculatedColumnFormula xml:space="preserve"> IF( OR(Table62627[[#This Row],[Reference Emissions Scenario]]="", Table62627[[#This Row],[Scenario to Compare]] = "", Table62627[[#This Row],[Region]] = "", Table62627[[#This Row],[Year]] = "" ), "",IF(Table62627[[#This Row],[Value]]&gt;=0,-0.1,0.1)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10" xr3:uid="{20E29524-B0BC-4A4D-BFA3-DB4E63450E5D}" name="aveRate_sv" dataDxfId="105"/>
    <tableColumn id="9" xr3:uid="{6195A341-B741-4D13-8DCD-4F626C35ADFC}" name="aveRate_ref"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workbookViewId="0">
      <selection activeCell="C3" sqref="C3"/>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228</v>
      </c>
    </row>
    <row r="20" spans="2:3" ht="75" x14ac:dyDescent="0.25">
      <c r="B20" s="22" t="s">
        <v>12</v>
      </c>
      <c r="C20" s="22" t="s">
        <v>230</v>
      </c>
    </row>
    <row r="21" spans="2:3" ht="30" customHeight="1" x14ac:dyDescent="0.25">
      <c r="B21" s="22" t="s">
        <v>13</v>
      </c>
      <c r="C21" s="22" t="s">
        <v>227</v>
      </c>
    </row>
    <row r="22" spans="2:3" ht="30" x14ac:dyDescent="0.25">
      <c r="B22" s="22" t="s">
        <v>3</v>
      </c>
      <c r="C22" s="22" t="s">
        <v>14</v>
      </c>
    </row>
    <row r="23" spans="2:3" ht="30" x14ac:dyDescent="0.25">
      <c r="B23" s="22" t="s">
        <v>4</v>
      </c>
      <c r="C23" s="22" t="s">
        <v>15</v>
      </c>
    </row>
    <row r="24" spans="2:3" ht="30" x14ac:dyDescent="0.25">
      <c r="B24" s="22" t="s">
        <v>16</v>
      </c>
      <c r="C24" s="22" t="s">
        <v>229</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11"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topLeftCell="A28" zoomScale="80" zoomScaleNormal="80" workbookViewId="0">
      <selection activeCell="I53" sqref="I53"/>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5" x14ac:dyDescent="0.2">
      <c r="C1" s="32" t="s">
        <v>31</v>
      </c>
    </row>
    <row r="2" spans="3:5" x14ac:dyDescent="0.2">
      <c r="C2" s="14"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4" t="s">
        <v>35</v>
      </c>
      <c r="D4" s="15" t="s">
        <v>36</v>
      </c>
    </row>
    <row r="8" spans="3:5" x14ac:dyDescent="0.2">
      <c r="C8" s="13"/>
    </row>
    <row r="28" spans="3:4" x14ac:dyDescent="0.2">
      <c r="C28" s="32"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c r="I73" s="18" t="s">
        <v>76</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Row],[Difference]]&gt;=0,-0.1,0.1)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Row],[Difference]]&gt;=0,-0.1,0.1)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Row],[Difference]]&gt;=0,-0.1,0.1)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Row],[Difference]]&gt;=0,-0.1,0.1)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Row],[Difference]]&gt;=0,-0.1,0.1)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Row],[Difference]]&gt;=0,-0.1,0.1)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Row],[Difference]]&gt;=0,-0.1,0.1)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Row],[Difference]]&gt;=0,-0.1,0.1)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tabSelected="1" topLeftCell="A22" zoomScale="80" zoomScaleNormal="80" workbookViewId="0">
      <selection activeCell="J28" sqref="J28"/>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31</v>
      </c>
    </row>
    <row r="2" spans="3:37" x14ac:dyDescent="0.25">
      <c r="C2" s="16" t="s">
        <v>74</v>
      </c>
      <c r="D2" s="15"/>
      <c r="E2" s="6" t="e">
        <f>IF(INDEX(co_sectorInfo[Missing SV Group Text],MATCH(input_sector,co_sectorInfo[sector],0))&lt;&gt;"",_xlfn.TEXTJOIN(" ",TRUE,INDEX(co_sectorInfo[Missing SV Group Text],MATCH(input_sector,co_sectorInfo[sector],0)),"not included for",input_sector),"")</f>
        <v>#N/A</v>
      </c>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72</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72</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72</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72</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72</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72</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72</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72</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72</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72</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72</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72</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72</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72</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72</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73</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73</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73</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73</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73</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73</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73</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73</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73</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73</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73</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73</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73</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73</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73</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73</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L17" sqref="L17"/>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5" x14ac:dyDescent="0.2">
      <c r="C1" s="32" t="s">
        <v>31</v>
      </c>
    </row>
    <row r="2" spans="3:5" x14ac:dyDescent="0.2">
      <c r="C2" s="16"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6" t="s">
        <v>37</v>
      </c>
      <c r="D4" s="15"/>
    </row>
    <row r="5" spans="3:5" x14ac:dyDescent="0.2">
      <c r="C5" s="16" t="s">
        <v>35</v>
      </c>
      <c r="D5" s="15" t="s">
        <v>36</v>
      </c>
    </row>
    <row r="31" spans="3:5" x14ac:dyDescent="0.2">
      <c r="C31" s="32" t="s">
        <v>31</v>
      </c>
    </row>
    <row r="32" spans="3:5" x14ac:dyDescent="0.2">
      <c r="C32" s="16" t="s">
        <v>78</v>
      </c>
      <c r="D32" s="15" t="s">
        <v>33</v>
      </c>
      <c r="E32" s="6" t="e">
        <f>IF(INDEX(co_sectorInfo[Missing SV Group Text],MATCH(input_sector,co_sectorInfo[sector],0))&lt;&gt;"",_xlfn.TEXTJOIN(" ",TRUE,INDEX(co_sectorInfo[Missing SV Group Text],MATCH(input_sector,co_sectorInfo[sector],0)),"not included for",input_sector),"")</f>
        <v>#N/A</v>
      </c>
    </row>
    <row r="33" spans="3:4" x14ac:dyDescent="0.2">
      <c r="C33" s="16" t="s">
        <v>79</v>
      </c>
      <c r="D33" s="15" t="s">
        <v>36</v>
      </c>
    </row>
    <row r="58" spans="3:8" x14ac:dyDescent="0.2">
      <c r="C58" s="32" t="s">
        <v>31</v>
      </c>
      <c r="G58" s="32"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41</v>
      </c>
      <c r="C105" s="6" t="s">
        <v>74</v>
      </c>
      <c r="D105" s="6" t="s">
        <v>32</v>
      </c>
      <c r="E105" s="6" t="s">
        <v>35</v>
      </c>
      <c r="F105" s="6" t="s">
        <v>38</v>
      </c>
      <c r="G105" s="6" t="s">
        <v>75</v>
      </c>
      <c r="H105" s="6" t="s">
        <v>76</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37" t="str">
        <f xml:space="preserve"> IF( OR( Table6[[#This Row],[Scenario]] = "", Table6[[#This Row],[Region]] = "", Table6[[#This Row],[Year]] = "" ), "",IF(Table6[[#This Row],[Value]]&gt;=0,-0.1,0.1)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37" t="str">
        <f xml:space="preserve"> IF( OR( Table6[[#This Row],[Scenario]] = "", Table6[[#This Row],[Region]] = "", Table6[[#This Row],[Year]] = "" ), "",IF(Table6[[#This Row],[Value]]&gt;=0,-0.1,0.1)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37" t="str">
        <f xml:space="preserve"> IF( OR( Table6[[#This Row],[Scenario]] = "", Table6[[#This Row],[Region]] = "", Table6[[#This Row],[Year]] = "" ), "",IF(Table6[[#This Row],[Value]]&gt;=0,-0.1,0.1)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37" t="str">
        <f xml:space="preserve"> IF( OR( Table6[[#This Row],[Scenario]] = "", Table6[[#This Row],[Region]] = "", Table6[[#This Row],[Year]] = "" ), "",IF(Table6[[#This Row],[Value]]&gt;=0,-0.1,0.1)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37" t="str">
        <f xml:space="preserve"> IF( OR( Table6[[#This Row],[Scenario]] = "", Table6[[#This Row],[Region]] = "", Table6[[#This Row],[Year]] = "" ), "",IF(Table6[[#This Row],[Value]]&gt;=0,-0.1,0.1)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37" t="str">
        <f xml:space="preserve"> IF( OR( Table6[[#This Row],[Scenario]] = "", Table6[[#This Row],[Region]] = "", Table6[[#This Row],[Year]] = "" ), "",IF(Table6[[#This Row],[Value]]&gt;=0,-0.1,0.1) )</f>
        <v/>
      </c>
    </row>
    <row r="112" spans="2:22" x14ac:dyDescent="0.2">
      <c r="B112" s="6" cm="1">
        <f t="array" ref="B112">ROW(Table6[[#This Row],[Row]]) - ROW(Table6[#Headers])</f>
        <v>7</v>
      </c>
      <c r="C112" s="18" t="str">
        <f>IF( ISBLANK( $D$59 ), "", $D$59 )</f>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37" t="str">
        <f xml:space="preserve"> IF( OR( Table6[[#This Row],[Scenario]] = "", Table6[[#This Row],[Region]] = "", Table6[[#This Row],[Year]] = "" ), "",IF(Table6[[#This Row],[Value]]&gt;=0,-0.1,0.1) )</f>
        <v/>
      </c>
    </row>
    <row r="113" spans="2:9"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37" t="str">
        <f xml:space="preserve"> IF( OR( Table6[[#This Row],[Scenario]] = "", Table6[[#This Row],[Region]] = "", Table6[[#This Row],[Year]] = "" ), "",IF(Table6[[#This Row],[Value]]&gt;=0,-0.1,0.1) )</f>
        <v/>
      </c>
    </row>
    <row r="117" spans="2:9" x14ac:dyDescent="0.2">
      <c r="B117" s="6" t="s">
        <v>41</v>
      </c>
      <c r="C117" s="6" t="s">
        <v>81</v>
      </c>
      <c r="D117" s="6" t="s">
        <v>37</v>
      </c>
      <c r="E117" s="6" t="s">
        <v>32</v>
      </c>
      <c r="F117" s="6" t="s">
        <v>35</v>
      </c>
      <c r="G117" s="6" t="s">
        <v>38</v>
      </c>
      <c r="H117" s="6" t="s">
        <v>75</v>
      </c>
      <c r="I117" s="6" t="s">
        <v>76</v>
      </c>
    </row>
    <row r="118" spans="2:9" x14ac:dyDescent="0.2">
      <c r="B118" s="6" cm="1">
        <f t="array" ref="B118">ROW(Table62627[[#This Row],[Row]]) - ROW(Table62627[#Headers])</f>
        <v>1</v>
      </c>
      <c r="C118" s="18" t="str">
        <f t="shared" ref="C118:C125" si="25">IF( ISBLANK( $H$59 ), "", $H$59 )</f>
        <v/>
      </c>
      <c r="D118" s="18" t="str">
        <f t="shared" ref="D118:D125" si="26">IF( ISBLANK( $H$60 ), "", $H$60 )</f>
        <v/>
      </c>
      <c r="E118" s="29" t="s">
        <v>59</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37" t="str">
        <f xml:space="preserve"> IF( OR(Table62627[[#This Row],[Reference Emissions Scenario]]="", Table62627[[#This Row],[Scenario to Compare]] = "", Table62627[[#This Row],[Region]] = "", Table62627[[#This Row],[Year]] = "" ), "",IF(Table62627[[#This Row],[Value]]&gt;=0,-0.1,0.1) )</f>
        <v/>
      </c>
    </row>
    <row r="119" spans="2:9" x14ac:dyDescent="0.2">
      <c r="B119" s="6" cm="1">
        <f t="array" ref="B119">ROW(Table62627[[#This Row],[Row]]) - ROW(Table62627[#Headers])</f>
        <v>2</v>
      </c>
      <c r="C119" s="18" t="str">
        <f t="shared" si="25"/>
        <v/>
      </c>
      <c r="D119" s="18" t="str">
        <f t="shared" si="26"/>
        <v/>
      </c>
      <c r="E119" s="29" t="s">
        <v>60</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37" t="str">
        <f xml:space="preserve"> IF( OR(Table62627[[#This Row],[Reference Emissions Scenario]]="", Table62627[[#This Row],[Scenario to Compare]] = "", Table62627[[#This Row],[Region]] = "", Table62627[[#This Row],[Year]] = "" ), "",IF(Table62627[[#This Row],[Value]]&gt;=0,-0.1,0.1) )</f>
        <v/>
      </c>
    </row>
    <row r="120" spans="2:9" x14ac:dyDescent="0.2">
      <c r="B120" s="6" cm="1">
        <f t="array" ref="B120">ROW(Table62627[[#This Row],[Row]]) - ROW(Table62627[#Headers])</f>
        <v>3</v>
      </c>
      <c r="C120" s="18" t="str">
        <f t="shared" si="25"/>
        <v/>
      </c>
      <c r="D120" s="18" t="str">
        <f t="shared" si="26"/>
        <v/>
      </c>
      <c r="E120" s="29" t="s">
        <v>61</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37" t="str">
        <f xml:space="preserve"> IF( OR(Table62627[[#This Row],[Reference Emissions Scenario]]="", Table62627[[#This Row],[Scenario to Compare]] = "", Table62627[[#This Row],[Region]] = "", Table62627[[#This Row],[Year]] = "" ), "",IF(Table62627[[#This Row],[Value]]&gt;=0,-0.1,0.1) )</f>
        <v/>
      </c>
    </row>
    <row r="121" spans="2:9" x14ac:dyDescent="0.2">
      <c r="B121" s="6" cm="1">
        <f t="array" ref="B121">ROW(Table62627[[#This Row],[Row]]) - ROW(Table62627[#Headers])</f>
        <v>4</v>
      </c>
      <c r="C121" s="18" t="str">
        <f t="shared" si="25"/>
        <v/>
      </c>
      <c r="D121" s="18" t="str">
        <f t="shared" si="26"/>
        <v/>
      </c>
      <c r="E121" s="29" t="s">
        <v>62</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37" t="str">
        <f xml:space="preserve"> IF( OR(Table62627[[#This Row],[Reference Emissions Scenario]]="", Table62627[[#This Row],[Scenario to Compare]] = "", Table62627[[#This Row],[Region]] = "", Table62627[[#This Row],[Year]] = "" ), "",IF(Table62627[[#This Row],[Value]]&gt;=0,-0.1,0.1) )</f>
        <v/>
      </c>
    </row>
    <row r="122" spans="2:9" x14ac:dyDescent="0.2">
      <c r="B122" s="6" cm="1">
        <f t="array" ref="B122">ROW(Table62627[[#This Row],[Row]]) - ROW(Table62627[#Headers])</f>
        <v>5</v>
      </c>
      <c r="C122" s="18" t="str">
        <f t="shared" si="25"/>
        <v/>
      </c>
      <c r="D122" s="18" t="str">
        <f t="shared" si="26"/>
        <v/>
      </c>
      <c r="E122" s="29" t="s">
        <v>63</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37" t="str">
        <f xml:space="preserve"> IF( OR(Table62627[[#This Row],[Reference Emissions Scenario]]="", Table62627[[#This Row],[Scenario to Compare]] = "", Table62627[[#This Row],[Region]] = "", Table62627[[#This Row],[Year]] = "" ), "",IF(Table62627[[#This Row],[Value]]&gt;=0,-0.1,0.1) )</f>
        <v/>
      </c>
    </row>
    <row r="123" spans="2:9" x14ac:dyDescent="0.2">
      <c r="B123" s="6" cm="1">
        <f t="array" ref="B123">ROW(Table62627[[#This Row],[Row]]) - ROW(Table62627[#Headers])</f>
        <v>6</v>
      </c>
      <c r="C123" s="18" t="str">
        <f t="shared" si="25"/>
        <v/>
      </c>
      <c r="D123" s="18" t="str">
        <f t="shared" si="26"/>
        <v/>
      </c>
      <c r="E123" s="29" t="s">
        <v>64</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37" t="str">
        <f xml:space="preserve"> IF( OR(Table62627[[#This Row],[Reference Emissions Scenario]]="", Table62627[[#This Row],[Scenario to Compare]] = "", Table62627[[#This Row],[Region]] = "", Table62627[[#This Row],[Year]] = "" ), "",IF(Table62627[[#This Row],[Value]]&gt;=0,-0.1,0.1) )</f>
        <v/>
      </c>
    </row>
    <row r="124" spans="2:9" x14ac:dyDescent="0.2">
      <c r="B124" s="6" cm="1">
        <f t="array" ref="B124">ROW(Table62627[[#This Row],[Row]]) - ROW(Table62627[#Headers])</f>
        <v>7</v>
      </c>
      <c r="C124" s="18" t="str">
        <f t="shared" si="25"/>
        <v/>
      </c>
      <c r="D124" s="18" t="str">
        <f t="shared" si="26"/>
        <v/>
      </c>
      <c r="E124" s="29" t="s">
        <v>65</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37" t="str">
        <f xml:space="preserve"> IF( OR(Table62627[[#This Row],[Reference Emissions Scenario]]="", Table62627[[#This Row],[Scenario to Compare]] = "", Table62627[[#This Row],[Region]] = "", Table62627[[#This Row],[Year]] = "" ), "",IF(Table62627[[#This Row],[Value]]&gt;=0,-0.1,0.1) )</f>
        <v/>
      </c>
    </row>
    <row r="125" spans="2:9" x14ac:dyDescent="0.2">
      <c r="B125" s="6" cm="1">
        <f t="array" ref="B125">ROW(Table62627[[#This Row],[Row]]) - ROW(Table62627[#Headers])</f>
        <v>8</v>
      </c>
      <c r="C125" s="18" t="str">
        <f t="shared" si="25"/>
        <v/>
      </c>
      <c r="D125" s="18" t="str">
        <f t="shared" si="26"/>
        <v/>
      </c>
      <c r="E125" s="30" t="s">
        <v>66</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37" t="str">
        <f xml:space="preserve"> IF( OR(Table62627[[#This Row],[Reference Emissions Scenario]]="", Table62627[[#This Row],[Scenario to Compare]] = "", Table62627[[#This Row],[Region]] = "", Table62627[[#This Row],[Year]] = "" ), "",IF(Table62627[[#This Row],[Value]]&gt;=0,-0.1,0.1) )</f>
        <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topLeftCell="E1" workbookViewId="0">
      <selection activeCell="M6" sqref="M6"/>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L17" sqref="L17"/>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election activeCell="E10" sqref="E10"/>
    </sheetView>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4" x14ac:dyDescent="0.2">
      <c r="B3" s="6" t="s">
        <v>99</v>
      </c>
    </row>
    <row r="4" spans="2:14" x14ac:dyDescent="0.2">
      <c r="B4" s="6" t="s">
        <v>100</v>
      </c>
      <c r="C4" s="6" t="s">
        <v>101</v>
      </c>
      <c r="D4" s="6" t="s">
        <v>102</v>
      </c>
      <c r="E4" s="6" t="s">
        <v>103</v>
      </c>
      <c r="F4" s="6" t="s">
        <v>104</v>
      </c>
      <c r="G4" s="6" t="s">
        <v>105</v>
      </c>
      <c r="H4" s="6" t="s">
        <v>106</v>
      </c>
      <c r="I4" s="6" t="s">
        <v>107</v>
      </c>
      <c r="J4" s="7" t="s">
        <v>108</v>
      </c>
      <c r="K4" s="6" t="s">
        <v>109</v>
      </c>
      <c r="L4" s="6" t="s">
        <v>110</v>
      </c>
      <c r="M4" s="6" t="s">
        <v>239</v>
      </c>
      <c r="N4" s="6" t="s">
        <v>242</v>
      </c>
    </row>
    <row r="5" spans="2:14" x14ac:dyDescent="0.2">
      <c r="B5" s="31">
        <f xml:space="preserve"> ROW( co_sectorInfo[[#This Row],[ID]] ) - ROW( co_sectorInfo[[#Headers],[ID]] )</f>
        <v>1</v>
      </c>
      <c r="C5" s="9" t="s">
        <v>233</v>
      </c>
      <c r="D5" s="9" t="s">
        <v>235</v>
      </c>
      <c r="E5" s="9" t="s">
        <v>111</v>
      </c>
      <c r="F5" s="9" t="s">
        <v>112</v>
      </c>
      <c r="G5" s="9" t="s">
        <v>113</v>
      </c>
      <c r="H5" s="9" t="s">
        <v>114</v>
      </c>
      <c r="I5" s="9">
        <f xml:space="preserve"> 10^5</f>
        <v>100000</v>
      </c>
      <c r="J5" s="10" t="s">
        <v>115</v>
      </c>
      <c r="K5" s="9" t="s">
        <v>116</v>
      </c>
      <c r="L5" s="9" t="str">
        <f xml:space="preserve"> INDEX( co_modelTypes[driverUnit_label], MATCH( co_sectorInfo[[#This Row],[modelType]], co_modelTypes[modelType], 0 ) )</f>
        <v>degrees Celsius</v>
      </c>
      <c r="M5" s="9" t="s">
        <v>241</v>
      </c>
      <c r="N5" s="9" t="s">
        <v>111</v>
      </c>
    </row>
    <row r="6" spans="2:14" x14ac:dyDescent="0.2">
      <c r="B6" s="35">
        <f xml:space="preserve"> ROW( co_sectorInfo[[#This Row],[ID]] ) - ROW( co_sectorInfo[[#Headers],[ID]] )</f>
        <v>2</v>
      </c>
      <c r="C6" s="9" t="s">
        <v>234</v>
      </c>
      <c r="D6" s="9" t="s">
        <v>236</v>
      </c>
      <c r="E6" s="9" t="s">
        <v>126</v>
      </c>
      <c r="F6" s="9" t="s">
        <v>127</v>
      </c>
      <c r="G6" s="9" t="s">
        <v>164</v>
      </c>
      <c r="H6" s="9" t="s">
        <v>30</v>
      </c>
      <c r="I6" s="9">
        <f xml:space="preserve"> 10^5</f>
        <v>100000</v>
      </c>
      <c r="J6" s="10" t="s">
        <v>115</v>
      </c>
      <c r="K6" s="9" t="s">
        <v>116</v>
      </c>
      <c r="L6" s="9" t="str">
        <f xml:space="preserve"> INDEX( co_modelTypes[driverUnit_label], MATCH( co_sectorInfo[[#This Row],[modelType]], co_modelTypes[modelType], 0 ) )</f>
        <v>degrees Celsius</v>
      </c>
      <c r="M6" s="9" t="s">
        <v>240</v>
      </c>
      <c r="N6" s="9" t="s">
        <v>126</v>
      </c>
    </row>
    <row r="7" spans="2:14" x14ac:dyDescent="0.2">
      <c r="B7" s="31">
        <f xml:space="preserve"> ROW( co_sectorInfo[[#This Row],[ID]] ) - ROW( co_sectorInfo[[#Headers],[ID]] )</f>
        <v>3</v>
      </c>
      <c r="C7" s="9" t="s">
        <v>117</v>
      </c>
      <c r="D7" s="9" t="s">
        <v>118</v>
      </c>
      <c r="E7" s="9" t="s">
        <v>119</v>
      </c>
      <c r="F7" s="9" t="s">
        <v>120</v>
      </c>
      <c r="G7" s="9" t="s">
        <v>121</v>
      </c>
      <c r="H7" s="9" t="s">
        <v>122</v>
      </c>
      <c r="I7" s="9">
        <v>1</v>
      </c>
      <c r="J7" s="10" t="s">
        <v>123</v>
      </c>
      <c r="K7" s="9" t="s">
        <v>116</v>
      </c>
      <c r="L7" s="9" t="str">
        <f xml:space="preserve"> INDEX( co_modelTypes[driverUnit_label], MATCH( co_sectorInfo[[#This Row],[modelType]], co_modelTypes[modelType], 0 ) )</f>
        <v>degrees Celsius</v>
      </c>
      <c r="M7" s="9"/>
      <c r="N7" s="9" t="s">
        <v>119</v>
      </c>
    </row>
    <row r="8" spans="2:14" x14ac:dyDescent="0.2">
      <c r="B8" s="31">
        <f xml:space="preserve"> ROW( co_sectorInfo[[#This Row],[ID]] ) - ROW( co_sectorInfo[[#Headers],[ID]] )</f>
        <v>4</v>
      </c>
      <c r="C8" s="9" t="s">
        <v>124</v>
      </c>
      <c r="D8" s="9" t="s">
        <v>125</v>
      </c>
      <c r="E8" s="9" t="s">
        <v>126</v>
      </c>
      <c r="F8" s="9" t="s">
        <v>127</v>
      </c>
      <c r="G8" s="9" t="s">
        <v>128</v>
      </c>
      <c r="H8" s="9" t="s">
        <v>128</v>
      </c>
      <c r="I8" s="9">
        <f xml:space="preserve"> 10^5</f>
        <v>100000</v>
      </c>
      <c r="J8" s="10" t="s">
        <v>115</v>
      </c>
      <c r="K8" s="9" t="s">
        <v>116</v>
      </c>
      <c r="L8" s="9" t="str">
        <f xml:space="preserve"> INDEX( co_modelTypes[driverUnit_label], MATCH( co_sectorInfo[[#This Row],[modelType]], co_modelTypes[modelType], 0 ) )</f>
        <v>degrees Celsius</v>
      </c>
      <c r="M8" s="9"/>
      <c r="N8" s="9" t="s">
        <v>126</v>
      </c>
    </row>
    <row r="9" spans="2:14" x14ac:dyDescent="0.2">
      <c r="B9" s="31">
        <f xml:space="preserve"> ROW( co_sectorInfo[[#This Row],[ID]] ) - ROW( co_sectorInfo[[#Headers],[ID]] )</f>
        <v>5</v>
      </c>
      <c r="C9" s="9" t="s">
        <v>129</v>
      </c>
      <c r="D9" s="9" t="s">
        <v>130</v>
      </c>
      <c r="E9" s="9" t="s">
        <v>131</v>
      </c>
      <c r="F9" s="9" t="s">
        <v>132</v>
      </c>
      <c r="G9" s="9" t="s">
        <v>128</v>
      </c>
      <c r="H9" s="9" t="s">
        <v>128</v>
      </c>
      <c r="I9" s="9">
        <v>1</v>
      </c>
      <c r="J9" s="10" t="s">
        <v>123</v>
      </c>
      <c r="K9" s="9" t="s">
        <v>116</v>
      </c>
      <c r="L9" s="9" t="str">
        <f xml:space="preserve"> INDEX( co_modelTypes[driverUnit_label], MATCH( co_sectorInfo[[#This Row],[modelType]], co_modelTypes[modelType], 0 ) )</f>
        <v>degrees Celsius</v>
      </c>
      <c r="M9" s="9"/>
      <c r="N9" s="9" t="s">
        <v>243</v>
      </c>
    </row>
    <row r="10" spans="2:14" x14ac:dyDescent="0.2">
      <c r="B10" s="31">
        <f xml:space="preserve"> ROW( co_sectorInfo[[#This Row],[ID]] ) - ROW( co_sectorInfo[[#Headers],[ID]] )</f>
        <v>6</v>
      </c>
      <c r="C10" s="9" t="s">
        <v>133</v>
      </c>
      <c r="D10" s="9" t="s">
        <v>134</v>
      </c>
      <c r="E10" s="9" t="s">
        <v>131</v>
      </c>
      <c r="F10" s="9" t="s">
        <v>132</v>
      </c>
      <c r="G10" s="9" t="s">
        <v>128</v>
      </c>
      <c r="H10" s="9" t="s">
        <v>128</v>
      </c>
      <c r="I10" s="9">
        <v>1</v>
      </c>
      <c r="J10" s="10" t="s">
        <v>123</v>
      </c>
      <c r="K10" s="9" t="s">
        <v>135</v>
      </c>
      <c r="L10" s="9" t="str">
        <f xml:space="preserve"> INDEX( co_modelTypes[driverUnit_label], MATCH( co_sectorInfo[[#This Row],[modelType]], co_modelTypes[modelType], 0 ) )</f>
        <v>cm</v>
      </c>
      <c r="M10" s="9"/>
      <c r="N10" s="9" t="s">
        <v>243</v>
      </c>
    </row>
    <row r="11" spans="2:14" x14ac:dyDescent="0.2">
      <c r="B11" s="31">
        <f xml:space="preserve"> ROW( co_sectorInfo[[#This Row],[ID]] ) - ROW( co_sectorInfo[[#Headers],[ID]] )</f>
        <v>7</v>
      </c>
      <c r="C11" s="9" t="s">
        <v>136</v>
      </c>
      <c r="D11" s="9" t="s">
        <v>137</v>
      </c>
      <c r="E11" s="9" t="s">
        <v>231</v>
      </c>
      <c r="F11" s="9" t="s">
        <v>232</v>
      </c>
      <c r="G11" s="9" t="s">
        <v>128</v>
      </c>
      <c r="H11" s="9" t="s">
        <v>128</v>
      </c>
      <c r="I11" s="9">
        <v>100000</v>
      </c>
      <c r="J11" s="10" t="s">
        <v>115</v>
      </c>
      <c r="K11" s="9" t="s">
        <v>135</v>
      </c>
      <c r="L11" s="9" t="str">
        <f xml:space="preserve"> INDEX( co_modelTypes[driverUnit_label], MATCH( co_sectorInfo[[#This Row],[modelType]], co_modelTypes[modelType], 0 ) )</f>
        <v>cm</v>
      </c>
      <c r="M11" s="9"/>
      <c r="N11" s="9" t="s">
        <v>231</v>
      </c>
    </row>
    <row r="14" spans="2:14" x14ac:dyDescent="0.2">
      <c r="B14" s="6" t="s">
        <v>138</v>
      </c>
    </row>
    <row r="15" spans="2:14" x14ac:dyDescent="0.2">
      <c r="B15" s="6" t="s">
        <v>100</v>
      </c>
      <c r="C15" s="6" t="s">
        <v>102</v>
      </c>
      <c r="D15" s="6" t="s">
        <v>139</v>
      </c>
      <c r="E15" s="6" t="s">
        <v>140</v>
      </c>
    </row>
    <row r="16" spans="2:14" x14ac:dyDescent="0.2">
      <c r="B16" s="31">
        <f xml:space="preserve"> ROW( coVariants[[#This Row],[ID]] ) - ROW( coVariants[[#Headers],[ID]] )</f>
        <v>1</v>
      </c>
      <c r="C16" s="9" t="s">
        <v>235</v>
      </c>
      <c r="D16" s="9" t="s">
        <v>5</v>
      </c>
      <c r="E16" s="9" t="s">
        <v>141</v>
      </c>
    </row>
    <row r="17" spans="2:5" x14ac:dyDescent="0.2">
      <c r="B17" s="35">
        <f xml:space="preserve"> ROW( coVariants[[#This Row],[ID]] ) - ROW( coVariants[[#Headers],[ID]] )</f>
        <v>2</v>
      </c>
      <c r="C17" s="9" t="s">
        <v>236</v>
      </c>
      <c r="D17" s="9" t="s">
        <v>5</v>
      </c>
      <c r="E17" s="9" t="s">
        <v>141</v>
      </c>
    </row>
    <row r="18" spans="2:5" x14ac:dyDescent="0.2">
      <c r="B18" s="31">
        <f xml:space="preserve"> ROW( coVariants[[#This Row],[ID]] ) - ROW( coVariants[[#Headers],[ID]] )</f>
        <v>3</v>
      </c>
      <c r="C18" s="9" t="s">
        <v>118</v>
      </c>
      <c r="D18" s="9" t="s">
        <v>5</v>
      </c>
      <c r="E18" s="9" t="s">
        <v>141</v>
      </c>
    </row>
    <row r="19" spans="2:5" x14ac:dyDescent="0.2">
      <c r="B19" s="31">
        <f xml:space="preserve"> ROW( coVariants[[#This Row],[ID]] ) - ROW( coVariants[[#Headers],[ID]] )</f>
        <v>4</v>
      </c>
      <c r="C19" s="9" t="s">
        <v>125</v>
      </c>
      <c r="D19" s="9" t="s">
        <v>5</v>
      </c>
      <c r="E19" s="9" t="s">
        <v>141</v>
      </c>
    </row>
    <row r="20" spans="2:5" x14ac:dyDescent="0.2">
      <c r="B20" s="31">
        <f xml:space="preserve"> ROW( coVariants[[#This Row],[ID]] ) - ROW( coVariants[[#Headers],[ID]] )</f>
        <v>5</v>
      </c>
      <c r="C20" s="9" t="s">
        <v>130</v>
      </c>
      <c r="D20" s="9" t="s">
        <v>142</v>
      </c>
      <c r="E20" s="9" t="s">
        <v>143</v>
      </c>
    </row>
    <row r="21" spans="2:5" x14ac:dyDescent="0.2">
      <c r="B21" s="31">
        <f xml:space="preserve"> ROW( coVariants[[#This Row],[ID]] ) - ROW( coVariants[[#Headers],[ID]] )</f>
        <v>6</v>
      </c>
      <c r="C21" s="9" t="s">
        <v>130</v>
      </c>
      <c r="D21" s="9" t="s">
        <v>144</v>
      </c>
      <c r="E21" s="9" t="s">
        <v>145</v>
      </c>
    </row>
    <row r="22" spans="2:5" x14ac:dyDescent="0.2">
      <c r="B22" s="31">
        <f xml:space="preserve"> ROW( coVariants[[#This Row],[ID]] ) - ROW( coVariants[[#Headers],[ID]] )</f>
        <v>7</v>
      </c>
      <c r="C22" s="9" t="s">
        <v>134</v>
      </c>
      <c r="D22" s="9" t="s">
        <v>146</v>
      </c>
      <c r="E22" s="9" t="s">
        <v>147</v>
      </c>
    </row>
    <row r="23" spans="2:5" x14ac:dyDescent="0.2">
      <c r="B23" s="31">
        <f xml:space="preserve"> ROW( coVariants[[#This Row],[ID]] ) - ROW( coVariants[[#Headers],[ID]] )</f>
        <v>8</v>
      </c>
      <c r="C23" s="9" t="s">
        <v>134</v>
      </c>
      <c r="D23" s="9" t="s">
        <v>148</v>
      </c>
      <c r="E23" s="9" t="s">
        <v>149</v>
      </c>
    </row>
    <row r="24" spans="2:5" x14ac:dyDescent="0.2">
      <c r="B24" s="31">
        <f xml:space="preserve"> ROW( coVariants[[#This Row],[ID]] ) - ROW( coVariants[[#Headers],[ID]] )</f>
        <v>9</v>
      </c>
      <c r="C24" s="9" t="s">
        <v>137</v>
      </c>
      <c r="D24" s="9" t="s">
        <v>146</v>
      </c>
      <c r="E24" s="9" t="s">
        <v>147</v>
      </c>
    </row>
    <row r="25" spans="2:5" x14ac:dyDescent="0.2">
      <c r="B25" s="31">
        <f xml:space="preserve"> ROW( coVariants[[#This Row],[ID]] ) - ROW( coVariants[[#Headers],[ID]] )</f>
        <v>10</v>
      </c>
      <c r="C25" s="9" t="s">
        <v>137</v>
      </c>
      <c r="D25" s="9" t="s">
        <v>148</v>
      </c>
      <c r="E25" s="9" t="s">
        <v>149</v>
      </c>
    </row>
    <row r="28" spans="2:5" x14ac:dyDescent="0.2">
      <c r="B28" s="6" t="s">
        <v>150</v>
      </c>
    </row>
    <row r="29" spans="2:5" x14ac:dyDescent="0.2">
      <c r="B29" s="6" t="s">
        <v>100</v>
      </c>
      <c r="C29" s="6" t="s">
        <v>109</v>
      </c>
      <c r="D29" s="6" t="s">
        <v>151</v>
      </c>
      <c r="E29" s="6" t="s">
        <v>110</v>
      </c>
    </row>
    <row r="30" spans="2:5" x14ac:dyDescent="0.2">
      <c r="B30" s="31">
        <f xml:space="preserve"> ROW( co_modelTypes[[#This Row],[ID]] ) - ROW( co_modelTypes[[#Headers],[ID]] )</f>
        <v>1</v>
      </c>
      <c r="C30" s="9" t="s">
        <v>116</v>
      </c>
      <c r="D30" s="9" t="s">
        <v>152</v>
      </c>
      <c r="E30" s="9" t="s">
        <v>153</v>
      </c>
    </row>
    <row r="31" spans="2:5" x14ac:dyDescent="0.2">
      <c r="B31" s="31">
        <f xml:space="preserve"> ROW( co_modelTypes[[#This Row],[ID]] ) - ROW( co_modelTypes[[#Headers],[ID]] )</f>
        <v>2</v>
      </c>
      <c r="C31" s="9" t="s">
        <v>135</v>
      </c>
      <c r="D31" s="9" t="s">
        <v>154</v>
      </c>
      <c r="E31" s="9" t="s">
        <v>155</v>
      </c>
    </row>
    <row r="34" spans="2:6" x14ac:dyDescent="0.2">
      <c r="B34" s="6" t="s">
        <v>156</v>
      </c>
    </row>
    <row r="35" spans="2:6" x14ac:dyDescent="0.2">
      <c r="B35" s="6" t="s">
        <v>100</v>
      </c>
      <c r="C35" s="6" t="s">
        <v>71</v>
      </c>
      <c r="D35" s="6" t="s">
        <v>157</v>
      </c>
      <c r="E35" s="6" t="s">
        <v>158</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159</v>
      </c>
    </row>
    <row r="43" spans="2:6" x14ac:dyDescent="0.2">
      <c r="B43" s="6" t="s">
        <v>100</v>
      </c>
      <c r="C43" s="6" t="s">
        <v>83</v>
      </c>
      <c r="D43" s="6" t="s">
        <v>160</v>
      </c>
    </row>
    <row r="44" spans="2:6" x14ac:dyDescent="0.2">
      <c r="B44" s="31">
        <f xml:space="preserve"> ROW( SV_Categories[[#This Row],[ID]] ) - ROW( SV_Categories[[#Headers],[ID]] )</f>
        <v>1</v>
      </c>
      <c r="C44" s="9" t="s">
        <v>161</v>
      </c>
      <c r="D44" s="9" t="s">
        <v>23</v>
      </c>
    </row>
    <row r="45" spans="2:6" x14ac:dyDescent="0.2">
      <c r="B45" s="31">
        <f xml:space="preserve"> ROW( SV_Categories[[#This Row],[ID]] ) - ROW( SV_Categories[[#Headers],[ID]] )</f>
        <v>2</v>
      </c>
      <c r="C45" s="9" t="s">
        <v>162</v>
      </c>
      <c r="D45" s="9" t="s">
        <v>33</v>
      </c>
    </row>
    <row r="46" spans="2:6" x14ac:dyDescent="0.2">
      <c r="B46" s="31">
        <f xml:space="preserve"> ROW( SV_Categories[[#This Row],[ID]] ) - ROW( SV_Categories[[#Headers],[ID]] )</f>
        <v>3</v>
      </c>
      <c r="C46" s="9" t="s">
        <v>163</v>
      </c>
      <c r="D46" s="9" t="s">
        <v>27</v>
      </c>
    </row>
    <row r="47" spans="2:6" x14ac:dyDescent="0.2">
      <c r="B47" s="31">
        <f xml:space="preserve"> ROW( SV_Categories[[#This Row],[ID]] ) - ROW( SV_Categories[[#Headers],[ID]] )</f>
        <v>4</v>
      </c>
      <c r="C47" s="9" t="s">
        <v>164</v>
      </c>
      <c r="D47" s="9" t="s">
        <v>240</v>
      </c>
    </row>
    <row r="48" spans="2:6" x14ac:dyDescent="0.2">
      <c r="B48" s="31">
        <f xml:space="preserve"> ROW( SV_Categories[[#This Row],[ID]] ) - ROW( SV_Categories[[#Headers],[ID]] )</f>
        <v>5</v>
      </c>
      <c r="C48" s="9" t="s">
        <v>165</v>
      </c>
      <c r="D48" s="9" t="s">
        <v>66</v>
      </c>
    </row>
    <row r="49" spans="2:5" x14ac:dyDescent="0.2">
      <c r="B49" s="31">
        <f xml:space="preserve"> ROW( SV_Categories[[#This Row],[ID]] ) - ROW( SV_Categories[[#Headers],[ID]] )</f>
        <v>6</v>
      </c>
      <c r="C49" s="9" t="s">
        <v>166</v>
      </c>
      <c r="D49" s="9" t="s">
        <v>65</v>
      </c>
    </row>
    <row r="50" spans="2:5" x14ac:dyDescent="0.2">
      <c r="B50" s="31">
        <f xml:space="preserve"> ROW( SV_Categories[[#This Row],[ID]] ) - ROW( SV_Categories[[#Headers],[ID]] )</f>
        <v>7</v>
      </c>
      <c r="C50" s="9" t="s">
        <v>167</v>
      </c>
      <c r="D50" s="9" t="s">
        <v>64</v>
      </c>
    </row>
    <row r="51" spans="2:5" x14ac:dyDescent="0.2">
      <c r="B51" s="31">
        <f xml:space="preserve"> ROW( SV_Categories[[#This Row],[ID]] ) - ROW( SV_Categories[[#Headers],[ID]] )</f>
        <v>8</v>
      </c>
      <c r="C51" s="9" t="s">
        <v>168</v>
      </c>
      <c r="D51" s="9" t="s">
        <v>61</v>
      </c>
    </row>
    <row r="52" spans="2:5" x14ac:dyDescent="0.2">
      <c r="B52" s="31">
        <f xml:space="preserve"> ROW( SV_Categories[[#This Row],[ID]] ) - ROW( SV_Categories[[#Headers],[ID]] )</f>
        <v>9</v>
      </c>
      <c r="C52" s="9" t="s">
        <v>169</v>
      </c>
      <c r="D52" s="9" t="s">
        <v>60</v>
      </c>
    </row>
    <row r="53" spans="2:5" x14ac:dyDescent="0.2">
      <c r="B53" s="31">
        <f xml:space="preserve"> ROW( SV_Categories[[#This Row],[ID]] ) - ROW( SV_Categories[[#Headers],[ID]] )</f>
        <v>10</v>
      </c>
      <c r="C53" s="9" t="s">
        <v>170</v>
      </c>
      <c r="D53" s="9" t="s">
        <v>62</v>
      </c>
    </row>
    <row r="54" spans="2:5" x14ac:dyDescent="0.2">
      <c r="B54" s="31">
        <f xml:space="preserve"> ROW( SV_Categories[[#This Row],[ID]] ) - ROW( SV_Categories[[#Headers],[ID]] )</f>
        <v>11</v>
      </c>
      <c r="C54" s="9" t="s">
        <v>171</v>
      </c>
      <c r="D54" s="9" t="s">
        <v>63</v>
      </c>
    </row>
    <row r="55" spans="2:5" x14ac:dyDescent="0.2">
      <c r="B55" s="31">
        <f xml:space="preserve"> ROW( SV_Categories[[#This Row],[ID]] ) - ROW( SV_Categories[[#Headers],[ID]] )</f>
        <v>12</v>
      </c>
      <c r="C55" s="9" t="s">
        <v>172</v>
      </c>
      <c r="D55" s="9" t="s">
        <v>59</v>
      </c>
    </row>
    <row r="58" spans="2:5" x14ac:dyDescent="0.2">
      <c r="B58" s="6" t="s">
        <v>173</v>
      </c>
    </row>
    <row r="59" spans="2:5" x14ac:dyDescent="0.2">
      <c r="B59" s="6" t="s">
        <v>100</v>
      </c>
      <c r="C59" s="6" t="s">
        <v>174</v>
      </c>
      <c r="D59" s="6" t="s">
        <v>175</v>
      </c>
      <c r="E59" s="6" t="s">
        <v>176</v>
      </c>
    </row>
    <row r="60" spans="2:5" x14ac:dyDescent="0.2">
      <c r="B60" s="31">
        <f xml:space="preserve"> ROW( co_modelValues[[#This Row],[ID]] ) - ROW( co_modelValues[[#Headers],[ID]] )</f>
        <v>1</v>
      </c>
      <c r="C60" s="9" t="s">
        <v>177</v>
      </c>
      <c r="D60" s="9" t="s">
        <v>178</v>
      </c>
      <c r="E60" s="9" t="str">
        <f xml:space="preserve"> IF( ISBLANK( input_sector ), "", input_sector )</f>
        <v/>
      </c>
    </row>
    <row r="61" spans="2:5" x14ac:dyDescent="0.2">
      <c r="B61" s="31">
        <f xml:space="preserve"> ROW( co_modelValues[[#This Row],[ID]] ) - ROW( co_modelValues[[#Headers],[ID]] )</f>
        <v>2</v>
      </c>
      <c r="C61" s="9" t="s">
        <v>179</v>
      </c>
      <c r="D61" s="9" t="s">
        <v>180</v>
      </c>
      <c r="E61" s="9">
        <v>8</v>
      </c>
    </row>
    <row r="62" spans="2:5" x14ac:dyDescent="0.2">
      <c r="B62" s="31">
        <f xml:space="preserve"> ROW( co_modelValues[[#This Row],[ID]] ) - ROW( co_modelValues[[#Headers],[ID]] )</f>
        <v>3</v>
      </c>
      <c r="C62" s="9" t="s">
        <v>181</v>
      </c>
      <c r="D62" s="9" t="s">
        <v>182</v>
      </c>
      <c r="E62" s="9">
        <f xml:space="preserve"> ROWS( co_emissions[] )</f>
        <v>4</v>
      </c>
    </row>
    <row r="63" spans="2:5" x14ac:dyDescent="0.2">
      <c r="B63" s="31">
        <f xml:space="preserve"> ROW( co_modelValues[[#This Row],[ID]] ) - ROW( co_modelValues[[#Headers],[ID]] )</f>
        <v>4</v>
      </c>
      <c r="C63" s="9" t="s">
        <v>183</v>
      </c>
      <c r="D63" s="9" t="s">
        <v>184</v>
      </c>
      <c r="E63" s="9">
        <v>2</v>
      </c>
    </row>
    <row r="66" spans="2:7" x14ac:dyDescent="0.2">
      <c r="B66" s="6" t="s">
        <v>185</v>
      </c>
    </row>
    <row r="67" spans="2:7" x14ac:dyDescent="0.2">
      <c r="B67" s="6" t="s">
        <v>100</v>
      </c>
      <c r="C67" s="6" t="s">
        <v>9</v>
      </c>
      <c r="D67" s="6" t="s">
        <v>10</v>
      </c>
      <c r="E67" s="6" t="s">
        <v>186</v>
      </c>
      <c r="F67" s="6" t="s">
        <v>187</v>
      </c>
      <c r="G67" s="6" t="s">
        <v>188</v>
      </c>
    </row>
    <row r="68" spans="2:7" x14ac:dyDescent="0.2">
      <c r="B68" s="31">
        <f xml:space="preserve"> ROW( co_plotList[[#This Row],[ID]] ) - ROW( co_plotList[[#Headers],[ID]] )</f>
        <v>1</v>
      </c>
      <c r="C68" s="9" t="s">
        <v>11</v>
      </c>
      <c r="D68" s="11">
        <v>1</v>
      </c>
      <c r="E68" s="9" t="s">
        <v>189</v>
      </c>
      <c r="F68" s="9">
        <v>1</v>
      </c>
      <c r="G68" s="9" t="s">
        <v>190</v>
      </c>
    </row>
    <row r="69" spans="2:7" x14ac:dyDescent="0.2">
      <c r="B69" s="31">
        <f xml:space="preserve"> ROW( co_plotList[[#This Row],[ID]] ) - ROW( co_plotList[[#Headers],[ID]] )</f>
        <v>2</v>
      </c>
      <c r="C69" s="9" t="s">
        <v>11</v>
      </c>
      <c r="D69" s="11">
        <v>2</v>
      </c>
      <c r="E69" s="9" t="s">
        <v>191</v>
      </c>
      <c r="F69" s="9">
        <v>2</v>
      </c>
      <c r="G69" s="9" t="s">
        <v>192</v>
      </c>
    </row>
    <row r="70" spans="2:7" x14ac:dyDescent="0.2">
      <c r="B70" s="31">
        <f xml:space="preserve"> ROW( co_plotList[[#This Row],[ID]] ) - ROW( co_plotList[[#Headers],[ID]] )</f>
        <v>3</v>
      </c>
      <c r="C70" s="9" t="s">
        <v>193</v>
      </c>
      <c r="D70" s="11">
        <v>1</v>
      </c>
      <c r="E70" s="9" t="s">
        <v>194</v>
      </c>
      <c r="F70" s="9">
        <v>1</v>
      </c>
      <c r="G70" s="9" t="s">
        <v>195</v>
      </c>
    </row>
    <row r="71" spans="2:7" x14ac:dyDescent="0.2">
      <c r="B71" s="31">
        <f xml:space="preserve"> ROW( co_plotList[[#This Row],[ID]] ) - ROW( co_plotList[[#Headers],[ID]] )</f>
        <v>4</v>
      </c>
      <c r="C71" s="9" t="s">
        <v>13</v>
      </c>
      <c r="D71" s="11">
        <v>1</v>
      </c>
      <c r="E71" s="9" t="s">
        <v>196</v>
      </c>
      <c r="F71" s="9">
        <v>1</v>
      </c>
      <c r="G71" s="9" t="s">
        <v>197</v>
      </c>
    </row>
    <row r="72" spans="2:7" x14ac:dyDescent="0.2">
      <c r="B72" s="31">
        <f xml:space="preserve"> ROW( co_plotList[[#This Row],[ID]] ) - ROW( co_plotList[[#Headers],[ID]] )</f>
        <v>5</v>
      </c>
      <c r="C72" s="9" t="s">
        <v>13</v>
      </c>
      <c r="D72" s="11">
        <v>2</v>
      </c>
      <c r="E72" s="9" t="s">
        <v>198</v>
      </c>
      <c r="F72" s="9">
        <v>2</v>
      </c>
      <c r="G72" s="9" t="s">
        <v>199</v>
      </c>
    </row>
    <row r="73" spans="2:7" x14ac:dyDescent="0.2">
      <c r="B73" s="31">
        <f xml:space="preserve"> ROW( co_plotList[[#This Row],[ID]] ) - ROW( co_plotList[[#Headers],[ID]] )</f>
        <v>6</v>
      </c>
      <c r="C73" s="9" t="s">
        <v>13</v>
      </c>
      <c r="D73" s="11">
        <v>3</v>
      </c>
      <c r="E73" s="9" t="s">
        <v>200</v>
      </c>
      <c r="F73" s="9">
        <v>3</v>
      </c>
      <c r="G73" s="9" t="s">
        <v>201</v>
      </c>
    </row>
    <row r="74" spans="2:7" x14ac:dyDescent="0.2">
      <c r="B74" s="31">
        <f xml:space="preserve"> ROW( co_plotList[[#This Row],[ID]] ) - ROW( co_plotList[[#Headers],[ID]] )</f>
        <v>7</v>
      </c>
      <c r="C74" s="9" t="s">
        <v>13</v>
      </c>
      <c r="D74" s="11">
        <v>4</v>
      </c>
      <c r="E74" s="9" t="s">
        <v>225</v>
      </c>
      <c r="F74" s="9">
        <v>4</v>
      </c>
      <c r="G74" s="9" t="s">
        <v>226</v>
      </c>
    </row>
    <row r="77" spans="2:7" x14ac:dyDescent="0.2">
      <c r="B77" s="6" t="s">
        <v>202</v>
      </c>
      <c r="F77" s="6" t="s">
        <v>203</v>
      </c>
    </row>
    <row r="78" spans="2:7" x14ac:dyDescent="0.2">
      <c r="B78" s="6" t="s">
        <v>100</v>
      </c>
      <c r="C78" s="6" t="s">
        <v>186</v>
      </c>
      <c r="D78" s="6" t="s">
        <v>204</v>
      </c>
      <c r="E78" s="6" t="s">
        <v>188</v>
      </c>
      <c r="F78" s="6" t="s">
        <v>205</v>
      </c>
      <c r="G78" s="6" t="s">
        <v>206</v>
      </c>
    </row>
    <row r="79" spans="2:7" x14ac:dyDescent="0.2">
      <c r="B79" s="31">
        <f xml:space="preserve"> ROW( co_plotSelections[[#This Row],[ID]] ) - ROW( co_plotSelections[[#Headers],[ID]] )</f>
        <v>1</v>
      </c>
      <c r="C79" s="9" t="s">
        <v>189</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1">
        <f xml:space="preserve"> ROW( co_plotSelections[[#This Row],[ID]] ) - ROW( co_plotSelections[[#Headers],[ID]] )</f>
        <v>2</v>
      </c>
      <c r="C80" s="9" t="s">
        <v>189</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189</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191</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191</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191</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191</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194</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194</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194</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196</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1">
        <f xml:space="preserve"> ROW( co_plotSelections[[#This Row],[ID]] ) - ROW( co_plotSelections[[#Headers],[ID]] )</f>
        <v>12</v>
      </c>
      <c r="C90" s="9" t="s">
        <v>196</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196</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196</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198</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1">
        <f xml:space="preserve"> ROW( co_plotSelections[[#This Row],[ID]] ) - ROW( co_plotSelections[[#Headers],[ID]] )</f>
        <v>16</v>
      </c>
      <c r="C94" s="9" t="s">
        <v>198</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200</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200</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200</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225</v>
      </c>
      <c r="D98" s="11" t="s">
        <v>34</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225</v>
      </c>
      <c r="D99" s="11" t="s">
        <v>37</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225</v>
      </c>
      <c r="D100" s="11" t="s">
        <v>35</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225</v>
      </c>
      <c r="D101" s="11" t="s">
        <v>38</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207</v>
      </c>
    </row>
    <row r="105" spans="2:7" x14ac:dyDescent="0.2">
      <c r="B105" s="6" t="s">
        <v>100</v>
      </c>
      <c r="C105" s="6" t="s">
        <v>186</v>
      </c>
      <c r="D105" s="6" t="s">
        <v>208</v>
      </c>
      <c r="E105" s="6" t="s">
        <v>209</v>
      </c>
    </row>
    <row r="106" spans="2:7" x14ac:dyDescent="0.2">
      <c r="B106" s="31">
        <f xml:space="preserve"> ROW( co_plotLabels[[#This Row],[ID]] ) - ROW( co_plotLabels[[#Headers],[ID]] )</f>
        <v>1</v>
      </c>
      <c r="C106" s="9" t="s">
        <v>189</v>
      </c>
      <c r="D106" s="9" t="s">
        <v>210</v>
      </c>
      <c r="E106" s="9" t="str">
        <f xml:space="preserve"> _xlfn.IFNA( _xlfn.TEXTJOIN("", TRUE, "Avoided ", INDEX(co_sectorInfo[Alternate Plot Title],MATCH(input_sector,co_sectorInfo[sector],0)), " in ", $G$79, " populations", " - ",$G$81), "" )</f>
        <v/>
      </c>
    </row>
    <row r="107" spans="2:7" x14ac:dyDescent="0.2">
      <c r="B107" s="31">
        <f xml:space="preserve"> ROW( co_plotLabels[[#This Row],[ID]] ) - ROW( co_plotLabels[[#Headers],[ID]] )</f>
        <v>2</v>
      </c>
      <c r="C107" s="9" t="s">
        <v>189</v>
      </c>
      <c r="D107" s="9" t="s">
        <v>211</v>
      </c>
      <c r="E107" s="9" t="s">
        <v>38</v>
      </c>
    </row>
    <row r="108" spans="2:7" x14ac:dyDescent="0.2">
      <c r="B108" s="31">
        <f xml:space="preserve"> ROW( co_plotLabels[[#This Row],[ID]] ) - ROW( co_plotLabels[[#Headers],[ID]] )</f>
        <v>3</v>
      </c>
      <c r="C108" s="9" t="s">
        <v>189</v>
      </c>
      <c r="D108" s="9" t="s">
        <v>212</v>
      </c>
      <c r="E108" s="12" t="str">
        <f xml:space="preserve"> _xlfn.IFNA( _xlfn.TEXTJOIN("", TRUE, "Avoided ", INDEX(co_sectorInfo[Alternate Plot Title],MATCH(input_sector,co_sectorInfo[sector],0))), "" )</f>
        <v/>
      </c>
    </row>
    <row r="109" spans="2:7" x14ac:dyDescent="0.2">
      <c r="B109" s="31">
        <f xml:space="preserve"> ROW( co_plotLabels[[#This Row],[ID]] ) - ROW( co_plotLabels[[#Headers],[ID]] )</f>
        <v>4</v>
      </c>
      <c r="C109" s="9" t="s">
        <v>191</v>
      </c>
      <c r="D109" s="11" t="s">
        <v>210</v>
      </c>
      <c r="E109" s="12" t="str">
        <f xml:space="preserve"> _xlfn.IFNA( _xlfn.TEXTJOIN("", TRUE, "Avoided ", INDEX(co_sectorInfo[Alternate Plot Title],MATCH(input_sector,co_sectorInfo[sector],0)), " for ", $G$83,", ", $G$85, " - ",$G$84), "" )</f>
        <v/>
      </c>
    </row>
    <row r="110" spans="2:7" x14ac:dyDescent="0.2">
      <c r="B110" s="31">
        <f xml:space="preserve"> ROW( co_plotLabels[[#This Row],[ID]] ) - ROW( co_plotLabels[[#Headers],[ID]] )</f>
        <v>5</v>
      </c>
      <c r="C110" s="9" t="s">
        <v>194</v>
      </c>
      <c r="D110" s="11" t="s">
        <v>210</v>
      </c>
      <c r="E110" s="12" t="str">
        <f ca="1">IF( OR( $G$88 = "", $G$86 = "", $G$87 = "" ), "", _xlfn.TEXTJOIN("",TRUE,"Difference in risk in ", $G$88, " for ", $G$86, " - ", $G$87) )</f>
        <v/>
      </c>
    </row>
    <row r="111" spans="2:7" x14ac:dyDescent="0.2">
      <c r="B111" s="31">
        <f xml:space="preserve"> ROW( co_plotLabels[[#This Row],[ID]] ) - ROW( co_plotLabels[[#Headers],[ID]] )</f>
        <v>6</v>
      </c>
      <c r="C111" s="9" t="s">
        <v>196</v>
      </c>
      <c r="D111" s="11" t="s">
        <v>210</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196</v>
      </c>
      <c r="D112" s="11" t="s">
        <v>211</v>
      </c>
      <c r="E112" s="9" t="s">
        <v>38</v>
      </c>
    </row>
    <row r="113" spans="2:5" x14ac:dyDescent="0.2">
      <c r="B113" s="31">
        <f xml:space="preserve"> ROW( co_plotLabels[[#This Row],[ID]] ) - ROW( co_plotLabels[[#Headers],[ID]] )</f>
        <v>8</v>
      </c>
      <c r="C113" s="9" t="s">
        <v>196</v>
      </c>
      <c r="D113" s="11" t="s">
        <v>212</v>
      </c>
      <c r="E113" s="12" t="str">
        <f xml:space="preserve"> _xlfn.IFNA( _xlfn.TEXTJOIN("", TRUE, "Avoided ", INDEX(co_sectorInfo[impactUnit],MATCH(input_sector,co_sectorInfo[sector],0)), " ", INDEX(co_sectorInfo[rateUnitLabel],MATCH(input_sector,co_sectorInfo[sector],0))), "" )</f>
        <v/>
      </c>
    </row>
    <row r="114" spans="2:5" x14ac:dyDescent="0.2">
      <c r="B114" s="31">
        <f xml:space="preserve"> ROW( co_plotLabels[[#This Row],[ID]] ) - ROW( co_plotLabels[[#Headers],[ID]] )</f>
        <v>9</v>
      </c>
      <c r="C114" s="9" t="s">
        <v>198</v>
      </c>
      <c r="D114" s="11" t="s">
        <v>210</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198</v>
      </c>
      <c r="D115" s="11" t="s">
        <v>211</v>
      </c>
      <c r="E115" s="9" t="s">
        <v>38</v>
      </c>
    </row>
    <row r="116" spans="2:5" x14ac:dyDescent="0.2">
      <c r="B116" s="31">
        <f xml:space="preserve"> ROW( co_plotLabels[[#This Row],[ID]] ) - ROW( co_plotLabels[[#Headers],[ID]] )</f>
        <v>11</v>
      </c>
      <c r="C116" s="9" t="s">
        <v>198</v>
      </c>
      <c r="D116" s="11" t="s">
        <v>212</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200</v>
      </c>
      <c r="D117" s="11" t="s">
        <v>210</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225</v>
      </c>
      <c r="D118" s="11" t="s">
        <v>210</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213</v>
      </c>
    </row>
    <row r="122" spans="2:5" x14ac:dyDescent="0.2">
      <c r="B122" s="6" t="s">
        <v>100</v>
      </c>
      <c r="C122" s="6" t="s">
        <v>35</v>
      </c>
    </row>
    <row r="123" spans="2:5" x14ac:dyDescent="0.2">
      <c r="B123" s="31">
        <f xml:space="preserve"> ROW( co_regions[[#This Row],[ID]] ) - ROW( co_regions[[#Headers],[ID]] )</f>
        <v>1</v>
      </c>
      <c r="C123" s="9" t="s">
        <v>214</v>
      </c>
    </row>
    <row r="124" spans="2:5" x14ac:dyDescent="0.2">
      <c r="B124" s="31">
        <f xml:space="preserve"> ROW( co_regions[[#This Row],[ID]] ) - ROW( co_regions[[#Headers],[ID]] )</f>
        <v>2</v>
      </c>
      <c r="C124" s="9" t="s">
        <v>215</v>
      </c>
    </row>
    <row r="125" spans="2:5" x14ac:dyDescent="0.2">
      <c r="B125" s="31">
        <f xml:space="preserve"> ROW( co_regions[[#This Row],[ID]] ) - ROW( co_regions[[#Headers],[ID]] )</f>
        <v>3</v>
      </c>
      <c r="C125" s="9" t="s">
        <v>216</v>
      </c>
    </row>
    <row r="126" spans="2:5" x14ac:dyDescent="0.2">
      <c r="B126" s="31">
        <f xml:space="preserve"> ROW( co_regions[[#This Row],[ID]] ) - ROW( co_regions[[#Headers],[ID]] )</f>
        <v>4</v>
      </c>
      <c r="C126" s="9" t="s">
        <v>217</v>
      </c>
    </row>
    <row r="127" spans="2:5" x14ac:dyDescent="0.2">
      <c r="B127" s="31">
        <f xml:space="preserve"> ROW( co_regions[[#This Row],[ID]] ) - ROW( co_regions[[#Headers],[ID]] )</f>
        <v>5</v>
      </c>
      <c r="C127" s="9" t="s">
        <v>218</v>
      </c>
    </row>
    <row r="128" spans="2:5" x14ac:dyDescent="0.2">
      <c r="B128" s="31">
        <f xml:space="preserve"> ROW( co_regions[[#This Row],[ID]] ) - ROW( co_regions[[#Headers],[ID]] )</f>
        <v>6</v>
      </c>
      <c r="C128" s="9" t="s">
        <v>219</v>
      </c>
    </row>
    <row r="129" spans="2:3" x14ac:dyDescent="0.2">
      <c r="B129" s="31">
        <f xml:space="preserve"> ROW( co_regions[[#This Row],[ID]] ) - ROW( co_regions[[#Headers],[ID]] )</f>
        <v>7</v>
      </c>
      <c r="C129" s="9" t="s">
        <v>220</v>
      </c>
    </row>
    <row r="130" spans="2:3" x14ac:dyDescent="0.2">
      <c r="B130" s="31">
        <f xml:space="preserve"> ROW( co_regions[[#This Row],[ID]] ) - ROW( co_regions[[#Headers],[ID]] )</f>
        <v>8</v>
      </c>
      <c r="C130" s="9" t="s">
        <v>36</v>
      </c>
    </row>
    <row r="133" spans="2:3" x14ac:dyDescent="0.2">
      <c r="B133" s="6" t="s">
        <v>221</v>
      </c>
    </row>
    <row r="134" spans="2:3" x14ac:dyDescent="0.2">
      <c r="B134" s="6" t="s">
        <v>100</v>
      </c>
      <c r="C134" s="6" t="s">
        <v>38</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222</v>
      </c>
    </row>
    <row r="154" spans="2:5" x14ac:dyDescent="0.2">
      <c r="B154" s="6" t="s">
        <v>100</v>
      </c>
      <c r="C154" s="6" t="s">
        <v>83</v>
      </c>
      <c r="D154" s="6" t="s">
        <v>160</v>
      </c>
      <c r="E154" s="6" t="s">
        <v>223</v>
      </c>
    </row>
    <row r="155" spans="2:5" x14ac:dyDescent="0.2">
      <c r="B155" s="31">
        <f xml:space="preserve"> ROW( svValidTypes[[#This Row],[ID]] ) - ROW( svValidTypes[[#Headers],[ID]] )</f>
        <v>1</v>
      </c>
      <c r="C155" s="9" t="s">
        <v>161</v>
      </c>
      <c r="D155" s="9" t="s">
        <v>23</v>
      </c>
      <c r="E155" s="9" t="s">
        <v>237</v>
      </c>
    </row>
    <row r="156" spans="2:5" x14ac:dyDescent="0.2">
      <c r="B156" s="31">
        <f xml:space="preserve"> ROW( svValidTypes[[#This Row],[ID]] ) - ROW( svValidTypes[[#Headers],[ID]] )</f>
        <v>2</v>
      </c>
      <c r="C156" s="9" t="s">
        <v>162</v>
      </c>
      <c r="D156" s="9" t="s">
        <v>33</v>
      </c>
      <c r="E156" s="9" t="s">
        <v>237</v>
      </c>
    </row>
    <row r="157" spans="2:5" x14ac:dyDescent="0.2">
      <c r="B157" s="31">
        <f xml:space="preserve"> ROW( svValidTypes[[#This Row],[ID]] ) - ROW( svValidTypes[[#Headers],[ID]] )</f>
        <v>3</v>
      </c>
      <c r="C157" s="9" t="s">
        <v>163</v>
      </c>
      <c r="D157" s="9" t="s">
        <v>27</v>
      </c>
      <c r="E157" s="9" t="s">
        <v>238</v>
      </c>
    </row>
    <row r="158" spans="2:5" x14ac:dyDescent="0.2">
      <c r="B158" s="31">
        <f xml:space="preserve"> ROW( svValidTypes[[#This Row],[ID]] ) - ROW( svValidTypes[[#Headers],[ID]] )</f>
        <v>4</v>
      </c>
      <c r="C158" s="9" t="s">
        <v>164</v>
      </c>
      <c r="D158" s="9" t="s">
        <v>29</v>
      </c>
      <c r="E158" s="9" t="s">
        <v>224</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2022-11-08T18:20:08Z</dcterms:modified>
  <cp:category/>
  <cp:contentStatus/>
</cp:coreProperties>
</file>