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https://industrialeconomics-my.sharepoint.com/personal/knoiva_indecon_com/Documents/Documents/github/FrEDI/FrEDI/inst/extdata/sv/"/>
    </mc:Choice>
  </mc:AlternateContent>
  <xr:revisionPtr revIDLastSave="4" documentId="13_ncr:1_{29FCB5A6-345B-4F94-A11D-29B744DDDC2E}" xr6:coauthVersionLast="47" xr6:coauthVersionMax="47" xr10:uidLastSave="{706DFAA6-B3FD-43CB-9A4F-BCDBF4548271}"/>
  <bookViews>
    <workbookView xWindow="-1740" yWindow="-29895" windowWidth="32085" windowHeight="23445"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Panel'!$D$42:$D$45</definedName>
    <definedName name="list_years">co_years[Year]</definedName>
    <definedName name="mv_sector">'Control Panel'!$E$58</definedName>
    <definedName name="n_ethnicities">'Control Panel'!$E$59</definedName>
    <definedName name="n_scenarios" comment="Maximum number of scenarios">'Control Panel'!$E$60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18" i="9" l="1"/>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6" i="6"/>
  <c r="B116" i="6"/>
  <c r="B72" i="6"/>
  <c r="B99" i="6"/>
  <c r="E99" i="6"/>
  <c r="B98" i="6"/>
  <c r="E98" i="6"/>
  <c r="B97" i="6"/>
  <c r="E97" i="6"/>
  <c r="B96" i="6"/>
  <c r="E96"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G29" i="8" a="1"/>
  <c r="G29" i="8" s="1"/>
  <c r="G30" i="8" a="1"/>
  <c r="G30" i="8" s="1"/>
  <c r="G31" i="8" a="1"/>
  <c r="G31" i="8" s="1"/>
  <c r="G32" i="8" a="1"/>
  <c r="G32" i="8" s="1"/>
  <c r="H29" i="8"/>
  <c r="H30" i="8"/>
  <c r="H31" i="8"/>
  <c r="H32" i="8"/>
  <c r="B156" i="6"/>
  <c r="B155" i="6"/>
  <c r="B154" i="6"/>
  <c r="B153" i="6"/>
  <c r="G99" i="6" a="1"/>
  <c r="G96" i="6" a="1"/>
  <c r="G98" i="6" a="1"/>
  <c r="G97" i="6" a="1"/>
  <c r="G99" i="6" l="1"/>
  <c r="G98" i="6"/>
  <c r="G97" i="6"/>
  <c r="G96" i="6"/>
  <c r="E115" i="6"/>
  <c r="E112" i="6"/>
  <c r="E109" i="6"/>
  <c r="E104"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49" i="6"/>
  <c r="C149" i="6" s="1"/>
  <c r="B141" i="6"/>
  <c r="C141" i="6" s="1"/>
  <c r="B142" i="6"/>
  <c r="C142" i="6" s="1"/>
  <c r="B143" i="6"/>
  <c r="C143" i="6" s="1"/>
  <c r="B144" i="6"/>
  <c r="C144" i="6" s="1"/>
  <c r="B145" i="6"/>
  <c r="C145" i="6" s="1"/>
  <c r="B146" i="6"/>
  <c r="C146" i="6" s="1"/>
  <c r="B147" i="6"/>
  <c r="C147" i="6" s="1"/>
  <c r="B148" i="6"/>
  <c r="C148" i="6" s="1"/>
  <c r="B140" i="6"/>
  <c r="C140" i="6" s="1"/>
  <c r="B139" i="6"/>
  <c r="C139" i="6" s="1"/>
  <c r="B138" i="6"/>
  <c r="C138" i="6" s="1"/>
  <c r="B137" i="6"/>
  <c r="C137" i="6" s="1"/>
  <c r="B136" i="6"/>
  <c r="C136" i="6" s="1"/>
  <c r="B135" i="6"/>
  <c r="C135" i="6" s="1"/>
  <c r="B134" i="6"/>
  <c r="C134" i="6" s="1"/>
  <c r="B133" i="6"/>
  <c r="C133" i="6" s="1"/>
  <c r="E114" i="6" l="1"/>
  <c r="E111" i="6"/>
  <c r="E107" i="6"/>
  <c r="E106" i="6"/>
  <c r="G79" i="6" a="1"/>
  <c r="G80" i="6" a="1"/>
  <c r="G86" i="6" a="1"/>
  <c r="G93" i="6" a="1"/>
  <c r="G83" i="6" a="1"/>
  <c r="G85" i="6" a="1"/>
  <c r="G90" i="6" a="1"/>
  <c r="G89" i="6" a="1"/>
  <c r="G87" i="6" a="1"/>
  <c r="G77" i="6" a="1"/>
  <c r="G82" i="6" a="1"/>
  <c r="G94" i="6" a="1"/>
  <c r="G84" i="6" a="1"/>
  <c r="G88" i="6" a="1"/>
  <c r="G92" i="6" a="1"/>
  <c r="G91" i="6" a="1"/>
  <c r="G95" i="6" a="1"/>
  <c r="G81" i="6" a="1"/>
  <c r="G78" i="6" a="1"/>
  <c r="G95" i="6" l="1"/>
  <c r="G91" i="6"/>
  <c r="G87" i="6"/>
  <c r="G83" i="6"/>
  <c r="G94" i="6"/>
  <c r="G90" i="6"/>
  <c r="G86" i="6"/>
  <c r="G82" i="6"/>
  <c r="G79" i="6"/>
  <c r="G93" i="6"/>
  <c r="G89" i="6"/>
  <c r="G85" i="6"/>
  <c r="G81" i="6"/>
  <c r="G78" i="6"/>
  <c r="G92" i="6"/>
  <c r="G88" i="6"/>
  <c r="G84" i="6"/>
  <c r="G80" i="6"/>
  <c r="G77" i="6"/>
  <c r="E108" i="6" l="1"/>
  <c r="E60" i="6" l="1"/>
  <c r="B61" i="6"/>
  <c r="B60"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4" i="6" a="1"/>
  <c r="C34" i="6" s="1"/>
  <c r="G112" i="9" l="1" a="1"/>
  <c r="G112" i="9" s="1"/>
  <c r="G107" i="9" a="1"/>
  <c r="G107" i="9" s="1"/>
  <c r="G113" i="9" a="1"/>
  <c r="G113" i="9" s="1"/>
  <c r="K92" i="9" a="1"/>
  <c r="K92" i="9" s="1"/>
  <c r="X92" i="9" a="1"/>
  <c r="X92" i="9" s="1"/>
  <c r="T92" i="9" a="1"/>
  <c r="T92" i="9" s="1"/>
  <c r="N92" i="9" a="1"/>
  <c r="N92" i="9" s="1"/>
  <c r="P92" i="9" a="1"/>
  <c r="P92" i="9" s="1"/>
  <c r="Q92" i="9" a="1"/>
  <c r="Q92" i="9" s="1"/>
  <c r="J92" i="9" a="1"/>
  <c r="J92" i="9" s="1"/>
  <c r="I92" i="9" a="1"/>
  <c r="I92" i="9" s="1"/>
  <c r="W92" i="9" a="1"/>
  <c r="W92" i="9" s="1"/>
  <c r="M92" i="9" a="1"/>
  <c r="M92" i="9" s="1"/>
  <c r="S92" i="9" a="1"/>
  <c r="S92" i="9" s="1"/>
  <c r="V92" i="9" a="1"/>
  <c r="V92" i="9" s="1"/>
  <c r="H92" i="9" a="1"/>
  <c r="H92" i="9" s="1"/>
  <c r="O92" i="9" a="1"/>
  <c r="O92" i="9" s="1"/>
  <c r="L92" i="9" a="1"/>
  <c r="L92" i="9" s="1"/>
  <c r="U92" i="9" a="1"/>
  <c r="U92" i="9" s="1"/>
  <c r="R92" i="9" a="1"/>
  <c r="R92" i="9" s="1"/>
  <c r="G106" i="9" a="1"/>
  <c r="G106" i="9" s="1"/>
  <c r="X93" i="9" a="1"/>
  <c r="X93" i="9" s="1"/>
  <c r="T93" i="9" a="1"/>
  <c r="T93" i="9" s="1"/>
  <c r="Q93" i="9" a="1"/>
  <c r="Q93" i="9" s="1"/>
  <c r="V93" i="9" a="1"/>
  <c r="V93" i="9" s="1"/>
  <c r="R93" i="9" a="1"/>
  <c r="R93" i="9" s="1"/>
  <c r="J93" i="9" a="1"/>
  <c r="J93" i="9" s="1"/>
  <c r="O93" i="9" a="1"/>
  <c r="O93" i="9" s="1"/>
  <c r="W93" i="9" a="1"/>
  <c r="W93" i="9" s="1"/>
  <c r="M93" i="9" a="1"/>
  <c r="M93" i="9" s="1"/>
  <c r="L93" i="9" a="1"/>
  <c r="L93" i="9" s="1"/>
  <c r="S93" i="9" a="1"/>
  <c r="S93" i="9" s="1"/>
  <c r="P93" i="9" a="1"/>
  <c r="P93" i="9" s="1"/>
  <c r="I93" i="9" a="1"/>
  <c r="I93" i="9" s="1"/>
  <c r="U93" i="9" a="1"/>
  <c r="U93" i="9" s="1"/>
  <c r="H93" i="9" a="1"/>
  <c r="H93" i="9" s="1"/>
  <c r="K93" i="9" a="1"/>
  <c r="K93" i="9" s="1"/>
  <c r="N93" i="9" a="1"/>
  <c r="N93" i="9" s="1"/>
  <c r="F67" i="10"/>
  <c r="J37" i="8"/>
  <c r="G108" i="9" a="1"/>
  <c r="G108" i="9" s="1"/>
  <c r="G111" i="9" a="1"/>
  <c r="G111" i="9" s="1"/>
  <c r="G110" i="9" a="1"/>
  <c r="G110" i="9" s="1"/>
  <c r="D34" i="6" a="1"/>
  <c r="D34" i="6" s="1"/>
  <c r="C35" i="6" a="1"/>
  <c r="C35" i="6" s="1"/>
  <c r="F68" i="10" s="1"/>
  <c r="B115" i="6"/>
  <c r="B114" i="6"/>
  <c r="B111" i="6"/>
  <c r="B110" i="6"/>
  <c r="B108" i="6"/>
  <c r="B93" i="6"/>
  <c r="E93" i="6"/>
  <c r="B94" i="6"/>
  <c r="E94" i="6"/>
  <c r="B95" i="6"/>
  <c r="E95" i="6"/>
  <c r="B90" i="6"/>
  <c r="E90" i="6"/>
  <c r="B82" i="6"/>
  <c r="E82" i="6"/>
  <c r="B83" i="6"/>
  <c r="E83" i="6"/>
  <c r="B79" i="6"/>
  <c r="E79" i="6"/>
  <c r="B71"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3" i="6"/>
  <c r="B22" i="6"/>
  <c r="B21" i="6"/>
  <c r="B20" i="6"/>
  <c r="B10" i="6"/>
  <c r="L10" i="6"/>
  <c r="B9" i="6"/>
  <c r="L9"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5" i="6" a="1"/>
  <c r="D35" i="6" s="1"/>
  <c r="C36" i="6" a="1"/>
  <c r="C36"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3" i="6"/>
  <c r="B98" i="9" a="1"/>
  <c r="B98" i="9" s="1"/>
  <c r="C98" i="9" s="1" a="1"/>
  <c r="C98" i="9" s="1"/>
  <c r="B99" i="9" a="1"/>
  <c r="B99" i="9" s="1"/>
  <c r="C99" i="9" s="1" a="1"/>
  <c r="C99" i="9" s="1"/>
  <c r="B100" i="9" a="1"/>
  <c r="B100" i="9" s="1"/>
  <c r="B101" i="9" a="1"/>
  <c r="B101" i="9" s="1"/>
  <c r="B92" i="9" a="1"/>
  <c r="B92" i="9" s="1"/>
  <c r="B93" i="9" a="1"/>
  <c r="B93" i="9" s="1"/>
  <c r="B112" i="6"/>
  <c r="B109" i="6"/>
  <c r="B107" i="6"/>
  <c r="B106" i="6"/>
  <c r="B128" i="6"/>
  <c r="B127" i="6"/>
  <c r="B126" i="6"/>
  <c r="B125" i="6"/>
  <c r="B124" i="6"/>
  <c r="B123" i="6"/>
  <c r="B122" i="6"/>
  <c r="B121"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7" i="6"/>
  <c r="E78" i="6"/>
  <c r="E80" i="6"/>
  <c r="E81" i="6"/>
  <c r="E84" i="6"/>
  <c r="E85" i="6"/>
  <c r="E86" i="6"/>
  <c r="E87" i="6"/>
  <c r="E88" i="6"/>
  <c r="E89" i="6"/>
  <c r="E91" i="6"/>
  <c r="E92" i="6"/>
  <c r="J99" i="9" l="1" a="1"/>
  <c r="J99" i="9" s="1"/>
  <c r="U99" i="9" a="1"/>
  <c r="U99" i="9" s="1"/>
  <c r="S99" i="9" a="1"/>
  <c r="S99" i="9" s="1"/>
  <c r="Q99" i="9" a="1"/>
  <c r="Q99" i="9" s="1"/>
  <c r="O99" i="9" a="1"/>
  <c r="O99" i="9" s="1"/>
  <c r="M99" i="9" a="1"/>
  <c r="M99" i="9" s="1"/>
  <c r="K99" i="9" a="1"/>
  <c r="K99" i="9" s="1"/>
  <c r="I99" i="9" a="1"/>
  <c r="I99" i="9" s="1"/>
  <c r="G99" i="9" a="1"/>
  <c r="G99" i="9" s="1"/>
  <c r="F99" i="9" a="1"/>
  <c r="F99" i="9" s="1"/>
  <c r="P99" i="9" a="1"/>
  <c r="P99" i="9" s="1"/>
  <c r="N99" i="9" a="1"/>
  <c r="N99" i="9" s="1"/>
  <c r="L99" i="9" a="1"/>
  <c r="L99" i="9" s="1"/>
  <c r="V99" i="9" a="1"/>
  <c r="V99" i="9" s="1"/>
  <c r="T99" i="9" a="1"/>
  <c r="T99" i="9" s="1"/>
  <c r="R99" i="9" a="1"/>
  <c r="R99" i="9" s="1"/>
  <c r="H99" i="9" a="1"/>
  <c r="H99" i="9" s="1"/>
  <c r="I98" i="9" a="1"/>
  <c r="I98" i="9" s="1"/>
  <c r="U98" i="9" a="1"/>
  <c r="U98" i="9" s="1"/>
  <c r="S98" i="9" a="1"/>
  <c r="S98" i="9" s="1"/>
  <c r="Q98" i="9" a="1"/>
  <c r="Q98" i="9" s="1"/>
  <c r="O98" i="9" a="1"/>
  <c r="O98" i="9" s="1"/>
  <c r="M98" i="9" a="1"/>
  <c r="M98" i="9" s="1"/>
  <c r="K98" i="9" a="1"/>
  <c r="K98" i="9" s="1"/>
  <c r="G98" i="9" a="1"/>
  <c r="G98" i="9" s="1"/>
  <c r="F98" i="9" a="1"/>
  <c r="F98" i="9" s="1"/>
  <c r="V98" i="9" a="1"/>
  <c r="V98" i="9" s="1"/>
  <c r="T98" i="9" a="1"/>
  <c r="T98" i="9" s="1"/>
  <c r="R98" i="9" a="1"/>
  <c r="R98" i="9" s="1"/>
  <c r="P98" i="9" a="1"/>
  <c r="P98" i="9" s="1"/>
  <c r="N98" i="9" a="1"/>
  <c r="N98" i="9" s="1"/>
  <c r="L98" i="9" a="1"/>
  <c r="L98" i="9" s="1"/>
  <c r="J98" i="9" a="1"/>
  <c r="J98" i="9" s="1"/>
  <c r="H98" i="9" a="1"/>
  <c r="H98"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6" i="6" a="1"/>
  <c r="D36" i="6" s="1"/>
  <c r="C100" i="9" a="1"/>
  <c r="C100" i="9" s="1"/>
  <c r="C37" i="6" a="1"/>
  <c r="C37" i="6" s="1"/>
  <c r="F70" i="10" s="1"/>
  <c r="J46" i="8"/>
  <c r="J66" i="8"/>
  <c r="J58" i="8"/>
  <c r="J50" i="8"/>
  <c r="J42" i="8"/>
  <c r="J62" i="8"/>
  <c r="J54" i="8"/>
  <c r="J38" i="8"/>
  <c r="B92" i="6"/>
  <c r="B91" i="6"/>
  <c r="B89" i="6"/>
  <c r="B88" i="6"/>
  <c r="B87" i="6"/>
  <c r="B86" i="6"/>
  <c r="B85" i="6"/>
  <c r="B84" i="6"/>
  <c r="B70" i="6"/>
  <c r="B69" i="6"/>
  <c r="B68" i="6"/>
  <c r="B67" i="6"/>
  <c r="B66" i="6"/>
  <c r="B81" i="6"/>
  <c r="B80" i="6"/>
  <c r="B78" i="6"/>
  <c r="B77" i="6"/>
  <c r="E58" i="6"/>
  <c r="B105" i="6"/>
  <c r="B104" i="6"/>
  <c r="B59" i="6"/>
  <c r="B58" i="6"/>
  <c r="L5" i="6"/>
  <c r="L6" i="6"/>
  <c r="L7" i="6"/>
  <c r="L8" i="6"/>
  <c r="B29" i="6"/>
  <c r="B28" i="6"/>
  <c r="U100" i="9" l="1" a="1"/>
  <c r="U100" i="9" s="1"/>
  <c r="S100" i="9" a="1"/>
  <c r="S100" i="9" s="1"/>
  <c r="Q100" i="9" a="1"/>
  <c r="Q100" i="9" s="1"/>
  <c r="O100" i="9" a="1"/>
  <c r="O100" i="9" s="1"/>
  <c r="M100" i="9" a="1"/>
  <c r="M100" i="9" s="1"/>
  <c r="K100" i="9" a="1"/>
  <c r="K100" i="9" s="1"/>
  <c r="I100" i="9" a="1"/>
  <c r="I100" i="9" s="1"/>
  <c r="G100" i="9" a="1"/>
  <c r="G100" i="9" s="1"/>
  <c r="F100" i="9" a="1"/>
  <c r="F100" i="9" s="1"/>
  <c r="V100" i="9" a="1"/>
  <c r="V100" i="9" s="1"/>
  <c r="T100" i="9" a="1"/>
  <c r="T100" i="9" s="1"/>
  <c r="R100" i="9" a="1"/>
  <c r="R100" i="9" s="1"/>
  <c r="P100" i="9" a="1"/>
  <c r="P100" i="9" s="1"/>
  <c r="N100" i="9" a="1"/>
  <c r="N100" i="9" s="1"/>
  <c r="L100" i="9" a="1"/>
  <c r="L100" i="9" s="1"/>
  <c r="J100" i="9" a="1"/>
  <c r="J100" i="9" s="1"/>
  <c r="H100" i="9" a="1"/>
  <c r="H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7" i="6" a="1"/>
  <c r="D37"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6" i="6"/>
  <c r="B47" i="6"/>
  <c r="B48" i="6"/>
  <c r="B49" i="6"/>
  <c r="B50" i="6"/>
  <c r="B51" i="6"/>
  <c r="B52" i="6"/>
  <c r="B53" i="6"/>
  <c r="I7" i="6"/>
  <c r="I5" i="6"/>
  <c r="B8" i="6"/>
  <c r="B7" i="6"/>
  <c r="B5" i="6"/>
  <c r="B6" i="6"/>
  <c r="B42" i="6"/>
  <c r="B43" i="6"/>
  <c r="B44" i="6"/>
  <c r="B45" i="6"/>
  <c r="B15" i="6"/>
  <c r="B16" i="6"/>
  <c r="B17" i="6"/>
  <c r="B18" i="6"/>
  <c r="B19" i="6"/>
  <c r="B34" i="6"/>
  <c r="B35" i="6"/>
  <c r="B36" i="6"/>
  <c r="B37" i="6"/>
  <c r="F39" i="8" l="1" a="1"/>
  <c r="F39" i="8" s="1"/>
  <c r="F57" i="8" a="1"/>
  <c r="F57" i="8" s="1"/>
  <c r="F46" i="8" a="1"/>
  <c r="F46" i="8" s="1"/>
  <c r="F67" i="8" a="1"/>
  <c r="F67" i="8" s="1"/>
  <c r="F50" i="8" a="1"/>
  <c r="F50" i="8" s="1"/>
  <c r="F47" i="8" a="1"/>
  <c r="F47" i="8" s="1"/>
  <c r="F61" i="8" a="1"/>
  <c r="F61" i="8" s="1"/>
  <c r="F40" i="8" a="1"/>
  <c r="F40" i="8" s="1"/>
  <c r="F41" i="8" a="1"/>
  <c r="F41" i="8" s="1"/>
  <c r="F49" i="8" a="1"/>
  <c r="F49" i="8" s="1"/>
  <c r="F64" i="8" a="1"/>
  <c r="F64" i="8" s="1"/>
  <c r="F51" i="8" a="1"/>
  <c r="F51" i="8" s="1"/>
  <c r="F68" i="8" a="1"/>
  <c r="F68" i="8" s="1"/>
  <c r="F54" i="8" a="1"/>
  <c r="F54" i="8" s="1"/>
  <c r="F42" i="8" a="1"/>
  <c r="F42" i="8" s="1"/>
  <c r="F65" i="8" a="1"/>
  <c r="F65" i="8" s="1"/>
  <c r="F62" i="8" a="1"/>
  <c r="F62" i="8" s="1"/>
  <c r="F44" i="8" a="1"/>
  <c r="F44" i="8" s="1"/>
  <c r="F66" i="8" a="1"/>
  <c r="F66" i="8" s="1"/>
  <c r="F55" i="8" a="1"/>
  <c r="F55" i="8" s="1"/>
  <c r="F63" i="8" a="1"/>
  <c r="F63" i="8" s="1"/>
  <c r="F52" i="8" a="1"/>
  <c r="F52" i="8" s="1"/>
  <c r="F38" i="8" a="1"/>
  <c r="F38" i="8" s="1"/>
  <c r="F56" i="8" a="1"/>
  <c r="F56" i="8" s="1"/>
  <c r="F53" i="8" a="1"/>
  <c r="F53" i="8" s="1"/>
  <c r="F59" i="8" a="1"/>
  <c r="F59" i="8" s="1"/>
  <c r="F58" i="8" a="1"/>
  <c r="F58" i="8" s="1"/>
  <c r="F45" i="8" a="1"/>
  <c r="F45" i="8" s="1"/>
  <c r="F43" i="8" a="1"/>
  <c r="F43" i="8" s="1"/>
  <c r="F37" i="8" a="1"/>
  <c r="F37" i="8" s="1"/>
  <c r="F60" i="8" a="1"/>
  <c r="F60" i="8" s="1"/>
  <c r="F48" i="8" a="1"/>
  <c r="F48" i="8" s="1"/>
  <c r="P103" i="10" a="1"/>
  <c r="P103" i="10" s="1"/>
  <c r="Z103" i="10" a="1"/>
  <c r="Z103" i="10" s="1"/>
  <c r="V103" i="10" a="1"/>
  <c r="V103" i="10" s="1"/>
  <c r="T103" i="10" a="1"/>
  <c r="T103" i="10" s="1"/>
  <c r="Q103" i="10" a="1"/>
  <c r="Q103" i="10" s="1"/>
  <c r="K103" i="10" a="1"/>
  <c r="K103" i="10" s="1"/>
  <c r="R103" i="10" a="1"/>
  <c r="R103" i="10" s="1"/>
  <c r="N103" i="10" a="1"/>
  <c r="N103" i="10" s="1"/>
  <c r="Y103" i="10" a="1"/>
  <c r="Y103" i="10" s="1"/>
  <c r="X103" i="10" a="1"/>
  <c r="X103" i="10" s="1"/>
  <c r="W103" i="10" a="1"/>
  <c r="W103" i="10" s="1"/>
  <c r="U103" i="10" a="1"/>
  <c r="U103" i="10" s="1"/>
  <c r="S103" i="10" a="1"/>
  <c r="S103" i="10" s="1"/>
  <c r="O103" i="10" a="1"/>
  <c r="O103" i="10" s="1"/>
  <c r="M103" i="10" a="1"/>
  <c r="M103" i="10" s="1"/>
  <c r="L103" i="10" a="1"/>
  <c r="L103" i="10" s="1"/>
  <c r="J103" i="10" a="1"/>
  <c r="J103" i="10" s="1"/>
  <c r="S85" i="10" a="1"/>
  <c r="S85" i="10" s="1"/>
  <c r="R85" i="10" a="1"/>
  <c r="R85" i="10" s="1"/>
  <c r="Q85" i="10" a="1"/>
  <c r="Q85" i="10" s="1"/>
  <c r="P85" i="10" a="1"/>
  <c r="P85" i="10" s="1"/>
  <c r="O85" i="10" a="1"/>
  <c r="O85" i="10" s="1"/>
  <c r="K85" i="10" a="1"/>
  <c r="K85" i="10" s="1"/>
  <c r="J85" i="10" a="1"/>
  <c r="J85" i="10" s="1"/>
  <c r="Y85" i="10" a="1"/>
  <c r="Y85" i="10" s="1"/>
  <c r="X85" i="10" a="1"/>
  <c r="X85" i="10" s="1"/>
  <c r="W85" i="10" a="1"/>
  <c r="W85" i="10" s="1"/>
  <c r="M85" i="10" a="1"/>
  <c r="M85" i="10" s="1"/>
  <c r="L85" i="10" a="1"/>
  <c r="L85" i="10" s="1"/>
  <c r="V85" i="10" a="1"/>
  <c r="V85" i="10" s="1"/>
  <c r="U85" i="10" a="1"/>
  <c r="U85" i="10" s="1"/>
  <c r="N85" i="10" a="1"/>
  <c r="N85" i="10" s="1"/>
  <c r="Z85" i="10" a="1"/>
  <c r="Z85" i="10" s="1"/>
  <c r="T85" i="10" a="1"/>
  <c r="T85" i="10" s="1"/>
  <c r="R89" i="10" a="1"/>
  <c r="R89" i="10" s="1"/>
  <c r="P89" i="10" a="1"/>
  <c r="P89" i="10" s="1"/>
  <c r="K89" i="10" a="1"/>
  <c r="K89" i="10" s="1"/>
  <c r="Z89" i="10" a="1"/>
  <c r="Z89" i="10" s="1"/>
  <c r="V89" i="10" a="1"/>
  <c r="V89" i="10" s="1"/>
  <c r="T89" i="10" a="1"/>
  <c r="T89" i="10" s="1"/>
  <c r="N89" i="10" a="1"/>
  <c r="N89" i="10" s="1"/>
  <c r="Y89" i="10" a="1"/>
  <c r="Y89" i="10" s="1"/>
  <c r="X89" i="10" a="1"/>
  <c r="X89" i="10" s="1"/>
  <c r="W89" i="10" a="1"/>
  <c r="W89" i="10" s="1"/>
  <c r="U89" i="10" a="1"/>
  <c r="U89" i="10" s="1"/>
  <c r="M89" i="10" a="1"/>
  <c r="M89" i="10" s="1"/>
  <c r="L89" i="10" a="1"/>
  <c r="L89" i="10" s="1"/>
  <c r="J89" i="10" a="1"/>
  <c r="J89" i="10" s="1"/>
  <c r="Q89" i="10" a="1"/>
  <c r="Q89" i="10" s="1"/>
  <c r="S89" i="10" a="1"/>
  <c r="S89" i="10" s="1"/>
  <c r="O89" i="10" a="1"/>
  <c r="O89" i="10" s="1"/>
  <c r="S95" i="10" a="1"/>
  <c r="S95" i="10" s="1"/>
  <c r="R95" i="10" a="1"/>
  <c r="R95" i="10" s="1"/>
  <c r="P95" i="10" a="1"/>
  <c r="P95" i="10" s="1"/>
  <c r="K95" i="10" a="1"/>
  <c r="K95" i="10" s="1"/>
  <c r="Z95" i="10" a="1"/>
  <c r="Z95" i="10" s="1"/>
  <c r="V95" i="10" a="1"/>
  <c r="V95" i="10" s="1"/>
  <c r="T95" i="10" a="1"/>
  <c r="T95" i="10" s="1"/>
  <c r="J95" i="10" a="1"/>
  <c r="J95" i="10" s="1"/>
  <c r="N95" i="10" a="1"/>
  <c r="N95" i="10" s="1"/>
  <c r="Y95" i="10" a="1"/>
  <c r="Y95" i="10" s="1"/>
  <c r="X95" i="10" a="1"/>
  <c r="X95" i="10" s="1"/>
  <c r="W95" i="10" a="1"/>
  <c r="W95" i="10" s="1"/>
  <c r="U95" i="10" a="1"/>
  <c r="U95" i="10" s="1"/>
  <c r="Q95" i="10" a="1"/>
  <c r="Q95" i="10" s="1"/>
  <c r="M95" i="10" a="1"/>
  <c r="M95" i="10" s="1"/>
  <c r="L95" i="10" a="1"/>
  <c r="L95" i="10" s="1"/>
  <c r="O95" i="10" a="1"/>
  <c r="O95" i="10" s="1"/>
  <c r="O94" i="10" a="1"/>
  <c r="O94" i="10" s="1"/>
  <c r="S94" i="10" a="1"/>
  <c r="S94" i="10" s="1"/>
  <c r="J94" i="10" a="1"/>
  <c r="J94" i="10" s="1"/>
  <c r="R94" i="10" a="1"/>
  <c r="R94" i="10" s="1"/>
  <c r="P94" i="10" a="1"/>
  <c r="P94" i="10" s="1"/>
  <c r="K94" i="10" a="1"/>
  <c r="K94" i="10" s="1"/>
  <c r="Y94" i="10" a="1"/>
  <c r="Y94" i="10" s="1"/>
  <c r="Z94" i="10" a="1"/>
  <c r="Z94" i="10" s="1"/>
  <c r="V94" i="10" a="1"/>
  <c r="V94" i="10" s="1"/>
  <c r="T94" i="10" a="1"/>
  <c r="T94" i="10" s="1"/>
  <c r="N94" i="10" a="1"/>
  <c r="N94" i="10" s="1"/>
  <c r="Q94" i="10" a="1"/>
  <c r="Q94" i="10" s="1"/>
  <c r="U94" i="10" a="1"/>
  <c r="U94" i="10" s="1"/>
  <c r="X94" i="10" a="1"/>
  <c r="X94" i="10" s="1"/>
  <c r="W94" i="10" a="1"/>
  <c r="W94" i="10" s="1"/>
  <c r="M94" i="10" a="1"/>
  <c r="M94" i="10" s="1"/>
  <c r="L94" i="10" a="1"/>
  <c r="L94" i="10" s="1"/>
  <c r="P102" i="10" a="1"/>
  <c r="P102" i="10" s="1"/>
  <c r="Z102" i="10" a="1"/>
  <c r="Z102" i="10" s="1"/>
  <c r="V102" i="10" a="1"/>
  <c r="V102" i="10" s="1"/>
  <c r="T102" i="10" a="1"/>
  <c r="T102" i="10" s="1"/>
  <c r="K102" i="10" a="1"/>
  <c r="K102" i="10" s="1"/>
  <c r="Y102" i="10" a="1"/>
  <c r="Y102" i="10" s="1"/>
  <c r="R102" i="10" a="1"/>
  <c r="R102" i="10" s="1"/>
  <c r="Q102" i="10" a="1"/>
  <c r="Q102" i="10" s="1"/>
  <c r="N102" i="10" a="1"/>
  <c r="N102" i="10" s="1"/>
  <c r="S102" i="10" a="1"/>
  <c r="S102" i="10" s="1"/>
  <c r="O102" i="10" a="1"/>
  <c r="O102" i="10" s="1"/>
  <c r="J102" i="10" a="1"/>
  <c r="J102" i="10" s="1"/>
  <c r="X102" i="10" a="1"/>
  <c r="X102" i="10" s="1"/>
  <c r="W102" i="10" a="1"/>
  <c r="W102" i="10" s="1"/>
  <c r="M102" i="10" a="1"/>
  <c r="M102" i="10" s="1"/>
  <c r="L102" i="10" a="1"/>
  <c r="L102" i="10" s="1"/>
  <c r="U102" i="10" a="1"/>
  <c r="U102" i="10" s="1"/>
  <c r="Q87" i="10" a="1"/>
  <c r="Q87" i="10" s="1"/>
  <c r="O87" i="10" a="1"/>
  <c r="O87" i="10" s="1"/>
  <c r="S87" i="10" a="1"/>
  <c r="S87" i="10" s="1"/>
  <c r="R87" i="10" a="1"/>
  <c r="R87" i="10" s="1"/>
  <c r="P87" i="10" a="1"/>
  <c r="P87" i="10" s="1"/>
  <c r="K87" i="10" a="1"/>
  <c r="K87" i="10" s="1"/>
  <c r="N87" i="10" a="1"/>
  <c r="N87" i="10" s="1"/>
  <c r="Z87" i="10" a="1"/>
  <c r="Z87" i="10" s="1"/>
  <c r="Y87" i="10" a="1"/>
  <c r="Y87" i="10" s="1"/>
  <c r="X87" i="10" a="1"/>
  <c r="X87" i="10" s="1"/>
  <c r="W87" i="10" a="1"/>
  <c r="W87" i="10" s="1"/>
  <c r="V87" i="10" a="1"/>
  <c r="V87" i="10" s="1"/>
  <c r="U87" i="10" a="1"/>
  <c r="U87" i="10" s="1"/>
  <c r="T87" i="10" a="1"/>
  <c r="T87" i="10" s="1"/>
  <c r="M87" i="10" a="1"/>
  <c r="M87" i="10" s="1"/>
  <c r="L87" i="10" a="1"/>
  <c r="L87" i="10" s="1"/>
  <c r="J87" i="10" a="1"/>
  <c r="J87" i="10" s="1"/>
  <c r="Z96" i="10" a="1"/>
  <c r="Z96" i="10" s="1"/>
  <c r="V96" i="10" a="1"/>
  <c r="V96" i="10" s="1"/>
  <c r="T96" i="10" a="1"/>
  <c r="T96" i="10" s="1"/>
  <c r="R96" i="10" a="1"/>
  <c r="R96" i="10" s="1"/>
  <c r="P96" i="10" a="1"/>
  <c r="P96" i="10" s="1"/>
  <c r="K96" i="10" a="1"/>
  <c r="K96" i="10" s="1"/>
  <c r="N96" i="10" a="1"/>
  <c r="N96" i="10" s="1"/>
  <c r="Y96" i="10" a="1"/>
  <c r="Y96" i="10" s="1"/>
  <c r="X96" i="10" a="1"/>
  <c r="X96" i="10" s="1"/>
  <c r="W96" i="10" a="1"/>
  <c r="W96" i="10" s="1"/>
  <c r="U96" i="10" a="1"/>
  <c r="U96" i="10" s="1"/>
  <c r="Q96" i="10" a="1"/>
  <c r="Q96" i="10" s="1"/>
  <c r="M96" i="10" a="1"/>
  <c r="M96" i="10" s="1"/>
  <c r="L96" i="10" a="1"/>
  <c r="L96" i="10" s="1"/>
  <c r="J96" i="10" a="1"/>
  <c r="J96" i="10" s="1"/>
  <c r="S96" i="10" a="1"/>
  <c r="S96" i="10" s="1"/>
  <c r="O96" i="10" a="1"/>
  <c r="O96" i="10" s="1"/>
  <c r="J98" i="10" a="1"/>
  <c r="J98" i="10" s="1"/>
  <c r="Q98" i="10" a="1"/>
  <c r="Q98" i="10" s="1"/>
  <c r="N98" i="10" a="1"/>
  <c r="N98" i="10" s="1"/>
  <c r="Y98" i="10" a="1"/>
  <c r="Y98" i="10" s="1"/>
  <c r="X98" i="10" a="1"/>
  <c r="X98" i="10" s="1"/>
  <c r="W98" i="10" a="1"/>
  <c r="W98" i="10" s="1"/>
  <c r="U98" i="10" a="1"/>
  <c r="U98" i="10" s="1"/>
  <c r="M98" i="10" a="1"/>
  <c r="M98" i="10" s="1"/>
  <c r="L98" i="10" a="1"/>
  <c r="L98" i="10" s="1"/>
  <c r="O98" i="10" a="1"/>
  <c r="O98" i="10" s="1"/>
  <c r="S98" i="10" a="1"/>
  <c r="S98" i="10" s="1"/>
  <c r="T98" i="10" a="1"/>
  <c r="T98" i="10" s="1"/>
  <c r="K98" i="10" a="1"/>
  <c r="K98" i="10" s="1"/>
  <c r="P98" i="10" a="1"/>
  <c r="P98" i="10" s="1"/>
  <c r="Z98" i="10" a="1"/>
  <c r="Z98" i="10" s="1"/>
  <c r="R98" i="10" a="1"/>
  <c r="R98" i="10" s="1"/>
  <c r="V98" i="10" a="1"/>
  <c r="V98" i="10" s="1"/>
  <c r="R105" i="10" a="1"/>
  <c r="R105" i="10" s="1"/>
  <c r="S105" i="10" a="1"/>
  <c r="S105" i="10" s="1"/>
  <c r="N105" i="10" a="1"/>
  <c r="N105" i="10" s="1"/>
  <c r="Y105" i="10" a="1"/>
  <c r="Y105" i="10" s="1"/>
  <c r="X105" i="10" a="1"/>
  <c r="X105" i="10" s="1"/>
  <c r="W105" i="10" a="1"/>
  <c r="W105" i="10" s="1"/>
  <c r="U105" i="10" a="1"/>
  <c r="U105" i="10" s="1"/>
  <c r="O105" i="10" a="1"/>
  <c r="O105" i="10" s="1"/>
  <c r="M105" i="10" a="1"/>
  <c r="M105" i="10" s="1"/>
  <c r="L105" i="10" a="1"/>
  <c r="L105" i="10" s="1"/>
  <c r="J105" i="10" a="1"/>
  <c r="J105" i="10" s="1"/>
  <c r="Z105" i="10" a="1"/>
  <c r="Z105" i="10" s="1"/>
  <c r="P105" i="10" a="1"/>
  <c r="P105" i="10" s="1"/>
  <c r="V105" i="10" a="1"/>
  <c r="V105" i="10" s="1"/>
  <c r="Q105" i="10" a="1"/>
  <c r="Q105" i="10" s="1"/>
  <c r="K105" i="10" a="1"/>
  <c r="K105" i="10" s="1"/>
  <c r="T105" i="10" a="1"/>
  <c r="T105" i="10" s="1"/>
  <c r="O107" i="10" a="1"/>
  <c r="O107" i="10" s="1"/>
  <c r="N107" i="10" a="1"/>
  <c r="N107" i="10" s="1"/>
  <c r="Y107" i="10" a="1"/>
  <c r="Y107" i="10" s="1"/>
  <c r="X107" i="10" a="1"/>
  <c r="X107" i="10" s="1"/>
  <c r="W107" i="10" a="1"/>
  <c r="W107" i="10" s="1"/>
  <c r="U107" i="10" a="1"/>
  <c r="U107" i="10" s="1"/>
  <c r="M107" i="10" a="1"/>
  <c r="M107" i="10" s="1"/>
  <c r="L107" i="10" a="1"/>
  <c r="L107" i="10" s="1"/>
  <c r="Q107" i="10" a="1"/>
  <c r="Q107" i="10" s="1"/>
  <c r="P107" i="10" a="1"/>
  <c r="P107" i="10" s="1"/>
  <c r="Z107" i="10" a="1"/>
  <c r="Z107" i="10" s="1"/>
  <c r="V107" i="10" a="1"/>
  <c r="V107" i="10" s="1"/>
  <c r="T107" i="10" a="1"/>
  <c r="T107" i="10" s="1"/>
  <c r="K107" i="10" a="1"/>
  <c r="K107" i="10" s="1"/>
  <c r="J107" i="10" a="1"/>
  <c r="J107" i="10" s="1"/>
  <c r="S107" i="10" a="1"/>
  <c r="S107" i="10" s="1"/>
  <c r="R107" i="10" a="1"/>
  <c r="R107" i="10" s="1"/>
  <c r="O86" i="10" a="1"/>
  <c r="O86" i="10" s="1"/>
  <c r="Z86" i="10" a="1"/>
  <c r="Z86" i="10" s="1"/>
  <c r="Y86" i="10" a="1"/>
  <c r="Y86" i="10" s="1"/>
  <c r="S86" i="10" a="1"/>
  <c r="S86" i="10" s="1"/>
  <c r="R86" i="10" a="1"/>
  <c r="R86" i="10" s="1"/>
  <c r="Q86" i="10" a="1"/>
  <c r="Q86" i="10" s="1"/>
  <c r="P86" i="10" a="1"/>
  <c r="P86" i="10" s="1"/>
  <c r="K86" i="10" a="1"/>
  <c r="K86" i="10" s="1"/>
  <c r="N86" i="10" a="1"/>
  <c r="N86" i="10" s="1"/>
  <c r="L86" i="10" a="1"/>
  <c r="L86" i="10" s="1"/>
  <c r="V86" i="10" a="1"/>
  <c r="V86" i="10" s="1"/>
  <c r="U86" i="10" a="1"/>
  <c r="U86" i="10" s="1"/>
  <c r="J86" i="10" a="1"/>
  <c r="J86" i="10" s="1"/>
  <c r="T86" i="10" a="1"/>
  <c r="T86" i="10" s="1"/>
  <c r="X86" i="10" a="1"/>
  <c r="X86" i="10" s="1"/>
  <c r="W86" i="10" a="1"/>
  <c r="W86" i="10" s="1"/>
  <c r="M86" i="10" a="1"/>
  <c r="M86" i="10" s="1"/>
  <c r="S111" i="10" a="1"/>
  <c r="S111" i="10" s="1"/>
  <c r="R111" i="10" a="1"/>
  <c r="R111" i="10" s="1"/>
  <c r="O111" i="10" a="1"/>
  <c r="O111" i="10" s="1"/>
  <c r="J111" i="10" a="1"/>
  <c r="J111" i="10" s="1"/>
  <c r="N111" i="10" a="1"/>
  <c r="N111" i="10" s="1"/>
  <c r="Y111" i="10" a="1"/>
  <c r="Y111" i="10" s="1"/>
  <c r="X111" i="10" a="1"/>
  <c r="X111" i="10" s="1"/>
  <c r="W111" i="10" a="1"/>
  <c r="W111" i="10" s="1"/>
  <c r="U111" i="10" a="1"/>
  <c r="U111" i="10" s="1"/>
  <c r="Q111" i="10" a="1"/>
  <c r="Q111" i="10" s="1"/>
  <c r="M111" i="10" a="1"/>
  <c r="M111" i="10" s="1"/>
  <c r="L111" i="10" a="1"/>
  <c r="L111" i="10" s="1"/>
  <c r="Z111" i="10" a="1"/>
  <c r="Z111" i="10" s="1"/>
  <c r="V111" i="10" a="1"/>
  <c r="V111" i="10" s="1"/>
  <c r="K111" i="10" a="1"/>
  <c r="K111" i="10" s="1"/>
  <c r="T111" i="10" a="1"/>
  <c r="T111" i="10" s="1"/>
  <c r="P111" i="10" a="1"/>
  <c r="P111" i="10" s="1"/>
  <c r="O101" i="10" a="1"/>
  <c r="O101" i="10" s="1"/>
  <c r="P101" i="10" a="1"/>
  <c r="P101" i="10" s="1"/>
  <c r="Z101" i="10" a="1"/>
  <c r="Z101" i="10" s="1"/>
  <c r="V101" i="10" a="1"/>
  <c r="V101" i="10" s="1"/>
  <c r="T101" i="10" a="1"/>
  <c r="T101" i="10" s="1"/>
  <c r="K101" i="10" a="1"/>
  <c r="K101" i="10" s="1"/>
  <c r="R101" i="10" a="1"/>
  <c r="R101" i="10" s="1"/>
  <c r="Q101" i="10" a="1"/>
  <c r="Q101" i="10" s="1"/>
  <c r="J101" i="10" a="1"/>
  <c r="J101" i="10" s="1"/>
  <c r="L101" i="10" a="1"/>
  <c r="L101" i="10" s="1"/>
  <c r="U101" i="10" a="1"/>
  <c r="U101" i="10" s="1"/>
  <c r="S101" i="10" a="1"/>
  <c r="S101" i="10" s="1"/>
  <c r="N101" i="10" a="1"/>
  <c r="N101" i="10" s="1"/>
  <c r="M101" i="10" a="1"/>
  <c r="M101" i="10" s="1"/>
  <c r="X101" i="10" a="1"/>
  <c r="X101" i="10" s="1"/>
  <c r="W101" i="10" a="1"/>
  <c r="W101" i="10" s="1"/>
  <c r="Y101" i="10" a="1"/>
  <c r="Y101" i="10" s="1"/>
  <c r="Q88" i="10" a="1"/>
  <c r="Q88" i="10" s="1"/>
  <c r="O88" i="10" a="1"/>
  <c r="O88" i="10" s="1"/>
  <c r="S88" i="10" a="1"/>
  <c r="S88" i="10" s="1"/>
  <c r="R88" i="10" a="1"/>
  <c r="R88" i="10" s="1"/>
  <c r="P88" i="10" a="1"/>
  <c r="P88" i="10" s="1"/>
  <c r="K88" i="10" a="1"/>
  <c r="K88" i="10" s="1"/>
  <c r="J88" i="10" a="1"/>
  <c r="J88" i="10" s="1"/>
  <c r="Z88" i="10" a="1"/>
  <c r="Z88" i="10" s="1"/>
  <c r="V88" i="10" a="1"/>
  <c r="V88" i="10" s="1"/>
  <c r="T88" i="10" a="1"/>
  <c r="T88" i="10" s="1"/>
  <c r="N88" i="10" a="1"/>
  <c r="N88" i="10" s="1"/>
  <c r="Y88" i="10" a="1"/>
  <c r="Y88" i="10" s="1"/>
  <c r="X88" i="10" a="1"/>
  <c r="X88" i="10" s="1"/>
  <c r="W88" i="10" a="1"/>
  <c r="W88" i="10" s="1"/>
  <c r="U88" i="10" a="1"/>
  <c r="U88" i="10" s="1"/>
  <c r="M88" i="10" a="1"/>
  <c r="M88" i="10" s="1"/>
  <c r="L88" i="10" a="1"/>
  <c r="L88" i="10" s="1"/>
  <c r="Q109" i="10" a="1"/>
  <c r="Q109" i="10" s="1"/>
  <c r="P109" i="10" a="1"/>
  <c r="P109" i="10" s="1"/>
  <c r="Z109" i="10" a="1"/>
  <c r="Z109" i="10" s="1"/>
  <c r="V109" i="10" a="1"/>
  <c r="V109" i="10" s="1"/>
  <c r="T109" i="10" a="1"/>
  <c r="T109" i="10" s="1"/>
  <c r="K109" i="10" a="1"/>
  <c r="K109" i="10" s="1"/>
  <c r="J109" i="10" a="1"/>
  <c r="J109" i="10" s="1"/>
  <c r="S109" i="10" a="1"/>
  <c r="S109" i="10" s="1"/>
  <c r="R109" i="10" a="1"/>
  <c r="R109" i="10" s="1"/>
  <c r="N109" i="10" a="1"/>
  <c r="N109" i="10" s="1"/>
  <c r="X109" i="10" a="1"/>
  <c r="X109" i="10" s="1"/>
  <c r="W109" i="10" a="1"/>
  <c r="W109" i="10" s="1"/>
  <c r="M109" i="10" a="1"/>
  <c r="M109" i="10" s="1"/>
  <c r="L109" i="10" a="1"/>
  <c r="L109" i="10" s="1"/>
  <c r="U109" i="10" a="1"/>
  <c r="U109" i="10" s="1"/>
  <c r="O109" i="10" a="1"/>
  <c r="O109" i="10" s="1"/>
  <c r="Y109" i="10" a="1"/>
  <c r="Y109" i="10" s="1"/>
  <c r="Z116" i="10" a="1"/>
  <c r="Z116" i="10" s="1"/>
  <c r="Y116" i="10" a="1"/>
  <c r="Y116" i="10" s="1"/>
  <c r="X116" i="10" a="1"/>
  <c r="X116" i="10" s="1"/>
  <c r="W116" i="10" a="1"/>
  <c r="W116" i="10" s="1"/>
  <c r="V116" i="10" a="1"/>
  <c r="V116" i="10" s="1"/>
  <c r="U116" i="10" a="1"/>
  <c r="U116" i="10" s="1"/>
  <c r="T116" i="10" a="1"/>
  <c r="T116" i="10" s="1"/>
  <c r="L116" i="10" a="1"/>
  <c r="L116" i="10" s="1"/>
  <c r="S116" i="10" a="1"/>
  <c r="S116" i="10" s="1"/>
  <c r="K116" i="10" a="1"/>
  <c r="K116" i="10" s="1"/>
  <c r="J116" i="10" a="1"/>
  <c r="J116" i="10" s="1"/>
  <c r="R116" i="10" a="1"/>
  <c r="R116" i="10" s="1"/>
  <c r="O116" i="10" a="1"/>
  <c r="O116" i="10" s="1"/>
  <c r="N116" i="10" a="1"/>
  <c r="N116" i="10" s="1"/>
  <c r="M116" i="10" a="1"/>
  <c r="M116" i="10" s="1"/>
  <c r="Q116" i="10" a="1"/>
  <c r="Q116" i="10" s="1"/>
  <c r="P116" i="10" a="1"/>
  <c r="P116" i="10" s="1"/>
  <c r="Y92" i="10" a="1"/>
  <c r="Y92" i="10" s="1"/>
  <c r="X92" i="10" a="1"/>
  <c r="X92" i="10" s="1"/>
  <c r="W92" i="10" a="1"/>
  <c r="W92" i="10" s="1"/>
  <c r="U92" i="10" a="1"/>
  <c r="U92" i="10" s="1"/>
  <c r="M92" i="10" a="1"/>
  <c r="M92" i="10" s="1"/>
  <c r="L92" i="10" a="1"/>
  <c r="L92" i="10" s="1"/>
  <c r="Q92" i="10" a="1"/>
  <c r="Q92" i="10" s="1"/>
  <c r="O92" i="10" a="1"/>
  <c r="O92" i="10" s="1"/>
  <c r="Z92" i="10" a="1"/>
  <c r="Z92" i="10" s="1"/>
  <c r="S92" i="10" a="1"/>
  <c r="S92" i="10" s="1"/>
  <c r="R92" i="10" a="1"/>
  <c r="R92" i="10" s="1"/>
  <c r="P92" i="10" a="1"/>
  <c r="P92" i="10" s="1"/>
  <c r="K92" i="10" a="1"/>
  <c r="K92" i="10" s="1"/>
  <c r="T92" i="10" a="1"/>
  <c r="T92" i="10" s="1"/>
  <c r="N92" i="10" a="1"/>
  <c r="N92" i="10" s="1"/>
  <c r="J92" i="10" a="1"/>
  <c r="J92" i="10" s="1"/>
  <c r="V92" i="10" a="1"/>
  <c r="V92" i="10" s="1"/>
  <c r="R112" i="10" a="1"/>
  <c r="R112" i="10" s="1"/>
  <c r="O112" i="10" a="1"/>
  <c r="O112" i="10" s="1"/>
  <c r="N112" i="10" a="1"/>
  <c r="N112" i="10" s="1"/>
  <c r="Y112" i="10" a="1"/>
  <c r="Y112" i="10" s="1"/>
  <c r="X112" i="10" a="1"/>
  <c r="X112" i="10" s="1"/>
  <c r="W112" i="10" a="1"/>
  <c r="W112" i="10" s="1"/>
  <c r="U112" i="10" a="1"/>
  <c r="U112" i="10" s="1"/>
  <c r="Q112" i="10" a="1"/>
  <c r="Q112" i="10" s="1"/>
  <c r="P112" i="10" a="1"/>
  <c r="P112" i="10" s="1"/>
  <c r="M112" i="10" a="1"/>
  <c r="M112" i="10" s="1"/>
  <c r="L112" i="10" a="1"/>
  <c r="L112" i="10" s="1"/>
  <c r="Z112" i="10" a="1"/>
  <c r="Z112" i="10" s="1"/>
  <c r="V112" i="10" a="1"/>
  <c r="V112" i="10" s="1"/>
  <c r="T112" i="10" a="1"/>
  <c r="T112" i="10" s="1"/>
  <c r="J112" i="10" a="1"/>
  <c r="J112" i="10" s="1"/>
  <c r="K112" i="10" a="1"/>
  <c r="K112" i="10" s="1"/>
  <c r="S112" i="10" a="1"/>
  <c r="S112" i="10" s="1"/>
  <c r="U101" i="9" a="1"/>
  <c r="U101" i="9" s="1"/>
  <c r="S101" i="9" a="1"/>
  <c r="S101" i="9" s="1"/>
  <c r="Q101" i="9" a="1"/>
  <c r="Q101" i="9" s="1"/>
  <c r="O101" i="9" a="1"/>
  <c r="O101" i="9" s="1"/>
  <c r="M101" i="9" a="1"/>
  <c r="M101" i="9" s="1"/>
  <c r="K101" i="9" a="1"/>
  <c r="K101" i="9" s="1"/>
  <c r="I101" i="9" a="1"/>
  <c r="I101" i="9" s="1"/>
  <c r="G101" i="9" a="1"/>
  <c r="G101" i="9" s="1"/>
  <c r="T101" i="9" a="1"/>
  <c r="T101" i="9" s="1"/>
  <c r="L101" i="9" a="1"/>
  <c r="L101" i="9" s="1"/>
  <c r="R101" i="9" a="1"/>
  <c r="R101" i="9" s="1"/>
  <c r="J101" i="9" a="1"/>
  <c r="J101" i="9" s="1"/>
  <c r="N101" i="9" a="1"/>
  <c r="N101" i="9" s="1"/>
  <c r="H101" i="9" a="1"/>
  <c r="H101" i="9" s="1"/>
  <c r="P101" i="9" a="1"/>
  <c r="P101" i="9" s="1"/>
  <c r="V101" i="9" a="1"/>
  <c r="V101" i="9" s="1"/>
  <c r="F101" i="9" a="1"/>
  <c r="F101" i="9" s="1"/>
  <c r="Z110" i="10" a="1"/>
  <c r="Z110" i="10" s="1"/>
  <c r="V110" i="10" a="1"/>
  <c r="V110" i="10" s="1"/>
  <c r="T110" i="10" a="1"/>
  <c r="T110" i="10" s="1"/>
  <c r="K110" i="10" a="1"/>
  <c r="K110" i="10" s="1"/>
  <c r="S110" i="10" a="1"/>
  <c r="S110" i="10" s="1"/>
  <c r="J110" i="10" a="1"/>
  <c r="J110" i="10" s="1"/>
  <c r="R110" i="10" a="1"/>
  <c r="R110" i="10" s="1"/>
  <c r="Y110" i="10" a="1"/>
  <c r="Y110" i="10" s="1"/>
  <c r="O110" i="10" a="1"/>
  <c r="O110" i="10" s="1"/>
  <c r="N110" i="10" a="1"/>
  <c r="N110" i="10" s="1"/>
  <c r="X110" i="10" a="1"/>
  <c r="X110" i="10" s="1"/>
  <c r="W110" i="10" a="1"/>
  <c r="W110" i="10" s="1"/>
  <c r="M110" i="10" a="1"/>
  <c r="M110" i="10" s="1"/>
  <c r="L110" i="10" a="1"/>
  <c r="L110" i="10" s="1"/>
  <c r="Q110" i="10" a="1"/>
  <c r="Q110" i="10" s="1"/>
  <c r="U110" i="10" a="1"/>
  <c r="U110" i="10" s="1"/>
  <c r="P110" i="10" a="1"/>
  <c r="P110" i="10" s="1"/>
  <c r="Y108" i="10" a="1"/>
  <c r="Y108" i="10" s="1"/>
  <c r="X108" i="10" a="1"/>
  <c r="X108" i="10" s="1"/>
  <c r="W108" i="10" a="1"/>
  <c r="W108" i="10" s="1"/>
  <c r="U108" i="10" a="1"/>
  <c r="U108" i="10" s="1"/>
  <c r="M108" i="10" a="1"/>
  <c r="M108" i="10" s="1"/>
  <c r="L108" i="10" a="1"/>
  <c r="L108" i="10" s="1"/>
  <c r="Z108" i="10" a="1"/>
  <c r="Z108" i="10" s="1"/>
  <c r="V108" i="10" a="1"/>
  <c r="V108" i="10" s="1"/>
  <c r="T108" i="10" a="1"/>
  <c r="T108" i="10" s="1"/>
  <c r="Q108" i="10" a="1"/>
  <c r="Q108" i="10" s="1"/>
  <c r="P108" i="10" a="1"/>
  <c r="P108" i="10" s="1"/>
  <c r="K108" i="10" a="1"/>
  <c r="K108" i="10" s="1"/>
  <c r="S108" i="10" a="1"/>
  <c r="S108" i="10" s="1"/>
  <c r="R108" i="10" a="1"/>
  <c r="R108" i="10" s="1"/>
  <c r="O108" i="10" a="1"/>
  <c r="O108" i="10" s="1"/>
  <c r="N108" i="10" a="1"/>
  <c r="N108" i="10" s="1"/>
  <c r="J108" i="10" a="1"/>
  <c r="J108" i="10" s="1"/>
  <c r="Z91" i="10" a="1"/>
  <c r="Z91" i="10" s="1"/>
  <c r="V91" i="10" a="1"/>
  <c r="V91" i="10" s="1"/>
  <c r="T91" i="10" a="1"/>
  <c r="T91" i="10" s="1"/>
  <c r="N91" i="10" a="1"/>
  <c r="N91" i="10" s="1"/>
  <c r="Y91" i="10" a="1"/>
  <c r="Y91" i="10" s="1"/>
  <c r="X91" i="10" a="1"/>
  <c r="X91" i="10" s="1"/>
  <c r="W91" i="10" a="1"/>
  <c r="W91" i="10" s="1"/>
  <c r="U91" i="10" a="1"/>
  <c r="U91" i="10" s="1"/>
  <c r="M91" i="10" a="1"/>
  <c r="M91" i="10" s="1"/>
  <c r="L91" i="10" a="1"/>
  <c r="L91" i="10" s="1"/>
  <c r="Q91" i="10" a="1"/>
  <c r="Q91" i="10" s="1"/>
  <c r="O91" i="10" a="1"/>
  <c r="O91" i="10" s="1"/>
  <c r="S91" i="10" a="1"/>
  <c r="S91" i="10" s="1"/>
  <c r="J91" i="10" a="1"/>
  <c r="J91" i="10" s="1"/>
  <c r="P91" i="10" a="1"/>
  <c r="P91" i="10" s="1"/>
  <c r="K91" i="10" a="1"/>
  <c r="K91" i="10" s="1"/>
  <c r="R91" i="10" a="1"/>
  <c r="R91" i="10" s="1"/>
  <c r="Q104" i="10" a="1"/>
  <c r="Q104" i="10" s="1"/>
  <c r="K104" i="10" a="1"/>
  <c r="K104" i="10" s="1"/>
  <c r="J104" i="10" a="1"/>
  <c r="J104" i="10" s="1"/>
  <c r="R104" i="10" a="1"/>
  <c r="R104" i="10" s="1"/>
  <c r="S104" i="10" a="1"/>
  <c r="S104" i="10" s="1"/>
  <c r="N104" i="10" a="1"/>
  <c r="N104" i="10" s="1"/>
  <c r="Y104" i="10" a="1"/>
  <c r="Y104" i="10" s="1"/>
  <c r="X104" i="10" a="1"/>
  <c r="X104" i="10" s="1"/>
  <c r="W104" i="10" a="1"/>
  <c r="W104" i="10" s="1"/>
  <c r="U104" i="10" a="1"/>
  <c r="U104" i="10" s="1"/>
  <c r="O104" i="10" a="1"/>
  <c r="O104" i="10" s="1"/>
  <c r="M104" i="10" a="1"/>
  <c r="M104" i="10" s="1"/>
  <c r="L104" i="10" a="1"/>
  <c r="L104" i="10" s="1"/>
  <c r="P104" i="10" a="1"/>
  <c r="P104" i="10" s="1"/>
  <c r="T104" i="10" a="1"/>
  <c r="T104" i="10" s="1"/>
  <c r="Z104" i="10" a="1"/>
  <c r="Z104" i="10" s="1"/>
  <c r="V104" i="10" a="1"/>
  <c r="V104" i="10" s="1"/>
  <c r="Z90" i="10" a="1"/>
  <c r="Z90" i="10" s="1"/>
  <c r="V90" i="10" a="1"/>
  <c r="V90" i="10" s="1"/>
  <c r="T90" i="10" a="1"/>
  <c r="T90" i="10" s="1"/>
  <c r="N90" i="10" a="1"/>
  <c r="N90" i="10" s="1"/>
  <c r="Y90" i="10" a="1"/>
  <c r="Y90" i="10" s="1"/>
  <c r="X90" i="10" a="1"/>
  <c r="X90" i="10" s="1"/>
  <c r="W90" i="10" a="1"/>
  <c r="W90" i="10" s="1"/>
  <c r="U90" i="10" a="1"/>
  <c r="U90" i="10" s="1"/>
  <c r="M90" i="10" a="1"/>
  <c r="M90" i="10" s="1"/>
  <c r="L90" i="10" a="1"/>
  <c r="L90" i="10" s="1"/>
  <c r="J90" i="10" a="1"/>
  <c r="J90" i="10" s="1"/>
  <c r="Q90" i="10" a="1"/>
  <c r="Q90" i="10" s="1"/>
  <c r="O90" i="10" a="1"/>
  <c r="O90" i="10" s="1"/>
  <c r="K90" i="10" a="1"/>
  <c r="K90" i="10" s="1"/>
  <c r="P90" i="10" a="1"/>
  <c r="P90" i="10" s="1"/>
  <c r="R90" i="10" a="1"/>
  <c r="R90" i="10" s="1"/>
  <c r="S90" i="10" a="1"/>
  <c r="S90" i="10" s="1"/>
  <c r="N99" i="10" a="1"/>
  <c r="N99" i="10" s="1"/>
  <c r="Y99" i="10" a="1"/>
  <c r="Y99" i="10" s="1"/>
  <c r="X99" i="10" a="1"/>
  <c r="X99" i="10" s="1"/>
  <c r="W99" i="10" a="1"/>
  <c r="W99" i="10" s="1"/>
  <c r="U99" i="10" a="1"/>
  <c r="U99" i="10" s="1"/>
  <c r="M99" i="10" a="1"/>
  <c r="M99" i="10" s="1"/>
  <c r="L99" i="10" a="1"/>
  <c r="L99" i="10" s="1"/>
  <c r="J99" i="10" a="1"/>
  <c r="J99" i="10" s="1"/>
  <c r="O99" i="10" a="1"/>
  <c r="O99" i="10" s="1"/>
  <c r="Z99" i="10" a="1"/>
  <c r="Z99" i="10" s="1"/>
  <c r="S99" i="10" a="1"/>
  <c r="S99" i="10" s="1"/>
  <c r="P99" i="10" a="1"/>
  <c r="P99" i="10" s="1"/>
  <c r="Q99" i="10" a="1"/>
  <c r="Q99" i="10" s="1"/>
  <c r="T99" i="10" a="1"/>
  <c r="T99" i="10" s="1"/>
  <c r="R99" i="10" a="1"/>
  <c r="R99" i="10" s="1"/>
  <c r="V99" i="10" a="1"/>
  <c r="V99" i="10" s="1"/>
  <c r="K99" i="10" a="1"/>
  <c r="K99" i="10" s="1"/>
  <c r="Y100" i="10" a="1"/>
  <c r="Y100" i="10" s="1"/>
  <c r="X100" i="10" a="1"/>
  <c r="X100" i="10" s="1"/>
  <c r="W100" i="10" a="1"/>
  <c r="W100" i="10" s="1"/>
  <c r="U100" i="10" a="1"/>
  <c r="U100" i="10" s="1"/>
  <c r="M100" i="10" a="1"/>
  <c r="M100" i="10" s="1"/>
  <c r="L100" i="10" a="1"/>
  <c r="L100" i="10" s="1"/>
  <c r="S100" i="10" a="1"/>
  <c r="S100" i="10" s="1"/>
  <c r="O100" i="10" a="1"/>
  <c r="O100" i="10" s="1"/>
  <c r="J100" i="10" a="1"/>
  <c r="J100" i="10" s="1"/>
  <c r="Z100" i="10" a="1"/>
  <c r="Z100" i="10" s="1"/>
  <c r="V100" i="10" a="1"/>
  <c r="V100" i="10" s="1"/>
  <c r="T100" i="10" a="1"/>
  <c r="T100" i="10" s="1"/>
  <c r="P100" i="10" a="1"/>
  <c r="P100" i="10" s="1"/>
  <c r="R100" i="10" a="1"/>
  <c r="R100" i="10" s="1"/>
  <c r="K100" i="10" a="1"/>
  <c r="K100" i="10" s="1"/>
  <c r="N100" i="10" a="1"/>
  <c r="N100" i="10" s="1"/>
  <c r="Q100" i="10" a="1"/>
  <c r="Q100" i="10" s="1"/>
  <c r="N114" i="10" a="1"/>
  <c r="N114" i="10" s="1"/>
  <c r="J114" i="10" a="1"/>
  <c r="J114" i="10" s="1"/>
  <c r="Q114" i="10" a="1"/>
  <c r="Q114" i="10" s="1"/>
  <c r="P114" i="10" a="1"/>
  <c r="P114" i="10" s="1"/>
  <c r="M114" i="10" a="1"/>
  <c r="M114" i="10" s="1"/>
  <c r="Y114" i="10" a="1"/>
  <c r="Y114" i="10" s="1"/>
  <c r="X114" i="10" a="1"/>
  <c r="X114" i="10" s="1"/>
  <c r="W114" i="10" a="1"/>
  <c r="W114" i="10" s="1"/>
  <c r="U114" i="10" a="1"/>
  <c r="U114" i="10" s="1"/>
  <c r="L114" i="10" a="1"/>
  <c r="L114" i="10" s="1"/>
  <c r="Z114" i="10" a="1"/>
  <c r="Z114" i="10" s="1"/>
  <c r="V114" i="10" a="1"/>
  <c r="V114" i="10" s="1"/>
  <c r="T114" i="10" a="1"/>
  <c r="T114" i="10" s="1"/>
  <c r="K114" i="10" a="1"/>
  <c r="K114" i="10" s="1"/>
  <c r="S114" i="10" a="1"/>
  <c r="S114" i="10" s="1"/>
  <c r="R114" i="10" a="1"/>
  <c r="R114" i="10" s="1"/>
  <c r="O114" i="10" a="1"/>
  <c r="O114" i="10" s="1"/>
  <c r="Q93" i="10" a="1"/>
  <c r="Q93" i="10" s="1"/>
  <c r="J93" i="10" a="1"/>
  <c r="J93" i="10" s="1"/>
  <c r="S93" i="10" a="1"/>
  <c r="S93" i="10" s="1"/>
  <c r="O93" i="10" a="1"/>
  <c r="O93" i="10" s="1"/>
  <c r="R93" i="10" a="1"/>
  <c r="R93" i="10" s="1"/>
  <c r="P93" i="10" a="1"/>
  <c r="P93" i="10" s="1"/>
  <c r="K93" i="10" a="1"/>
  <c r="K93" i="10" s="1"/>
  <c r="Z93" i="10" a="1"/>
  <c r="Z93" i="10" s="1"/>
  <c r="V93" i="10" a="1"/>
  <c r="V93" i="10" s="1"/>
  <c r="T93" i="10" a="1"/>
  <c r="T93" i="10" s="1"/>
  <c r="U93" i="10" a="1"/>
  <c r="U93" i="10" s="1"/>
  <c r="L93" i="10" a="1"/>
  <c r="L93" i="10" s="1"/>
  <c r="Y93" i="10" a="1"/>
  <c r="Y93" i="10" s="1"/>
  <c r="W93" i="10" a="1"/>
  <c r="W93" i="10" s="1"/>
  <c r="X93" i="10" a="1"/>
  <c r="X93" i="10" s="1"/>
  <c r="M93" i="10" a="1"/>
  <c r="M93" i="10" s="1"/>
  <c r="N93" i="10" a="1"/>
  <c r="N93" i="10" s="1"/>
  <c r="R113" i="10" a="1"/>
  <c r="R113" i="10" s="1"/>
  <c r="O113" i="10" a="1"/>
  <c r="O113" i="10" s="1"/>
  <c r="N113" i="10" a="1"/>
  <c r="N113" i="10" s="1"/>
  <c r="Q113" i="10" a="1"/>
  <c r="Q113" i="10" s="1"/>
  <c r="P113" i="10" a="1"/>
  <c r="P113" i="10" s="1"/>
  <c r="Y113" i="10" a="1"/>
  <c r="Y113" i="10" s="1"/>
  <c r="X113" i="10" a="1"/>
  <c r="X113" i="10" s="1"/>
  <c r="W113" i="10" a="1"/>
  <c r="W113" i="10" s="1"/>
  <c r="U113" i="10" a="1"/>
  <c r="U113" i="10" s="1"/>
  <c r="M113" i="10" a="1"/>
  <c r="M113" i="10" s="1"/>
  <c r="L113" i="10" a="1"/>
  <c r="L113" i="10" s="1"/>
  <c r="Z113" i="10" a="1"/>
  <c r="Z113" i="10" s="1"/>
  <c r="V113" i="10" a="1"/>
  <c r="V113" i="10" s="1"/>
  <c r="T113" i="10" a="1"/>
  <c r="T113" i="10" s="1"/>
  <c r="K113" i="10" a="1"/>
  <c r="K113" i="10" s="1"/>
  <c r="S113" i="10" a="1"/>
  <c r="S113" i="10" s="1"/>
  <c r="J113" i="10" a="1"/>
  <c r="J113" i="10" s="1"/>
  <c r="Z97" i="10" a="1"/>
  <c r="Z97" i="10" s="1"/>
  <c r="V97" i="10" a="1"/>
  <c r="V97" i="10" s="1"/>
  <c r="T97" i="10" a="1"/>
  <c r="T97" i="10" s="1"/>
  <c r="R97" i="10" a="1"/>
  <c r="R97" i="10" s="1"/>
  <c r="K97" i="10" a="1"/>
  <c r="K97" i="10" s="1"/>
  <c r="Q97" i="10" a="1"/>
  <c r="Q97" i="10" s="1"/>
  <c r="N97" i="10" a="1"/>
  <c r="N97" i="10" s="1"/>
  <c r="Y97" i="10" a="1"/>
  <c r="Y97" i="10" s="1"/>
  <c r="X97" i="10" a="1"/>
  <c r="X97" i="10" s="1"/>
  <c r="W97" i="10" a="1"/>
  <c r="W97" i="10" s="1"/>
  <c r="U97" i="10" a="1"/>
  <c r="U97" i="10" s="1"/>
  <c r="M97" i="10" a="1"/>
  <c r="M97" i="10" s="1"/>
  <c r="L97" i="10" a="1"/>
  <c r="L97" i="10" s="1"/>
  <c r="S97" i="10" a="1"/>
  <c r="S97" i="10" s="1"/>
  <c r="O97" i="10" a="1"/>
  <c r="O97" i="10" s="1"/>
  <c r="P97" i="10" a="1"/>
  <c r="P97" i="10" s="1"/>
  <c r="J97" i="10" a="1"/>
  <c r="J97" i="10" s="1"/>
  <c r="S106" i="10" a="1"/>
  <c r="S106" i="10" s="1"/>
  <c r="O106" i="10" a="1"/>
  <c r="O106" i="10" s="1"/>
  <c r="N106" i="10" a="1"/>
  <c r="N106" i="10" s="1"/>
  <c r="Y106" i="10" a="1"/>
  <c r="Y106" i="10" s="1"/>
  <c r="X106" i="10" a="1"/>
  <c r="X106" i="10" s="1"/>
  <c r="W106" i="10" a="1"/>
  <c r="W106" i="10" s="1"/>
  <c r="U106" i="10" a="1"/>
  <c r="U106" i="10" s="1"/>
  <c r="M106" i="10" a="1"/>
  <c r="M106" i="10" s="1"/>
  <c r="L106" i="10" a="1"/>
  <c r="L106" i="10" s="1"/>
  <c r="P106" i="10" a="1"/>
  <c r="P106" i="10" s="1"/>
  <c r="J106" i="10" a="1"/>
  <c r="J106" i="10" s="1"/>
  <c r="Z106" i="10" a="1"/>
  <c r="Z106" i="10" s="1"/>
  <c r="V106" i="10" a="1"/>
  <c r="V106" i="10" s="1"/>
  <c r="T106" i="10" a="1"/>
  <c r="T106" i="10" s="1"/>
  <c r="Q106" i="10" a="1"/>
  <c r="Q106" i="10" s="1"/>
  <c r="K106" i="10" a="1"/>
  <c r="K106" i="10" s="1"/>
  <c r="R106" i="10" a="1"/>
  <c r="R106" i="10" s="1"/>
  <c r="P115" i="10" a="1"/>
  <c r="P115" i="10" s="1"/>
  <c r="M115" i="10" a="1"/>
  <c r="M115" i="10" s="1"/>
  <c r="J115" i="10" a="1"/>
  <c r="J115" i="10" s="1"/>
  <c r="Y115" i="10" a="1"/>
  <c r="Y115" i="10" s="1"/>
  <c r="X115" i="10" a="1"/>
  <c r="X115" i="10" s="1"/>
  <c r="W115" i="10" a="1"/>
  <c r="W115" i="10" s="1"/>
  <c r="U115" i="10" a="1"/>
  <c r="U115" i="10" s="1"/>
  <c r="L115" i="10" a="1"/>
  <c r="L115" i="10" s="1"/>
  <c r="Z115" i="10" a="1"/>
  <c r="Z115" i="10" s="1"/>
  <c r="V115" i="10" a="1"/>
  <c r="V115" i="10" s="1"/>
  <c r="T115" i="10" a="1"/>
  <c r="T115" i="10" s="1"/>
  <c r="K115" i="10" a="1"/>
  <c r="K115" i="10" s="1"/>
  <c r="S115" i="10" a="1"/>
  <c r="S115" i="10" s="1"/>
  <c r="Q115" i="10" a="1"/>
  <c r="Q115" i="10" s="1"/>
  <c r="N115" i="10" a="1"/>
  <c r="N115" i="10" s="1"/>
  <c r="O115" i="10" a="1"/>
  <c r="O115" i="10" s="1"/>
  <c r="R115" i="10" a="1"/>
  <c r="R115" i="10" s="1"/>
  <c r="F124" i="10"/>
  <c r="F135" i="10"/>
  <c r="F129" i="10"/>
  <c r="F127" i="10"/>
  <c r="F122" i="10"/>
  <c r="F120" i="10"/>
  <c r="F128" i="10"/>
  <c r="F133" i="10"/>
  <c r="F121" i="10"/>
  <c r="F125" i="10"/>
  <c r="F131" i="10"/>
  <c r="F130" i="10"/>
  <c r="F123" i="10"/>
  <c r="F134" i="10"/>
  <c r="F126" i="10"/>
  <c r="F132" i="10"/>
  <c r="F101" i="10"/>
  <c r="F98" i="10"/>
  <c r="F116" i="10"/>
  <c r="F108" i="10"/>
  <c r="F99" i="10"/>
  <c r="F100" i="10"/>
  <c r="F114" i="10"/>
  <c r="F93" i="10"/>
  <c r="F111" i="10"/>
  <c r="F103" i="10"/>
  <c r="F109" i="10"/>
  <c r="F104" i="10"/>
  <c r="F113" i="10"/>
  <c r="F97" i="10"/>
  <c r="F106" i="10"/>
  <c r="F115" i="10"/>
  <c r="F86" i="10"/>
  <c r="F90" i="10"/>
  <c r="F92" i="10"/>
  <c r="F91" i="10"/>
  <c r="F105" i="10"/>
  <c r="F89" i="10"/>
  <c r="F95" i="10"/>
  <c r="F107" i="10"/>
  <c r="F88" i="10"/>
  <c r="F85" i="10"/>
  <c r="F112" i="10"/>
  <c r="F110" i="10"/>
  <c r="F94" i="10"/>
  <c r="F102" i="10"/>
  <c r="F87" i="10"/>
  <c r="F96"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T131" i="10" l="1"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W45" i="8" s="1" a="1"/>
  <c r="W45" i="8" s="1"/>
  <c r="E46" i="8"/>
  <c r="M46" i="8" s="1" a="1"/>
  <c r="M46" i="8" s="1"/>
  <c r="E47" i="8"/>
  <c r="T47" i="8" s="1" a="1"/>
  <c r="T47" i="8" s="1"/>
  <c r="E48" i="8"/>
  <c r="P48" i="8" s="1" a="1"/>
  <c r="P48" i="8" s="1"/>
  <c r="E49" i="8"/>
  <c r="V49" i="8" s="1" a="1"/>
  <c r="V49" i="8" s="1"/>
  <c r="E50" i="8"/>
  <c r="K50" i="8" s="1" a="1"/>
  <c r="K50" i="8" s="1"/>
  <c r="E51" i="8"/>
  <c r="Z51" i="8" s="1" a="1"/>
  <c r="Z51" i="8" s="1"/>
  <c r="E52" i="8"/>
  <c r="U52" i="8" s="1" a="1"/>
  <c r="U52" i="8" s="1"/>
  <c r="E53" i="8"/>
  <c r="Z53" i="8" s="1" a="1"/>
  <c r="Z53" i="8" s="1"/>
  <c r="E54" i="8"/>
  <c r="Y54" i="8" s="1" a="1"/>
  <c r="Y54" i="8" s="1"/>
  <c r="E55" i="8"/>
  <c r="O55" i="8" s="1" a="1"/>
  <c r="O55" i="8" s="1"/>
  <c r="E56" i="8"/>
  <c r="Y56" i="8" s="1" a="1"/>
  <c r="Y56" i="8" s="1"/>
  <c r="E57" i="8"/>
  <c r="Z57" i="8" s="1" a="1"/>
  <c r="Z57" i="8" s="1"/>
  <c r="E58" i="8"/>
  <c r="Y58" i="8" s="1" a="1"/>
  <c r="Y58" i="8" s="1"/>
  <c r="E59" i="8"/>
  <c r="Q59" i="8" s="1" a="1"/>
  <c r="Q59" i="8" s="1"/>
  <c r="E60" i="8"/>
  <c r="W60" i="8" s="1" a="1"/>
  <c r="W60" i="8" s="1"/>
  <c r="E61" i="8"/>
  <c r="Z61" i="8" s="1" a="1"/>
  <c r="Z61" i="8" s="1"/>
  <c r="E62" i="8"/>
  <c r="AA62" i="8" s="1" a="1"/>
  <c r="AA62" i="8" s="1"/>
  <c r="E63" i="8"/>
  <c r="M63" i="8" s="1" a="1"/>
  <c r="M63" i="8" s="1"/>
  <c r="E64" i="8"/>
  <c r="L64" i="8" s="1" a="1"/>
  <c r="L64" i="8" s="1"/>
  <c r="E65" i="8"/>
  <c r="Y65" i="8" s="1" a="1"/>
  <c r="Y65" i="8" s="1"/>
  <c r="E66" i="8"/>
  <c r="R66" i="8" s="1" a="1"/>
  <c r="R66" i="8" s="1"/>
  <c r="E67" i="8"/>
  <c r="Y67" i="8" s="1" a="1"/>
  <c r="Y67" i="8" s="1"/>
  <c r="E68" i="8"/>
  <c r="AA68" i="8" s="1" a="1"/>
  <c r="AA68"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L67" i="8" l="1" a="1"/>
  <c r="L67" i="8" s="1"/>
  <c r="P66" i="8" a="1"/>
  <c r="P66" i="8" s="1"/>
  <c r="AA57" i="8" a="1"/>
  <c r="AA57" i="8" s="1"/>
  <c r="W65" i="8" a="1"/>
  <c r="W65" i="8" s="1"/>
  <c r="T49" i="8" a="1"/>
  <c r="T49" i="8" s="1"/>
  <c r="P52" i="8" a="1"/>
  <c r="P52" i="8" s="1"/>
  <c r="O49" i="8" a="1"/>
  <c r="O49" i="8" s="1"/>
  <c r="P58" i="8" a="1"/>
  <c r="P58" i="8" s="1"/>
  <c r="AA66" i="8" a="1"/>
  <c r="AA66" i="8" s="1"/>
  <c r="Z46" i="8" a="1"/>
  <c r="Z46" i="8" s="1"/>
  <c r="U45" i="8" a="1"/>
  <c r="U45" i="8" s="1"/>
  <c r="S62" i="8" a="1"/>
  <c r="S62" i="8" s="1"/>
  <c r="L59" i="8" a="1"/>
  <c r="L59" i="8" s="1"/>
  <c r="W51" i="8" a="1"/>
  <c r="W51" i="8" s="1"/>
  <c r="T54" i="8" a="1"/>
  <c r="T54" i="8" s="1"/>
  <c r="S60" i="8" a="1"/>
  <c r="S60" i="8" s="1"/>
  <c r="Z67" i="8" a="1"/>
  <c r="Z67" i="8" s="1"/>
  <c r="Y53" i="8" a="1"/>
  <c r="Y53" i="8" s="1"/>
  <c r="Y47" i="8" a="1"/>
  <c r="Y47" i="8" s="1"/>
  <c r="AA55" i="8" a="1"/>
  <c r="AA55" i="8" s="1"/>
  <c r="Z59" i="8" a="1"/>
  <c r="Z59" i="8" s="1"/>
  <c r="T61" i="8" a="1"/>
  <c r="T61" i="8" s="1"/>
  <c r="V54" i="8" a="1"/>
  <c r="V54" i="8" s="1"/>
  <c r="K61" i="8" a="1"/>
  <c r="K61" i="8" s="1"/>
  <c r="K58" i="8" a="1"/>
  <c r="K58" i="8" s="1"/>
  <c r="M49" i="8" a="1"/>
  <c r="M49" i="8" s="1"/>
  <c r="L45" i="8" a="1"/>
  <c r="L45" i="8" s="1"/>
  <c r="V50" i="8" a="1"/>
  <c r="V50" i="8" s="1"/>
  <c r="N49" i="8" a="1"/>
  <c r="N49" i="8" s="1"/>
  <c r="U63" i="8" a="1"/>
  <c r="U63" i="8" s="1"/>
  <c r="R67" i="8" a="1"/>
  <c r="R67" i="8" s="1"/>
  <c r="Z54" i="8" a="1"/>
  <c r="Z54" i="8" s="1"/>
  <c r="P60" i="8" a="1"/>
  <c r="P60" i="8" s="1"/>
  <c r="X51" i="8" a="1"/>
  <c r="X51" i="8" s="1"/>
  <c r="R54" i="8" a="1"/>
  <c r="R54" i="8" s="1"/>
  <c r="U53" i="8" a="1"/>
  <c r="U53" i="8" s="1"/>
  <c r="X50" i="8" a="1"/>
  <c r="X50" i="8" s="1"/>
  <c r="O52" i="8" a="1"/>
  <c r="O52" i="8" s="1"/>
  <c r="L46" i="8" a="1"/>
  <c r="L46" i="8" s="1"/>
  <c r="X65" i="8" a="1"/>
  <c r="X65" i="8" s="1"/>
  <c r="N62" i="8" a="1"/>
  <c r="N62" i="8" s="1"/>
  <c r="V65" i="8" a="1"/>
  <c r="V65" i="8" s="1"/>
  <c r="T57" i="8" a="1"/>
  <c r="T57" i="8" s="1"/>
  <c r="K51" i="8" a="1"/>
  <c r="K51" i="8" s="1"/>
  <c r="P53" i="8" a="1"/>
  <c r="P53" i="8" s="1"/>
  <c r="M61" i="8" a="1"/>
  <c r="M61" i="8" s="1"/>
  <c r="U66" i="8" a="1"/>
  <c r="U66" i="8" s="1"/>
  <c r="Y63" i="8" a="1"/>
  <c r="Y63" i="8" s="1"/>
  <c r="K45" i="8" a="1"/>
  <c r="K45" i="8" s="1"/>
  <c r="N52" i="8" a="1"/>
  <c r="N52" i="8" s="1"/>
  <c r="AA59" i="8" a="1"/>
  <c r="AA59" i="8" s="1"/>
  <c r="U50" i="8" a="1"/>
  <c r="U50" i="8" s="1"/>
  <c r="U51" i="8" a="1"/>
  <c r="U51" i="8" s="1"/>
  <c r="T65" i="8" a="1"/>
  <c r="T65" i="8" s="1"/>
  <c r="P55" i="8" a="1"/>
  <c r="P55" i="8" s="1"/>
  <c r="N58" i="8" a="1"/>
  <c r="N58" i="8" s="1"/>
  <c r="R46" i="8" a="1"/>
  <c r="R46" i="8" s="1"/>
  <c r="K47" i="8" a="1"/>
  <c r="K47" i="8" s="1"/>
  <c r="AA64" i="8" a="1"/>
  <c r="AA64" i="8" s="1"/>
  <c r="K52" i="8" a="1"/>
  <c r="K52" i="8" s="1"/>
  <c r="O59" i="8" a="1"/>
  <c r="O59" i="8" s="1"/>
  <c r="N50" i="8" a="1"/>
  <c r="N50" i="8" s="1"/>
  <c r="Q68" i="8" a="1"/>
  <c r="Q68" i="8" s="1"/>
  <c r="N65" i="8" a="1"/>
  <c r="N65" i="8" s="1"/>
  <c r="X63" i="8" a="1"/>
  <c r="X63" i="8" s="1"/>
  <c r="M53" i="8" a="1"/>
  <c r="M53" i="8" s="1"/>
  <c r="Q45" i="8" a="1"/>
  <c r="Q45" i="8" s="1"/>
  <c r="M48" i="8" a="1"/>
  <c r="M48" i="8" s="1"/>
  <c r="V46" i="8" a="1"/>
  <c r="V46" i="8" s="1"/>
  <c r="O61" i="8" a="1"/>
  <c r="O61" i="8" s="1"/>
  <c r="M64" i="8" a="1"/>
  <c r="M64" i="8" s="1"/>
  <c r="Y52" i="8" a="1"/>
  <c r="Y52" i="8" s="1"/>
  <c r="S58" i="8" a="1"/>
  <c r="S58" i="8" s="1"/>
  <c r="W57" i="8" a="1"/>
  <c r="W57" i="8" s="1"/>
  <c r="W47" i="8" a="1"/>
  <c r="W47" i="8" s="1"/>
  <c r="K68" i="8" a="1"/>
  <c r="K68" i="8" s="1"/>
  <c r="AA65" i="8" a="1"/>
  <c r="AA65" i="8" s="1"/>
  <c r="X55" i="8" a="1"/>
  <c r="X55" i="8" s="1"/>
  <c r="W58" i="8" a="1"/>
  <c r="W58" i="8" s="1"/>
  <c r="U60" i="8" a="1"/>
  <c r="U60" i="8" s="1"/>
  <c r="M67" i="8" a="1"/>
  <c r="M67" i="8" s="1"/>
  <c r="V61" i="8" a="1"/>
  <c r="V61" i="8" s="1"/>
  <c r="Z64" i="8" a="1"/>
  <c r="Z64" i="8" s="1"/>
  <c r="O54" i="8" a="1"/>
  <c r="O54" i="8" s="1"/>
  <c r="W63" i="8" a="1"/>
  <c r="W63" i="8" s="1"/>
  <c r="N53" i="8" a="1"/>
  <c r="N53" i="8" s="1"/>
  <c r="O45" i="8" a="1"/>
  <c r="O45" i="8" s="1"/>
  <c r="Y48" i="8" a="1"/>
  <c r="Y48" i="8" s="1"/>
  <c r="W67" i="8" a="1"/>
  <c r="W67" i="8" s="1"/>
  <c r="R64" i="8" a="1"/>
  <c r="R64" i="8" s="1"/>
  <c r="X52" i="8" a="1"/>
  <c r="X52" i="8" s="1"/>
  <c r="K53" i="8" a="1"/>
  <c r="K53" i="8" s="1"/>
  <c r="O68" i="8" a="1"/>
  <c r="O68" i="8" s="1"/>
  <c r="Z58" i="8" a="1"/>
  <c r="Z58" i="8" s="1"/>
  <c r="X46" i="8" a="1"/>
  <c r="X46" i="8" s="1"/>
  <c r="V48" i="8" a="1"/>
  <c r="V48" i="8" s="1"/>
  <c r="V68" i="8" a="1"/>
  <c r="V68" i="8" s="1"/>
  <c r="U62" i="8" a="1"/>
  <c r="U62" i="8" s="1"/>
  <c r="M55" i="8" a="1"/>
  <c r="M55" i="8" s="1"/>
  <c r="L56" i="8" a="1"/>
  <c r="L56" i="8" s="1"/>
  <c r="Q58" i="8" a="1"/>
  <c r="Q58" i="8" s="1"/>
  <c r="X60" i="8" a="1"/>
  <c r="X60" i="8" s="1"/>
  <c r="N46" i="8" a="1"/>
  <c r="N46" i="8" s="1"/>
  <c r="AA61" i="8" a="1"/>
  <c r="AA61" i="8" s="1"/>
  <c r="Y64" i="8" a="1"/>
  <c r="Y64" i="8" s="1"/>
  <c r="Y66" i="8" a="1"/>
  <c r="Y66" i="8" s="1"/>
  <c r="L52" i="8" a="1"/>
  <c r="L52" i="8" s="1"/>
  <c r="X59" i="8" a="1"/>
  <c r="X59" i="8" s="1"/>
  <c r="S50" i="8" a="1"/>
  <c r="S50" i="8" s="1"/>
  <c r="T68" i="8" a="1"/>
  <c r="T68" i="8" s="1"/>
  <c r="V62" i="8" a="1"/>
  <c r="V62" i="8" s="1"/>
  <c r="AA63" i="8" a="1"/>
  <c r="AA63" i="8" s="1"/>
  <c r="W53" i="8" a="1"/>
  <c r="W53" i="8" s="1"/>
  <c r="Q48" i="8" a="1"/>
  <c r="Q48" i="8" s="1"/>
  <c r="U67" i="8" a="1"/>
  <c r="U67" i="8" s="1"/>
  <c r="Q61" i="8" a="1"/>
  <c r="Q61" i="8" s="1"/>
  <c r="V64" i="8" a="1"/>
  <c r="V64" i="8" s="1"/>
  <c r="K66" i="8" a="1"/>
  <c r="K66" i="8" s="1"/>
  <c r="U58" i="8" a="1"/>
  <c r="U58" i="8" s="1"/>
  <c r="Q60" i="8" a="1"/>
  <c r="Q60" i="8" s="1"/>
  <c r="S57" i="8" a="1"/>
  <c r="S57" i="8" s="1"/>
  <c r="L47" i="8" a="1"/>
  <c r="L47" i="8" s="1"/>
  <c r="X49" i="8" a="1"/>
  <c r="X49" i="8" s="1"/>
  <c r="U68" i="8" a="1"/>
  <c r="U68" i="8" s="1"/>
  <c r="K62" i="8" a="1"/>
  <c r="K62" i="8" s="1"/>
  <c r="K55" i="8" a="1"/>
  <c r="K55" i="8" s="1"/>
  <c r="M56" i="8" a="1"/>
  <c r="M56" i="8" s="1"/>
  <c r="M45" i="8" a="1"/>
  <c r="M45" i="8" s="1"/>
  <c r="N48" i="8" a="1"/>
  <c r="N48" i="8" s="1"/>
  <c r="P67" i="8" a="1"/>
  <c r="P67" i="8" s="1"/>
  <c r="K64" i="8" a="1"/>
  <c r="K64" i="8" s="1"/>
  <c r="Q52" i="8" a="1"/>
  <c r="Q52" i="8" s="1"/>
  <c r="X53" i="8" a="1"/>
  <c r="X53" i="8" s="1"/>
  <c r="Q67" i="8" a="1"/>
  <c r="Q67" i="8" s="1"/>
  <c r="Y51" i="8" a="1"/>
  <c r="Y51" i="8" s="1"/>
  <c r="L66" i="8" a="1"/>
  <c r="L66" i="8" s="1"/>
  <c r="AA52" i="8" a="1"/>
  <c r="AA52" i="8" s="1"/>
  <c r="K59" i="8" a="1"/>
  <c r="K59" i="8" s="1"/>
  <c r="L53" i="8" a="1"/>
  <c r="L53" i="8" s="1"/>
  <c r="T64" i="8" a="1"/>
  <c r="T64" i="8" s="1"/>
  <c r="K57" i="8" a="1"/>
  <c r="K57" i="8" s="1"/>
  <c r="P56" i="8" a="1"/>
  <c r="P56" i="8" s="1"/>
  <c r="T46" i="8" a="1"/>
  <c r="T46" i="8" s="1"/>
  <c r="X64" i="8" a="1"/>
  <c r="X64" i="8" s="1"/>
  <c r="Z55" i="8" a="1"/>
  <c r="Z55" i="8" s="1"/>
  <c r="V45" i="8" a="1"/>
  <c r="V45" i="8" s="1"/>
  <c r="R57" i="8" a="1"/>
  <c r="R57" i="8" s="1"/>
  <c r="R50" i="8" a="1"/>
  <c r="R50" i="8" s="1"/>
  <c r="Y68" i="8" a="1"/>
  <c r="Y68" i="8" s="1"/>
  <c r="L62" i="8" a="1"/>
  <c r="L62" i="8" s="1"/>
  <c r="Q63" i="8" a="1"/>
  <c r="Q63" i="8" s="1"/>
  <c r="O56" i="8" a="1"/>
  <c r="O56" i="8" s="1"/>
  <c r="S45" i="8" a="1"/>
  <c r="S45" i="8" s="1"/>
  <c r="O60" i="8" a="1"/>
  <c r="O60" i="8" s="1"/>
  <c r="AA67" i="8" a="1"/>
  <c r="AA67" i="8" s="1"/>
  <c r="R61" i="8" a="1"/>
  <c r="R61" i="8" s="1"/>
  <c r="S51" i="8" a="1"/>
  <c r="S51" i="8" s="1"/>
  <c r="Q65" i="8" a="1"/>
  <c r="Q65" i="8" s="1"/>
  <c r="V66" i="8" a="1"/>
  <c r="V66" i="8" s="1"/>
  <c r="S59" i="8" a="1"/>
  <c r="S59" i="8" s="1"/>
  <c r="V57" i="8" a="1"/>
  <c r="V57" i="8" s="1"/>
  <c r="V47" i="8" a="1"/>
  <c r="V47" i="8" s="1"/>
  <c r="W49" i="8" a="1"/>
  <c r="W49" i="8" s="1"/>
  <c r="W54" i="8" a="1"/>
  <c r="W54" i="8" s="1"/>
  <c r="M62" i="8" a="1"/>
  <c r="M62" i="8" s="1"/>
  <c r="V52" i="8" a="1"/>
  <c r="V52" i="8" s="1"/>
  <c r="U59" i="8" a="1"/>
  <c r="U59" i="8" s="1"/>
  <c r="S67" i="8" a="1"/>
  <c r="S67" i="8" s="1"/>
  <c r="Q64" i="8" a="1"/>
  <c r="Q64" i="8" s="1"/>
  <c r="M66" i="8" a="1"/>
  <c r="M66" i="8" s="1"/>
  <c r="R58" i="8" a="1"/>
  <c r="R58" i="8" s="1"/>
  <c r="M60" i="8" a="1"/>
  <c r="M60" i="8" s="1"/>
  <c r="W46" i="8" a="1"/>
  <c r="W46" i="8" s="1"/>
  <c r="S61" i="8" a="1"/>
  <c r="S61" i="8" s="1"/>
  <c r="AA49" i="8" a="1"/>
  <c r="AA49" i="8" s="1"/>
  <c r="K54" i="8" a="1"/>
  <c r="K54" i="8" s="1"/>
  <c r="Z62" i="8" a="1"/>
  <c r="Z62" i="8" s="1"/>
  <c r="S63" i="8" a="1"/>
  <c r="S63" i="8" s="1"/>
  <c r="Q56" i="8" a="1"/>
  <c r="Q56" i="8" s="1"/>
  <c r="R48" i="8" a="1"/>
  <c r="R48" i="8" s="1"/>
  <c r="K67" i="8" a="1"/>
  <c r="K67" i="8" s="1"/>
  <c r="R51" i="8" a="1"/>
  <c r="R51" i="8" s="1"/>
  <c r="X66" i="8" a="1"/>
  <c r="X66" i="8" s="1"/>
  <c r="T52" i="8" a="1"/>
  <c r="T52" i="8" s="1"/>
  <c r="W59" i="8" a="1"/>
  <c r="W59" i="8" s="1"/>
  <c r="W50" i="8" a="1"/>
  <c r="W50" i="8" s="1"/>
  <c r="AA51" i="8" a="1"/>
  <c r="AA51" i="8" s="1"/>
  <c r="P65" i="8" a="1"/>
  <c r="P65" i="8" s="1"/>
  <c r="N66" i="8" a="1"/>
  <c r="N66" i="8" s="1"/>
  <c r="T59" i="8" a="1"/>
  <c r="T59" i="8" s="1"/>
  <c r="K60" i="8" a="1"/>
  <c r="K60" i="8" s="1"/>
  <c r="M50" i="8" a="1"/>
  <c r="M50" i="8" s="1"/>
  <c r="U47" i="8" a="1"/>
  <c r="U47" i="8" s="1"/>
  <c r="L54" i="8" a="1"/>
  <c r="L54" i="8" s="1"/>
  <c r="Q50" i="8" a="1"/>
  <c r="Q50" i="8" s="1"/>
  <c r="L68" i="8" a="1"/>
  <c r="L68" i="8" s="1"/>
  <c r="Z63" i="8" a="1"/>
  <c r="Z63" i="8" s="1"/>
  <c r="U57" i="8" a="1"/>
  <c r="U57" i="8" s="1"/>
  <c r="Q47" i="8" a="1"/>
  <c r="Q47" i="8" s="1"/>
  <c r="Z68" i="8" a="1"/>
  <c r="Z68" i="8" s="1"/>
  <c r="Y62" i="8" a="1"/>
  <c r="Y62" i="8" s="1"/>
  <c r="N63" i="8" a="1"/>
  <c r="N63" i="8" s="1"/>
  <c r="S53" i="8" a="1"/>
  <c r="S53" i="8" s="1"/>
  <c r="P45" i="8" a="1"/>
  <c r="P45" i="8" s="1"/>
  <c r="T48" i="8" a="1"/>
  <c r="T48" i="8" s="1"/>
  <c r="X67" i="8" a="1"/>
  <c r="X67" i="8" s="1"/>
  <c r="P51" i="8" a="1"/>
  <c r="P51" i="8" s="1"/>
  <c r="Z65" i="8" a="1"/>
  <c r="Z65" i="8" s="1"/>
  <c r="V55" i="8" a="1"/>
  <c r="V55" i="8" s="1"/>
  <c r="AA58" i="8" a="1"/>
  <c r="AA58" i="8" s="1"/>
  <c r="M57" i="8" a="1"/>
  <c r="M57" i="8" s="1"/>
  <c r="R47" i="8" a="1"/>
  <c r="R47" i="8" s="1"/>
  <c r="L49" i="8" a="1"/>
  <c r="L49" i="8" s="1"/>
  <c r="M54" i="8" a="1"/>
  <c r="M54" i="8" s="1"/>
  <c r="S52" i="8" a="1"/>
  <c r="S52" i="8" s="1"/>
  <c r="M59" i="8" a="1"/>
  <c r="M59" i="8" s="1"/>
  <c r="O50" i="8" a="1"/>
  <c r="O50" i="8" s="1"/>
  <c r="T51" i="8" a="1"/>
  <c r="T51" i="8" s="1"/>
  <c r="K65" i="8" a="1"/>
  <c r="K65" i="8" s="1"/>
  <c r="O66" i="8" a="1"/>
  <c r="O66" i="8" s="1"/>
  <c r="T45" i="8" a="1"/>
  <c r="T45" i="8" s="1"/>
  <c r="AA60" i="8" a="1"/>
  <c r="AA60" i="8" s="1"/>
  <c r="S46" i="8" a="1"/>
  <c r="S46" i="8" s="1"/>
  <c r="P61" i="8" a="1"/>
  <c r="P61" i="8" s="1"/>
  <c r="S64" i="8" a="1"/>
  <c r="S64" i="8" s="1"/>
  <c r="AA54" i="8" a="1"/>
  <c r="AA54" i="8" s="1"/>
  <c r="P63" i="8" a="1"/>
  <c r="P63" i="8" s="1"/>
  <c r="AA53" i="8" a="1"/>
  <c r="AA53" i="8" s="1"/>
  <c r="P50" i="8" a="1"/>
  <c r="P50" i="8" s="1"/>
  <c r="M51" i="8" a="1"/>
  <c r="M51" i="8" s="1"/>
  <c r="O65" i="8" a="1"/>
  <c r="O65" i="8" s="1"/>
  <c r="Z66" i="8" a="1"/>
  <c r="Z66" i="8" s="1"/>
  <c r="N59" i="8" a="1"/>
  <c r="N59" i="8" s="1"/>
  <c r="X57" i="8" a="1"/>
  <c r="X57" i="8" s="1"/>
  <c r="T50" i="8" a="1"/>
  <c r="T50" i="8" s="1"/>
  <c r="V51" i="8" a="1"/>
  <c r="V51" i="8" s="1"/>
  <c r="R65" i="8" a="1"/>
  <c r="R65" i="8" s="1"/>
  <c r="U55" i="8" a="1"/>
  <c r="U55" i="8" s="1"/>
  <c r="T58" i="8" a="1"/>
  <c r="T58" i="8" s="1"/>
  <c r="N60" i="8" a="1"/>
  <c r="N60" i="8" s="1"/>
  <c r="Y49" i="8" a="1"/>
  <c r="Y49" i="8" s="1"/>
  <c r="K63" i="8" a="1"/>
  <c r="K63" i="8" s="1"/>
  <c r="R60" i="8" a="1"/>
  <c r="R60" i="8" s="1"/>
  <c r="X56" i="8" a="1"/>
  <c r="X56" i="8" s="1"/>
  <c r="N64" i="8" a="1"/>
  <c r="N64" i="8" s="1"/>
  <c r="Y50" i="8" a="1"/>
  <c r="Y50" i="8" s="1"/>
  <c r="S68" i="8" a="1"/>
  <c r="S68" i="8" s="1"/>
  <c r="K46" i="8" a="1"/>
  <c r="K46" i="8" s="1"/>
  <c r="AA47" i="8" a="1"/>
  <c r="AA47" i="8" s="1"/>
  <c r="S49" i="8" a="1"/>
  <c r="S49" i="8" s="1"/>
  <c r="S54" i="8" a="1"/>
  <c r="S54" i="8" s="1"/>
  <c r="O63" i="8" a="1"/>
  <c r="O63" i="8" s="1"/>
  <c r="V53" i="8" a="1"/>
  <c r="V53" i="8" s="1"/>
  <c r="AA50" i="8" a="1"/>
  <c r="AA50" i="8" s="1"/>
  <c r="P68" i="8" a="1"/>
  <c r="P68" i="8" s="1"/>
  <c r="P62" i="8" a="1"/>
  <c r="P62" i="8" s="1"/>
  <c r="T55" i="8" a="1"/>
  <c r="T55" i="8" s="1"/>
  <c r="S56" i="8" a="1"/>
  <c r="S56" i="8" s="1"/>
  <c r="X58" i="8" a="1"/>
  <c r="X58" i="8" s="1"/>
  <c r="L60" i="8" a="1"/>
  <c r="L60" i="8" s="1"/>
  <c r="Y46" i="8" a="1"/>
  <c r="Y46" i="8" s="1"/>
  <c r="S47" i="8" a="1"/>
  <c r="S47" i="8" s="1"/>
  <c r="U49" i="8" a="1"/>
  <c r="U49" i="8" s="1"/>
  <c r="N54" i="8" a="1"/>
  <c r="N54" i="8" s="1"/>
  <c r="Z52" i="8" a="1"/>
  <c r="Z52" i="8" s="1"/>
  <c r="Y59" i="8" a="1"/>
  <c r="Y59" i="8" s="1"/>
  <c r="P57" i="8" a="1"/>
  <c r="P57" i="8" s="1"/>
  <c r="Z50" i="8" a="1"/>
  <c r="Z50" i="8" s="1"/>
  <c r="Q51" i="8" a="1"/>
  <c r="Q51" i="8" s="1"/>
  <c r="U65" i="8" a="1"/>
  <c r="U65" i="8" s="1"/>
  <c r="Q55" i="8" a="1"/>
  <c r="Q55" i="8" s="1"/>
  <c r="W56" i="8" a="1"/>
  <c r="W56" i="8" s="1"/>
  <c r="Y45" i="8" a="1"/>
  <c r="Y45" i="8" s="1"/>
  <c r="U48" i="8" a="1"/>
  <c r="U48" i="8" s="1"/>
  <c r="U46" i="8" a="1"/>
  <c r="U46" i="8" s="1"/>
  <c r="W61" i="8" a="1"/>
  <c r="W61" i="8" s="1"/>
  <c r="P64" i="8" a="1"/>
  <c r="P64" i="8" s="1"/>
  <c r="W52" i="8" a="1"/>
  <c r="W52" i="8" s="1"/>
  <c r="R53" i="8" a="1"/>
  <c r="R53" i="8" s="1"/>
  <c r="L50" i="8" a="1"/>
  <c r="L50" i="8" s="1"/>
  <c r="O51" i="8" a="1"/>
  <c r="O51" i="8" s="1"/>
  <c r="L65" i="8" a="1"/>
  <c r="L65" i="8" s="1"/>
  <c r="N55" i="8" a="1"/>
  <c r="N55" i="8" s="1"/>
  <c r="M58" i="8" a="1"/>
  <c r="M58" i="8" s="1"/>
  <c r="N57" i="8" a="1"/>
  <c r="N57" i="8" s="1"/>
  <c r="X47" i="8" a="1"/>
  <c r="X47" i="8" s="1"/>
  <c r="X68" i="8" a="1"/>
  <c r="X68" i="8" s="1"/>
  <c r="S65" i="8" a="1"/>
  <c r="S65" i="8" s="1"/>
  <c r="S55" i="8" a="1"/>
  <c r="S55" i="8" s="1"/>
  <c r="R56" i="8" a="1"/>
  <c r="R56" i="8" s="1"/>
  <c r="Z45" i="8" a="1"/>
  <c r="Z45" i="8" s="1"/>
  <c r="S48" i="8" a="1"/>
  <c r="S48" i="8" s="1"/>
  <c r="N51" i="8" a="1"/>
  <c r="N51" i="8" s="1"/>
  <c r="K48" i="8" a="1"/>
  <c r="K48" i="8" s="1"/>
  <c r="X61" i="8" a="1"/>
  <c r="X61" i="8" s="1"/>
  <c r="P54" i="8" a="1"/>
  <c r="P54" i="8" s="1"/>
  <c r="N56" i="8" a="1"/>
  <c r="N56" i="8" s="1"/>
  <c r="T60" i="8" a="1"/>
  <c r="T60" i="8" s="1"/>
  <c r="AA46" i="8" a="1"/>
  <c r="AA46" i="8" s="1"/>
  <c r="U61" i="8" a="1"/>
  <c r="U61" i="8" s="1"/>
  <c r="U64" i="8" a="1"/>
  <c r="U64" i="8" s="1"/>
  <c r="U54" i="8" a="1"/>
  <c r="U54" i="8" s="1"/>
  <c r="R52" i="8" a="1"/>
  <c r="R52" i="8" s="1"/>
  <c r="Q53" i="8" a="1"/>
  <c r="Q53" i="8" s="1"/>
  <c r="O57" i="8" a="1"/>
  <c r="O57" i="8" s="1"/>
  <c r="P49" i="8" a="1"/>
  <c r="P49" i="8" s="1"/>
  <c r="N68" i="8" a="1"/>
  <c r="N68" i="8" s="1"/>
  <c r="R62" i="8" a="1"/>
  <c r="R62" i="8" s="1"/>
  <c r="R63" i="8" a="1"/>
  <c r="R63" i="8" s="1"/>
  <c r="U56" i="8" a="1"/>
  <c r="U56" i="8" s="1"/>
  <c r="AA45" i="8" a="1"/>
  <c r="AA45" i="8" s="1"/>
  <c r="V60" i="8" a="1"/>
  <c r="V60" i="8" s="1"/>
  <c r="O46" i="8" a="1"/>
  <c r="O46" i="8" s="1"/>
  <c r="Y61" i="8" a="1"/>
  <c r="Y61" i="8" s="1"/>
  <c r="O64" i="8" a="1"/>
  <c r="O64" i="8" s="1"/>
  <c r="W66" i="8" a="1"/>
  <c r="W66" i="8" s="1"/>
  <c r="O58" i="8" a="1"/>
  <c r="O58" i="8" s="1"/>
  <c r="L57" i="8" a="1"/>
  <c r="L57" i="8" s="1"/>
  <c r="O47" i="8" a="1"/>
  <c r="O47" i="8" s="1"/>
  <c r="W68" i="8" a="1"/>
  <c r="W68" i="8" s="1"/>
  <c r="W62" i="8" a="1"/>
  <c r="W62" i="8" s="1"/>
  <c r="L63" i="8" a="1"/>
  <c r="L63" i="8" s="1"/>
  <c r="T53" i="8" a="1"/>
  <c r="T53" i="8" s="1"/>
  <c r="X48" i="8" a="1"/>
  <c r="X48" i="8" s="1"/>
  <c r="V67" i="8" a="1"/>
  <c r="V67" i="8" s="1"/>
  <c r="W64" i="8" a="1"/>
  <c r="W64" i="8" s="1"/>
  <c r="Q66" i="8" a="1"/>
  <c r="Q66" i="8" s="1"/>
  <c r="M52" i="8" a="1"/>
  <c r="M52" i="8" s="1"/>
  <c r="P59" i="8" a="1"/>
  <c r="P59" i="8" s="1"/>
  <c r="Q57" i="8" a="1"/>
  <c r="Q57" i="8" s="1"/>
  <c r="P47" i="8" a="1"/>
  <c r="P47" i="8" s="1"/>
  <c r="R68" i="8" a="1"/>
  <c r="R68" i="8" s="1"/>
  <c r="M65" i="8" a="1"/>
  <c r="M65" i="8" s="1"/>
  <c r="L55" i="8" a="1"/>
  <c r="L55" i="8" s="1"/>
  <c r="K56" i="8" a="1"/>
  <c r="K56" i="8" s="1"/>
  <c r="V58" i="8" a="1"/>
  <c r="V58" i="8" s="1"/>
  <c r="Z60" i="8" a="1"/>
  <c r="Z60" i="8" s="1"/>
  <c r="Q46" i="8" a="1"/>
  <c r="Q46" i="8" s="1"/>
  <c r="M47" i="8" a="1"/>
  <c r="M47" i="8" s="1"/>
  <c r="R49" i="8" a="1"/>
  <c r="R49" i="8" s="1"/>
  <c r="M68" i="8" a="1"/>
  <c r="M68" i="8" s="1"/>
  <c r="X62" i="8" a="1"/>
  <c r="X62" i="8" s="1"/>
  <c r="Y55" i="8" a="1"/>
  <c r="Y55" i="8" s="1"/>
  <c r="AA56" i="8" a="1"/>
  <c r="AA56" i="8" s="1"/>
  <c r="N45" i="8" a="1"/>
  <c r="N45" i="8" s="1"/>
  <c r="O48" i="8" a="1"/>
  <c r="O48" i="8" s="1"/>
  <c r="O62" i="8" a="1"/>
  <c r="O62" i="8" s="1"/>
  <c r="N61" i="8" a="1"/>
  <c r="N61" i="8" s="1"/>
  <c r="Z48" i="8" a="1"/>
  <c r="Z48" i="8" s="1"/>
  <c r="N67" i="8" a="1"/>
  <c r="N67" i="8" s="1"/>
  <c r="O53" i="8" a="1"/>
  <c r="O53" i="8" s="1"/>
  <c r="W48" i="8" a="1"/>
  <c r="W48" i="8" s="1"/>
  <c r="T67" i="8" a="1"/>
  <c r="T67" i="8" s="1"/>
  <c r="L61" i="8" a="1"/>
  <c r="L61" i="8" s="1"/>
  <c r="S66" i="8" a="1"/>
  <c r="S66" i="8" s="1"/>
  <c r="R59" i="8" a="1"/>
  <c r="R59" i="8" s="1"/>
  <c r="Y57" i="8" a="1"/>
  <c r="Y57" i="8" s="1"/>
  <c r="N47" i="8" a="1"/>
  <c r="N47" i="8" s="1"/>
  <c r="Z49" i="8" a="1"/>
  <c r="Z49" i="8" s="1"/>
  <c r="Q54" i="8" a="1"/>
  <c r="Q54" i="8" s="1"/>
  <c r="T63" i="8" a="1"/>
  <c r="T63" i="8" s="1"/>
  <c r="X45" i="8" a="1"/>
  <c r="X45" i="8" s="1"/>
  <c r="AA48" i="8" a="1"/>
  <c r="AA48" i="8" s="1"/>
  <c r="O67" i="8" a="1"/>
  <c r="O67" i="8" s="1"/>
  <c r="L51" i="8" a="1"/>
  <c r="L51" i="8" s="1"/>
  <c r="W55" i="8" a="1"/>
  <c r="W55" i="8" s="1"/>
  <c r="Z56" i="8" a="1"/>
  <c r="Z56" i="8" s="1"/>
  <c r="L58" i="8" a="1"/>
  <c r="L58" i="8" s="1"/>
  <c r="Y60" i="8" a="1"/>
  <c r="Y60" i="8" s="1"/>
  <c r="P46" i="8" a="1"/>
  <c r="P46" i="8" s="1"/>
  <c r="Z47" i="8" a="1"/>
  <c r="Z47" i="8" s="1"/>
  <c r="Q49" i="8" a="1"/>
  <c r="Q49" i="8" s="1"/>
  <c r="X54" i="8" a="1"/>
  <c r="X54" i="8" s="1"/>
  <c r="T62" i="8" a="1"/>
  <c r="T62" i="8" s="1"/>
  <c r="V63" i="8" a="1"/>
  <c r="V63" i="8" s="1"/>
  <c r="V59" i="8" a="1"/>
  <c r="V59" i="8" s="1"/>
  <c r="T66" i="8" a="1"/>
  <c r="T66" i="8" s="1"/>
  <c r="K49" i="8" a="1"/>
  <c r="K49" i="8" s="1"/>
  <c r="Q62" i="8" a="1"/>
  <c r="Q62" i="8" s="1"/>
  <c r="R55" i="8" a="1"/>
  <c r="R55" i="8" s="1"/>
  <c r="T56" i="8" a="1"/>
  <c r="T56" i="8" s="1"/>
  <c r="R45" i="8" a="1"/>
  <c r="R45" i="8" s="1"/>
  <c r="L48" i="8" a="1"/>
  <c r="L48" i="8" s="1"/>
  <c r="V56" i="8" a="1"/>
  <c r="V56"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Z40" i="8" l="1" a="1"/>
  <c r="Z40" i="8" s="1"/>
  <c r="U40" i="8" a="1"/>
  <c r="U40" i="8" s="1"/>
  <c r="R40" i="8" a="1"/>
  <c r="R40" i="8" s="1"/>
  <c r="K40" i="8" a="1"/>
  <c r="K40" i="8" s="1"/>
  <c r="V40" i="8" a="1"/>
  <c r="V40" i="8" s="1"/>
  <c r="X40" i="8" a="1"/>
  <c r="X40" i="8" s="1"/>
  <c r="S40" i="8" a="1"/>
  <c r="S40" i="8" s="1"/>
  <c r="N40" i="8" a="1"/>
  <c r="N40" i="8" s="1"/>
  <c r="Q40" i="8" a="1"/>
  <c r="Q40" i="8" s="1"/>
  <c r="P40" i="8" a="1"/>
  <c r="P40" i="8" s="1"/>
  <c r="O40" i="8" a="1"/>
  <c r="O40" i="8" s="1"/>
  <c r="T40" i="8" a="1"/>
  <c r="T40" i="8" s="1"/>
  <c r="W40" i="8" a="1"/>
  <c r="W40" i="8" s="1"/>
  <c r="L40" i="8" a="1"/>
  <c r="L40" i="8" s="1"/>
  <c r="AA40" i="8" a="1"/>
  <c r="AA40" i="8" s="1"/>
  <c r="Y40" i="8" a="1"/>
  <c r="Y40" i="8" s="1"/>
  <c r="M40" i="8" a="1"/>
  <c r="M40" i="8" s="1"/>
  <c r="M44" i="8" a="1"/>
  <c r="M44" i="8" s="1"/>
  <c r="P44" i="8" a="1"/>
  <c r="P44" i="8" s="1"/>
  <c r="Q44" i="8" a="1"/>
  <c r="Q44" i="8" s="1"/>
  <c r="O44" i="8" a="1"/>
  <c r="O44" i="8" s="1"/>
  <c r="Y44" i="8" a="1"/>
  <c r="Y44" i="8" s="1"/>
  <c r="K44" i="8" a="1"/>
  <c r="K44" i="8" s="1"/>
  <c r="W44" i="8" a="1"/>
  <c r="W44" i="8" s="1"/>
  <c r="N44" i="8" a="1"/>
  <c r="N44" i="8" s="1"/>
  <c r="T44" i="8" a="1"/>
  <c r="T44" i="8" s="1"/>
  <c r="AA44" i="8" a="1"/>
  <c r="AA44" i="8" s="1"/>
  <c r="V44" i="8" a="1"/>
  <c r="V44" i="8" s="1"/>
  <c r="L44" i="8" a="1"/>
  <c r="L44" i="8" s="1"/>
  <c r="S44" i="8" a="1"/>
  <c r="S44" i="8" s="1"/>
  <c r="U44" i="8" a="1"/>
  <c r="U44" i="8" s="1"/>
  <c r="R44" i="8" a="1"/>
  <c r="R44" i="8" s="1"/>
  <c r="X44" i="8" a="1"/>
  <c r="X44" i="8" s="1"/>
  <c r="Z44" i="8" a="1"/>
  <c r="Z44" i="8" s="1"/>
  <c r="P41" i="8" a="1"/>
  <c r="P41" i="8" s="1"/>
  <c r="O41" i="8" a="1"/>
  <c r="O41" i="8" s="1"/>
  <c r="Q41" i="8" a="1"/>
  <c r="Q41" i="8" s="1"/>
  <c r="X41" i="8" a="1"/>
  <c r="X41" i="8" s="1"/>
  <c r="S41" i="8" a="1"/>
  <c r="S41" i="8" s="1"/>
  <c r="Z41" i="8" a="1"/>
  <c r="Z41" i="8" s="1"/>
  <c r="M41" i="8" a="1"/>
  <c r="M41" i="8" s="1"/>
  <c r="AA41" i="8" a="1"/>
  <c r="AA41" i="8" s="1"/>
  <c r="V41" i="8" a="1"/>
  <c r="V41" i="8" s="1"/>
  <c r="T41" i="8" a="1"/>
  <c r="T41" i="8" s="1"/>
  <c r="K41" i="8" a="1"/>
  <c r="K41" i="8" s="1"/>
  <c r="U41" i="8" a="1"/>
  <c r="U41" i="8" s="1"/>
  <c r="Y41" i="8" a="1"/>
  <c r="Y41" i="8" s="1"/>
  <c r="W41" i="8" a="1"/>
  <c r="W41" i="8" s="1"/>
  <c r="R41" i="8" a="1"/>
  <c r="R41" i="8" s="1"/>
  <c r="N41" i="8" a="1"/>
  <c r="N41" i="8" s="1"/>
  <c r="L41" i="8" a="1"/>
  <c r="L41" i="8" s="1"/>
  <c r="O37" i="8" a="1"/>
  <c r="O37" i="8" s="1"/>
  <c r="N37" i="8" a="1"/>
  <c r="N37" i="8" s="1"/>
  <c r="U37" i="8" a="1"/>
  <c r="U37" i="8" s="1"/>
  <c r="Z37" i="8" a="1"/>
  <c r="Z37" i="8" s="1"/>
  <c r="P37" i="8" a="1"/>
  <c r="P37" i="8" s="1"/>
  <c r="T37" i="8" a="1"/>
  <c r="T37" i="8" s="1"/>
  <c r="R37" i="8" a="1"/>
  <c r="R37" i="8" s="1"/>
  <c r="S37" i="8" a="1"/>
  <c r="S37" i="8" s="1"/>
  <c r="V37" i="8" a="1"/>
  <c r="V37" i="8" s="1"/>
  <c r="K37" i="8" a="1"/>
  <c r="K37" i="8" s="1"/>
  <c r="X37" i="8" a="1"/>
  <c r="X37" i="8" s="1"/>
  <c r="Y37" i="8" a="1"/>
  <c r="Y37" i="8" s="1"/>
  <c r="M37" i="8" a="1"/>
  <c r="M37" i="8" s="1"/>
  <c r="AA37" i="8" a="1"/>
  <c r="AA37" i="8" s="1"/>
  <c r="Q37" i="8" a="1"/>
  <c r="Q37" i="8" s="1"/>
  <c r="W37" i="8" a="1"/>
  <c r="W37" i="8" s="1"/>
  <c r="L37" i="8" a="1"/>
  <c r="L37" i="8" s="1"/>
  <c r="W38" i="8" a="1"/>
  <c r="W38" i="8" s="1"/>
  <c r="O38" i="8" a="1"/>
  <c r="O38" i="8" s="1"/>
  <c r="Z38" i="8" a="1"/>
  <c r="Z38" i="8" s="1"/>
  <c r="T38" i="8" a="1"/>
  <c r="T38" i="8" s="1"/>
  <c r="R38" i="8" a="1"/>
  <c r="R38" i="8" s="1"/>
  <c r="K38" i="8" a="1"/>
  <c r="K38" i="8" s="1"/>
  <c r="M38" i="8" a="1"/>
  <c r="M38" i="8" s="1"/>
  <c r="Q38" i="8" a="1"/>
  <c r="Q38" i="8" s="1"/>
  <c r="V38" i="8" a="1"/>
  <c r="V38" i="8" s="1"/>
  <c r="N38" i="8" a="1"/>
  <c r="N38" i="8" s="1"/>
  <c r="X38" i="8" a="1"/>
  <c r="X38" i="8" s="1"/>
  <c r="L38" i="8" a="1"/>
  <c r="L38" i="8" s="1"/>
  <c r="Y38" i="8" a="1"/>
  <c r="Y38" i="8" s="1"/>
  <c r="P38" i="8" a="1"/>
  <c r="P38" i="8" s="1"/>
  <c r="U38" i="8" a="1"/>
  <c r="U38" i="8" s="1"/>
  <c r="AA38" i="8" a="1"/>
  <c r="AA38" i="8" s="1"/>
  <c r="S38" i="8" a="1"/>
  <c r="S38" i="8" s="1"/>
  <c r="U42" i="8" a="1"/>
  <c r="U42" i="8" s="1"/>
  <c r="W42" i="8" a="1"/>
  <c r="W42" i="8" s="1"/>
  <c r="R42" i="8" a="1"/>
  <c r="R42" i="8" s="1"/>
  <c r="V42" i="8" a="1"/>
  <c r="V42" i="8" s="1"/>
  <c r="L42" i="8" a="1"/>
  <c r="L42" i="8" s="1"/>
  <c r="S42" i="8" a="1"/>
  <c r="S42" i="8" s="1"/>
  <c r="X42" i="8" a="1"/>
  <c r="X42" i="8" s="1"/>
  <c r="T42" i="8" a="1"/>
  <c r="T42" i="8" s="1"/>
  <c r="M42" i="8" a="1"/>
  <c r="M42" i="8" s="1"/>
  <c r="AA42" i="8" a="1"/>
  <c r="AA42" i="8" s="1"/>
  <c r="Q42" i="8" a="1"/>
  <c r="Q42" i="8" s="1"/>
  <c r="Z42" i="8" a="1"/>
  <c r="Z42" i="8" s="1"/>
  <c r="O42" i="8" a="1"/>
  <c r="O42" i="8" s="1"/>
  <c r="N42" i="8" a="1"/>
  <c r="N42" i="8" s="1"/>
  <c r="Y42" i="8" a="1"/>
  <c r="Y42" i="8" s="1"/>
  <c r="P42" i="8" a="1"/>
  <c r="P42" i="8" s="1"/>
  <c r="K42" i="8" a="1"/>
  <c r="K42" i="8" s="1"/>
  <c r="W39" i="8" a="1"/>
  <c r="W39" i="8" s="1"/>
  <c r="Q39" i="8" a="1"/>
  <c r="Q39" i="8" s="1"/>
  <c r="M39" i="8" a="1"/>
  <c r="M39" i="8" s="1"/>
  <c r="T39" i="8" a="1"/>
  <c r="T39" i="8" s="1"/>
  <c r="N39" i="8" a="1"/>
  <c r="N39" i="8" s="1"/>
  <c r="P39" i="8" a="1"/>
  <c r="P39" i="8" s="1"/>
  <c r="S39" i="8" a="1"/>
  <c r="S39" i="8" s="1"/>
  <c r="K39" i="8" a="1"/>
  <c r="K39" i="8" s="1"/>
  <c r="O39" i="8" a="1"/>
  <c r="O39" i="8" s="1"/>
  <c r="Z39" i="8" a="1"/>
  <c r="Z39" i="8" s="1"/>
  <c r="AA39" i="8" a="1"/>
  <c r="AA39" i="8" s="1"/>
  <c r="X39" i="8" a="1"/>
  <c r="X39" i="8" s="1"/>
  <c r="L39" i="8" a="1"/>
  <c r="L39" i="8" s="1"/>
  <c r="V39" i="8" a="1"/>
  <c r="V39" i="8" s="1"/>
  <c r="Y39" i="8" a="1"/>
  <c r="Y39" i="8" s="1"/>
  <c r="R39" i="8" a="1"/>
  <c r="R39" i="8" s="1"/>
  <c r="U39" i="8" a="1"/>
  <c r="U39" i="8" s="1"/>
  <c r="T43" i="8" a="1"/>
  <c r="T43" i="8" s="1"/>
  <c r="S43" i="8" a="1"/>
  <c r="S43" i="8" s="1"/>
  <c r="O43" i="8" a="1"/>
  <c r="O43" i="8" s="1"/>
  <c r="P43" i="8" a="1"/>
  <c r="P43" i="8" s="1"/>
  <c r="R43" i="8" a="1"/>
  <c r="R43" i="8" s="1"/>
  <c r="N43" i="8" a="1"/>
  <c r="N43" i="8" s="1"/>
  <c r="V43" i="8" a="1"/>
  <c r="V43" i="8" s="1"/>
  <c r="M43" i="8" a="1"/>
  <c r="M43" i="8" s="1"/>
  <c r="K43" i="8" a="1"/>
  <c r="K43" i="8" s="1"/>
  <c r="U43" i="8" a="1"/>
  <c r="U43" i="8" s="1"/>
  <c r="X43" i="8" a="1"/>
  <c r="X43" i="8" s="1"/>
  <c r="L43" i="8" a="1"/>
  <c r="L43" i="8" s="1"/>
  <c r="Q43" i="8" a="1"/>
  <c r="Q43" i="8" s="1"/>
  <c r="W43" i="8" a="1"/>
  <c r="W43" i="8" s="1"/>
  <c r="AA43" i="8" a="1"/>
  <c r="AA43" i="8" s="1"/>
  <c r="Z43" i="8" a="1"/>
  <c r="Z43" i="8" s="1"/>
  <c r="Y43" i="8" a="1"/>
  <c r="Y4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1"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1"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2"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2"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<sst xmlns="http://schemas.openxmlformats.org/spreadsheetml/2006/main" count="778" uniqueCount="241">
  <si>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</si>
  <si>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</si>
  <si>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</si>
  <si>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</si>
  <si>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</si>
  <si>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</si>
  <si>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</si>
  <si>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</si>
  <si>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</si>
  <si>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</si>
  <si>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</si>
  <si>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</si>
  <si>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Graphics - Avoided asthma cases among children for Low Income and Minority populations for various levels of greenhouse gas emissions reduction. Avoided cases are the difference in new asthma cases for a given emission reduction or temperature scenario compared to a user-selected reference scenario.</t>
  </si>
  <si>
    <t>Difference in Risk</t>
  </si>
  <si>
    <t>Graphics - Bar charts that were featured in the Social Vulnerability Report. See that report for a description of the methods. These indicate the difference in exposure to hazards of socially vulnerable populations compared to a "reference" population (see definitions below).</t>
  </si>
  <si>
    <t>Rates</t>
  </si>
  <si>
    <t>Graphics - Impacts per person or per 100k people (depending on the sector) by region for various levels of greenhouse gas emissions reduction.</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</si>
  <si>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</si>
  <si>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</si>
  <si>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</si>
  <si>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Contains lists of scenarios, regions, socially vulnerability populations evaluated, column abbreviation definitions, and sectors.</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</si>
  <si>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</si>
  <si>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</si>
  <si>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</si>
  <si>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</si>
  <si>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</si>
  <si>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</si>
  <si>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</si>
  <si>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</si>
  <si>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</si>
  <si>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</si>
  <si>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</si>
  <si>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</si>
  <si>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</si>
  <si>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</si>
  <si>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</si>
  <si>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</si>
  <si>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</si>
  <si>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</si>
  <si>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</si>
  <si>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</si>
  <si>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</si>
  <si>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</si>
  <si>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</si>
  <si>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</si>
  <si>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</si>
  <si>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</si>
  <si>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</si>
  <si>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</si>
  <si>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</si>
  <si>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</si>
  <si>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</si>
  <si>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</si>
  <si>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</si>
  <si>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</si>
  <si>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</si>
  <si>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</si>
  <si>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</si>
  <si>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</si>
  <si>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</si>
  <si>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</si>
  <si>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</si>
  <si>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</si>
  <si>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</si>
  <si>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</si>
  <si>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</si>
  <si>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</si>
  <si>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</si>
  <si>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</si>
  <si>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</si>
  <si>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</si>
  <si>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</si>
  <si>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</si>
  <si>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</si>
  <si>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</si>
  <si>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</si>
  <si>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</si>
  <si>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</si>
  <si>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</si>
  <si>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</si>
  <si>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</si>
  <si>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</si>
  <si>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</si>
  <si>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</si>
  <si>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</si>
  <si>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</si>
  <si>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</si>
  <si>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</si>
  <si>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</si>
  <si>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</si>
  <si>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</si>
  <si>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</si>
  <si>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</si>
  <si>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</si>
  <si>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</si>
  <si>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</si>
  <si>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</si>
  <si>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</si>
  <si>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</si>
  <si>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</si>
  <si>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</si>
  <si>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</si>
  <si>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</si>
  <si>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</si>
  <si>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</si>
  <si>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</si>
  <si>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</si>
  <si>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</si>
  <si>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</si>
  <si>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</si>
  <si>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</si>
  <si>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</si>
  <si>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</si>
  <si>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</si>
  <si>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</si>
  <si>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</si>
  <si>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Air Quality</t>
  </si>
  <si>
    <t>airQuality</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</si>
  <si>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</si>
  <si>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</si>
  <si>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</si>
  <si>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</si>
  <si>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</si>
  <si>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</si>
  <si>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</si>
  <si>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</si>
  <si>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</si>
  <si>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</si>
  <si>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</si>
  <si>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</si>
  <si>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</si>
  <si>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</si>
  <si>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</si>
  <si>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</si>
  <si>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</si>
  <si>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</si>
  <si>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</si>
  <si>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</si>
  <si>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</si>
  <si>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</si>
  <si>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</si>
  <si>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</si>
  <si>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</si>
  <si>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</si>
  <si>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</si>
  <si>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</si>
  <si>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</si>
  <si>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</si>
  <si>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</si>
  <si>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property loss</t>
  </si>
  <si>
    <t>Property loss</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</si>
  <si>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</si>
  <si>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</si>
  <si>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</si>
  <si>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</si>
  <si>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</si>
  <si>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</si>
  <si>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</si>
  <si>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</si>
  <si>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</si>
  <si>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</si>
  <si>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</si>
  <si>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</si>
  <si>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</si>
  <si>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</si>
  <si>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</si>
  <si>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</si>
  <si>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</si>
  <si>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</si>
  <si>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</si>
  <si>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</si>
  <si>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</si>
  <si>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</si>
  <si>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</si>
  <si>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</si>
  <si>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</si>
  <si>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</si>
  <si>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</si>
  <si>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</si>
  <si>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</si>
  <si>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</si>
  <si>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</si>
  <si>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</si>
  <si>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</si>
  <si>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</si>
  <si>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</si>
  <si>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</si>
  <si>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</si>
  <si>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</si>
  <si>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</si>
  <si>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</si>
  <si>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</si>
  <si>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</si>
  <si>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</si>
  <si>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</si>
  <si>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</si>
  <si>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</si>
  <si>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</si>
  <si>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</si>
  <si>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</si>
  <si>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</si>
  <si>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</si>
  <si>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</si>
  <si>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</si>
  <si>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</si>
  <si>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</si>
  <si>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</si>
  <si>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</si>
  <si>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</si>
  <si>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</si>
  <si>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</si>
  <si>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</si>
  <si>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</si>
  <si>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</si>
  <si>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</si>
  <si>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</si>
  <si>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</si>
  <si>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</si>
  <si>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</si>
  <si>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</si>
  <si>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</si>
  <si>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</si>
  <si>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</si>
  <si>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</si>
  <si>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</si>
  <si>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</si>
  <si>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</si>
  <si>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</si>
  <si>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</si>
  <si>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</si>
  <si>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</si>
  <si>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</si>
  <si>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</si>
  <si>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</si>
  <si>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</si>
  <si>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</si>
  <si>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</si>
  <si>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children, highRiskLabor, none</t>
  </si>
  <si>
    <t>highRiskLabor, none</t>
  </si>
  <si>
    <t>rates4</t>
  </si>
  <si>
    <t>input_rates4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</si>
</sst>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1" fontId="4" fillId="0" borderId="0" xfId="1" applyNumberFormat="1" applyFont="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9" fontId="0" fillId="0" borderId="3" xfId="1" applyFont="1" applyBorder="1"/>
  </cellXfs>
  <cellStyles count="2">
    <cellStyle name="Normal" xfId="0" builtinId="0"/>
    <cellStyle name="Percent" xfId="1" builtinId="5"/>
  </cellStyles>
  <dxfs count="308">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Panel'!$E$106</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Panel'!$E$108</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Panel'!$E$110</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Panel'!$E$111</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Panel'!$E$112</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Panel'!$E$113</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Panel'!$E$114</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Panel'!$E$115</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Panel'!$E$116</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xml:space="preserve"> IF( impacts_svGroups[[#This Row],[Sector]] = "", "", INDEX(co_sectorInfo[popWeightColumn],MATCH(impacts_svGroups[[#This Row],[Sector]],co_sectorInfo[sector],0)))</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Panel'!$C34</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calculatedColumnFormula>
    </tableColumn>
    <tableColumn id="10" xr3:uid="{19E24941-9C09-4CCB-8FC1-260DD24B17D3}" name="2015"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calculatedColumnFormula>
    </tableColumn>
    <tableColumn id="11" xr3:uid="{BD7F9734-125D-4294-841D-84DBD4E44098}" name="2020"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calculatedColumnFormula>
    </tableColumn>
    <tableColumn id="12" xr3:uid="{E9CDDF74-BC5B-46A9-B02C-F5DC9E5D720D}" name="2025"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calculatedColumnFormula>
    </tableColumn>
    <tableColumn id="13" xr3:uid="{09857D10-7C09-43D2-8D34-8AFC2555C049}" name="2030"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calculatedColumnFormula>
    </tableColumn>
    <tableColumn id="14" xr3:uid="{6F29AD53-0797-4DD0-99A6-30B37A548DD2}" name="2035"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calculatedColumnFormula>
    </tableColumn>
    <tableColumn id="15" xr3:uid="{EC16DEC0-26BF-4434-A598-DDD140055256}" name="2040"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calculatedColumnFormula>
    </tableColumn>
    <tableColumn id="16" xr3:uid="{81FD12AD-8DF0-4325-ACC9-1BD48FF59CD9}" name="2045"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calculatedColumnFormula>
    </tableColumn>
    <tableColumn id="17" xr3:uid="{3C64B2B1-39AB-4835-AC33-6B6309648DF7}" name="2050"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calculatedColumnFormula>
    </tableColumn>
    <tableColumn id="18" xr3:uid="{4DDBCC26-5651-4127-93D9-63CD4807E2B9}" name="2055"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calculatedColumnFormula>
    </tableColumn>
    <tableColumn id="19" xr3:uid="{8043EA3F-221A-4960-941B-69527C073CDC}" name="2060"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calculatedColumnFormula>
    </tableColumn>
    <tableColumn id="20" xr3:uid="{20F2066D-E0CC-4BD2-B371-1574B04232B1}" name="2065"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calculatedColumnFormula>
    </tableColumn>
    <tableColumn id="21" xr3:uid="{C916C216-789B-4461-8CA4-C2BD2A0E0114}" name="2070" dataDxfId="197"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calculatedColumnFormula>
    </tableColumn>
    <tableColumn id="22" xr3:uid="{C2334311-BE82-4ED4-8731-1D49BE9429E4}" name="2075" dataDxfId="196"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calculatedColumnFormula>
    </tableColumn>
    <tableColumn id="23" xr3:uid="{EFEE666A-F035-491F-967B-1301F51ED3C4}" name="2080" dataDxfId="195"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calculatedColumnFormula>
    </tableColumn>
    <tableColumn id="24" xr3:uid="{6F67BAFC-DA7D-469D-BE5F-707B09FDAE6F}" name="2085" dataDxfId="194"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calculatedColumnFormula>
    </tableColumn>
    <tableColumn id="25" xr3:uid="{0E4D0DE3-6C72-4254-A458-C02C37662589}" name="2090" dataDxfId="193" dataCellStyle="Percent">
      <calculatedColumnFormula array="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4" xr3:uid="{4871EA4B-6B12-42D4-BF4E-56CFD8EAD147}" name="2015" dataDxfId="151">
      <calculatedColumnFormula array="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5" xr3:uid="{95A3641A-491E-43FA-83D9-C4EBABE3CCF2}" name="2020" dataDxfId="150">
      <calculatedColumnFormula array="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6" xr3:uid="{89962152-095B-4B80-8387-791689781430}" name="2025" dataDxfId="149">
      <calculatedColumnFormula array="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7" xr3:uid="{F303805A-CBDA-4160-8A3A-942764D2B958}" name="2030" dataDxfId="148">
      <calculatedColumnFormula array="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8" xr3:uid="{CE24384E-D7C7-4366-9C0B-87F92A381C49}" name="2035" dataDxfId="147">
      <calculatedColumnFormula array="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9" xr3:uid="{43D096A9-AC97-472C-863E-D288FFE4EBFF}" name="2040" dataDxfId="146">
      <calculatedColumnFormula array="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0" xr3:uid="{CBC0C8C2-B3AF-48A9-9DAE-AB91094CE88E}" name="2045" dataDxfId="145">
      <calculatedColumnFormula array="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1" xr3:uid="{ABB71AEB-BB9F-4CAD-82F6-27DA90D03304}" name="2050" dataDxfId="144">
      <calculatedColumnFormula array="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2" xr3:uid="{A30C6783-C06D-42C2-A89E-0426D01161D7}" name="2055" dataDxfId="143">
      <calculatedColumnFormula array="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3" xr3:uid="{E6BA0994-52AB-4247-B29C-4D9A1CE884BB}" name="2060" dataDxfId="142">
      <calculatedColumnFormula array="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4" xr3:uid="{8F561AD4-B1A7-4844-BE33-1E1758366CBE}" name="2065" dataDxfId="141">
      <calculatedColumnFormula array="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5" xr3:uid="{19B356C0-78C9-4F0B-865D-0780C8D42D52}" name="2070" dataDxfId="140">
      <calculatedColumnFormula array="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6" xr3:uid="{D659A047-1EFE-4001-911F-FB70576CECE9}" name="2075" dataDxfId="139">
      <calculatedColumnFormula array="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7" xr3:uid="{5ABB18D1-1FC4-4FD0-AAE1-EECC1B4D9244}" name="2080" dataDxfId="138">
      <calculatedColumnFormula array="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8" xr3:uid="{F6623C4D-94F5-4776-BA46-6FEE70B281BD}" name="2085" dataDxfId="137">
      <calculatedColumnFormula array="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 id="19" xr3:uid="{29A34BCD-B794-4EA6-829B-5CD11918DD51}" name="2090" dataDxfId="136">
      <calculatedColumnFormula array="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
      <calculatedColumnFormula xml:space="preserve"> IF( ISBLANK( $H$61 ), "", $H$61 )</calculatedColumnFormula>
    </tableColumn>
    <tableColumn id="5" xr3:uid="{E36E4C01-1517-4C4A-8689-4336109D778B}" name="Year" dataDxfId="0">
      <calculatedColumnFormula xml:space="preserve"> IF( ISBLANK( $H$62 ), "", $H$62 )</calculatedColumnFormula>
    </tableColumn>
    <tableColumn id="6" xr3:uid="{C6234E6D-2843-4CB3-BCC0-DE1C02F8D0E7}" name="Value" dataDxfId="121">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20">
  <autoFilter ref="A1:Q12769" xr:uid="{29837EF9-DEBF-4E42-B72B-A7D5FA12D177}"/>
  <tableColumns count="17">
    <tableColumn id="1" xr3:uid="{FE1120F0-4A30-45F0-8919-D3A908327762}" name="region" dataDxfId="119"/>
    <tableColumn id="2" xr3:uid="{E9E7F3C0-BB60-491C-A9C7-58D7C40F73B1}" name="svGroupType" dataDxfId="118"/>
    <tableColumn id="3" xr3:uid="{057894FA-63EC-4679-8BEC-E36233B6BE08}" name="driverUnit" dataDxfId="117"/>
    <tableColumn id="18" xr3:uid="{47DF89E9-241C-4566-B892-0195902F1B22}" name="driverValue" dataDxfId="116"/>
    <tableColumn id="4" xr3:uid="{9C82385E-D818-43E1-9C95-8692B8DE225D}" name="year" dataDxfId="115"/>
    <tableColumn id="5" xr3:uid="{C6B526D3-DAA6-4F88-81F5-7DB86BF981AC}" name="impPop_ref" dataDxfId="114"/>
    <tableColumn id="6" xr3:uid="{C9026106-EDD9-4250-8D4F-CC5B90BF3A16}" name="impPop_sv" dataDxfId="113"/>
    <tableColumn id="7" xr3:uid="{D8536715-4752-466A-878D-9AD081783525}" name="impact_ref" dataDxfId="112"/>
    <tableColumn id="8" xr3:uid="{88B4CA07-0532-4A46-9BA1-C030574A9102}" name="impact_sv" dataDxfId="111"/>
    <tableColumn id="16" xr3:uid="{C80BB7AB-FDC1-4DBE-831F-F83C237C2A75}" name="national_highRiskPop_sv" dataDxfId="110"/>
    <tableColumn id="15" xr3:uid="{44572F88-B284-4C0A-A927-2A24D57E4CD1}" name="national_highRiskPop_ref" dataDxfId="109"/>
    <tableColumn id="13" xr3:uid="{A9EFBC4E-3D77-4E45-9352-E6F721529B82}" name="regional_highRiskPop_sv" dataDxfId="108"/>
    <tableColumn id="12" xr3:uid="{774438EA-7F8F-4E1B-814F-12E8373AEBB0}" name="regional_highRiskPop_ref" dataDxfId="107"/>
    <tableColumn id="10" xr3:uid="{20E29524-B0BC-4A4D-BFA3-DB4E63450E5D}" name="aveRate_sv" dataDxfId="106"/>
    <tableColumn id="9" xr3:uid="{6195A341-B741-4D13-8DCD-4F626C35ADFC}" name="aveRate_ref" dataDxfId="105"/>
    <tableColumn id="11" xr3:uid="{291CADFE-8959-487A-B68B-97041AC100A8}" name="scenario" dataDxfId="104"/>
    <tableColumn id="14" xr3:uid="{8CF88DC2-BD17-44BB-BA49-2B0FB6992996}" name="variant" dataDxfId="103"/>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2" dataDxfId="101">
  <autoFilter ref="A1:Q12679" xr:uid="{29837EF9-DEBF-4E42-B72B-A7D5FA12D177}"/>
  <tableColumns count="17">
    <tableColumn id="1" xr3:uid="{EC4A375F-3692-4A79-BFE6-7264549584F7}" name="region" dataDxfId="100"/>
    <tableColumn id="2" xr3:uid="{307247FB-CDC6-46EE-9D66-A81538557476}" name="svGroupType" dataDxfId="99"/>
    <tableColumn id="3" xr3:uid="{96782F42-132C-487E-858D-AB694AADFEBA}" name="driverUnit" dataDxfId="98"/>
    <tableColumn id="18" xr3:uid="{1D816251-637E-4D64-9886-5D1147B8B95C}" name="driverValue" dataDxfId="97"/>
    <tableColumn id="4" xr3:uid="{B6E6C76E-572B-40B6-B6AB-CA956F271435}" name="year" dataDxfId="96"/>
    <tableColumn id="5" xr3:uid="{4238D754-6C57-4286-A85B-D23EDD357195}" name="impPop_ref" dataDxfId="95"/>
    <tableColumn id="6" xr3:uid="{6FBFF665-24FA-4C19-AD17-86E57B310A2E}" name="impPop_sv" dataDxfId="94"/>
    <tableColumn id="7" xr3:uid="{D2874574-CDB6-4632-B95C-B75D11377FBB}" name="impact_ref" dataDxfId="93"/>
    <tableColumn id="8" xr3:uid="{A5BC4E9B-16E1-4381-BA52-9EBD571EA257}" name="impact_sv" dataDxfId="92"/>
    <tableColumn id="16" xr3:uid="{9AF3BD3D-FB94-4A45-9371-D4BEDCEC7F84}" name="national_highRiskPop_sv" dataDxfId="91"/>
    <tableColumn id="15" xr3:uid="{936CE0C5-8FD7-4B75-9C2B-4FB47993A961}" name="national_highRiskPop_ref" dataDxfId="90"/>
    <tableColumn id="13" xr3:uid="{6DDEFC24-0E69-4223-8843-934C6E845E2E}" name="regional_highRiskPop_sv" dataDxfId="89"/>
    <tableColumn id="12" xr3:uid="{D1DD60EF-A47E-4513-BBC5-770274C1BC40}" name="regional_highRiskPop_ref" dataDxfId="88"/>
    <tableColumn id="10" xr3:uid="{54ACD911-D789-4AAB-A671-FAB7420232EC}" name="aveRate_sv" dataDxfId="87"/>
    <tableColumn id="9" xr3:uid="{23082E3F-90FE-42E8-AD04-7438C696210E}" name="aveRate_ref" dataDxfId="86"/>
    <tableColumn id="11" xr3:uid="{EBE221FB-186B-44D0-8D11-A8E1B718EC24}" name="scenario" dataDxfId="85"/>
    <tableColumn id="14" xr3:uid="{D93E1CD5-93EA-4E54-B709-524525E9004C}" name="variant" dataDxfId="84"/>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1:D53" totalsRowShown="0" headerRowDxfId="83" dataDxfId="82">
  <autoFilter ref="B41:D53" xr:uid="{3D477DF2-8183-4FB9-A0A3-2912C453389F}"/>
  <tableColumns count="3">
    <tableColumn id="1" xr3:uid="{A2145870-F596-49CE-92FC-00E7A46599D7}" name="ID" dataDxfId="81">
      <calculatedColumnFormula xml:space="preserve"> ROW( SV_Categories[[#This Row],[ID]] ) - ROW( SV_Categories[[#Headers],[ID]] )</calculatedColumnFormula>
    </tableColumn>
    <tableColumn id="2" xr3:uid="{DFCB4241-6DF5-4A13-9C66-DB726F773038}" name="svGroupType" dataDxfId="80"/>
    <tableColumn id="3" xr3:uid="{54A3F660-13BE-4AB5-86BD-499D17488710}" name="svGroupLabel" dataDxfId="79"/>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4:E23" totalsRowShown="0" headerRowDxfId="78" dataDxfId="77">
  <autoFilter ref="B14:E23" xr:uid="{5451BD74-16DA-4492-A391-1498A84EB330}"/>
  <tableColumns count="4">
    <tableColumn id="1" xr3:uid="{F359D9F4-6CAC-4CAA-9EC9-E34B0FFC57C3}" name="ID" dataDxfId="76">
      <calculatedColumnFormula xml:space="preserve"> ROW( coVariants[[#This Row],[ID]] ) - ROW( coVariants[[#Headers],[ID]] )</calculatedColumnFormula>
    </tableColumn>
    <tableColumn id="2" xr3:uid="{D892DF7E-6C63-470D-A28A-5BB7B81B732A}" name="sector_abbr" dataDxfId="75"/>
    <tableColumn id="3" xr3:uid="{9C250F7C-2C4B-43CD-A6A8-66B8FAEC3367}" name="variant_label" dataDxfId="74"/>
    <tableColumn id="4" xr3:uid="{62F4731C-868D-4BC2-A66F-59C52D7F903D}" name="variant_abbr" dataDxfId="73"/>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3:E37" totalsRowShown="0" headerRowDxfId="72" dataDxfId="71">
  <autoFilter ref="B33:E37" xr:uid="{8FD8FAC0-8DB5-43F3-98EB-FAA059F8D7CB}"/>
  <tableColumns count="4">
    <tableColumn id="1" xr3:uid="{6F814D0D-15E8-4B26-90EA-310993CCF1ED}" name="ID" dataDxfId="70">
      <calculatedColumnFormula xml:space="preserve"> ROW( co_emissions[[#This Row],[ID]] ) - ROW( co_emissions[[#Headers],[ID]] )</calculatedColumnFormula>
    </tableColumn>
    <tableColumn id="2" xr3:uid="{DBCB0E4B-7D83-4767-9CE3-4A300EB3BE08}" name="Emissions Scenario" dataDxfId="69">
      <calculatedColumnFormula array="1">IF(INDEX(outputs1[scenario],MATCH(0,COUNTIF('Control Panel'!$C$33:C33,outputs1[scenario]),0)) = 0,"", INDEX(outputs1[scenario],MATCH(0,COUNTIF('Control Panel'!$C$33:C33,outputs1[scenario]),0)))</calculatedColumnFormula>
    </tableColumn>
    <tableColumn id="5" xr3:uid="{27C01BA4-1D41-40A9-AE66-CDD247A6B650}" name="Default Label" dataDxfId="68">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7"/>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0" totalsRowShown="0" headerRowDxfId="66" dataDxfId="65">
  <autoFilter ref="B4:M10" xr:uid="{5A2BC673-D7EF-436A-B136-6E96D51B0D6B}"/>
  <tableColumns count="12">
    <tableColumn id="1" xr3:uid="{BE1E62BD-F324-4137-A423-E61418E78D55}" name="ID" dataDxfId="64">
      <calculatedColumnFormula xml:space="preserve"> ROW( co_sectorInfo[[#This Row],[ID]] ) - ROW( co_sectorInfo[[#Headers],[ID]] )</calculatedColumnFormula>
    </tableColumn>
    <tableColumn id="2" xr3:uid="{32153C62-381E-4DE9-BCA5-5256BB42AA06}" name="sector" dataDxfId="63"/>
    <tableColumn id="9" xr3:uid="{C21D6D5D-8FF2-4F37-B92B-E39AAA9F0168}" name="sector_abbr" dataDxfId="62"/>
    <tableColumn id="8" xr3:uid="{19FD31F7-9AC6-4E48-9325-C1CFF86B47C6}" name="impactUnit" dataDxfId="61"/>
    <tableColumn id="12" xr3:uid="{3E00B30D-3F99-4336-BD98-4C0B038805CF}" name="impactUnitFormatted" dataDxfId="60"/>
    <tableColumn id="3" xr3:uid="{54F5285D-720B-4649-925D-03458E747ECC}" name="popWeightColumn" dataDxfId="59"/>
    <tableColumn id="4" xr3:uid="{5A39E9D7-AB15-4952-9256-61AC04AE1576}" name="popWeightLabel" dataDxfId="58"/>
    <tableColumn id="5" xr3:uid="{2AAD5D17-7DED-48CE-96B5-7FBC4B5DAB1F}" name="rateUnit" dataDxfId="57"/>
    <tableColumn id="6" xr3:uid="{61330509-4CE4-432A-A900-9474C240EF44}" name="rateUnitLabel" dataDxfId="56"/>
    <tableColumn id="7" xr3:uid="{C4EADAAA-B34C-43E3-ADD6-505F0BEF9D0C}" name="modelType" dataDxfId="55"/>
    <tableColumn id="10" xr3:uid="{5A63AE85-F93E-4AEC-BB12-AC1336B4ADA2}" name="driverUnit_label" dataDxfId="54">
      <calculatedColumnFormula xml:space="preserve"> INDEX( co_modelTypes[driverUnit_label], MATCH( co_sectorInfo[[#This Row],[modelType]], co_modelTypes[modelType], 0 ) )</calculatedColumnFormula>
    </tableColumn>
    <tableColumn id="11" xr3:uid="{049C6617-DB3F-47F7-9D47-42BF51499AD2}" name="impacts_plot1_title" dataDxfId="53"/>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7:E29" totalsRowShown="0" headerRowDxfId="52" dataDxfId="51">
  <autoFilter ref="B27:E29" xr:uid="{7F75CBCF-7148-4462-8843-EDE2806F7C58}"/>
  <tableColumns count="4">
    <tableColumn id="1" xr3:uid="{DDFAEC84-D9A7-4EB3-8DDB-0AF56AC2E8AA}" name="ID" dataDxfId="50">
      <calculatedColumnFormula xml:space="preserve"> ROW( co_modelTypes[[#This Row],[ID]] ) - ROW( co_modelTypes[[#Headers],[ID]] )</calculatedColumnFormula>
    </tableColumn>
    <tableColumn id="2" xr3:uid="{950845DA-B3F2-455A-9D9A-11A16E95E4C4}" name="modelType" dataDxfId="49"/>
    <tableColumn id="3" xr3:uid="{33EE70E1-A9FC-46E5-8468-AADA47D6FDBB}" name="driverUnit_abbr" dataDxfId="48"/>
    <tableColumn id="4" xr3:uid="{DFEF1CB2-F14C-45DF-942F-62A7F0623FC7}" name="driverUnit_label" dataDxfId="47"/>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7:E61" totalsRowShown="0" headerRowDxfId="46" dataDxfId="45">
  <autoFilter ref="B57:E61" xr:uid="{52CB3EB2-D2AD-4F7F-8511-62C00E38663C}"/>
  <tableColumns count="4">
    <tableColumn id="1" xr3:uid="{D6E66BE7-1618-4FA7-90A6-4F27ACA25690}" name="ID" dataDxfId="44">
      <calculatedColumnFormula xml:space="preserve"> ROW( co_modelValues[[#This Row],[ID]] ) - ROW( co_modelValues[[#Headers],[ID]] )</calculatedColumnFormula>
    </tableColumn>
    <tableColumn id="2" xr3:uid="{68EB0ABD-670A-45BA-A78F-80AFB2040F44}" name="valueName" dataDxfId="43"/>
    <tableColumn id="3" xr3:uid="{D1B84BCB-02C8-40BC-8383-5D04A6B484FF}" name="description" dataDxfId="42"/>
    <tableColumn id="5" xr3:uid="{FB01D816-5D1D-4BB8-BDA4-08AE412F6A90}" name="value2" dataDxfId="41"/>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3:E116" totalsRowShown="0" headerRowDxfId="40" dataDxfId="39">
  <autoFilter ref="B103:E116" xr:uid="{E337CA9C-1FF7-433D-AEE9-5A40AF9EB21C}"/>
  <tableColumns count="4">
    <tableColumn id="1" xr3:uid="{5E8ED2A6-E9D7-4963-83DC-F0567D9CEE55}" name="ID" dataDxfId="38" totalsRowDxfId="37">
      <calculatedColumnFormula xml:space="preserve"> ROW( co_plotLabels[[#This Row],[ID]] ) - ROW( co_plotLabels[[#Headers],[ID]] )</calculatedColumnFormula>
    </tableColumn>
    <tableColumn id="2" xr3:uid="{3D9B9ED9-7061-4639-97FE-4E148B210499}" name="plot_id" dataDxfId="36" totalsRowDxfId="35"/>
    <tableColumn id="3" xr3:uid="{BD40AEE4-63C9-46BF-880D-F4EEBDC4736D}" name="valueType" dataDxfId="34" totalsRowDxfId="33"/>
    <tableColumn id="5" xr3:uid="{0F77981B-8650-4B12-AD87-B77BB7801421}" name="value" dataDxfId="32"/>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6:G99" totalsRowShown="0" headerRowDxfId="31" dataDxfId="30">
  <autoFilter ref="B76:G99" xr:uid="{CD77219D-2DF3-48E9-BAEE-21ABFBC11633}"/>
  <tableColumns count="6">
    <tableColumn id="1" xr3:uid="{9A891813-397D-4C36-8F05-A2B802FA778F}" name="ID" dataDxfId="29">
      <calculatedColumnFormula xml:space="preserve"> ROW( co_plotSelections[[#This Row],[ID]] ) - ROW( co_plotSelections[[#Headers],[ID]] )</calculatedColumnFormula>
    </tableColumn>
    <tableColumn id="2" xr3:uid="{1BE43C4A-061E-43BA-971B-6543385D68AA}" name="plot_id" dataDxfId="28"/>
    <tableColumn id="3" xr3:uid="{3F1C9E58-A02E-4E57-A4AC-8BB98D364F6C}" name="inputType" dataDxfId="27"/>
    <tableColumn id="9" xr3:uid="{5CF7D30E-D00B-4A27-8E10-4D6548F49844}" name="inputsName" dataDxfId="26">
      <calculatedColumnFormula xml:space="preserve"> INDEX( co_plotList[inputsName], MATCH( co_plotSelections[[#This Row],[plot_id]], co_plotList[plot_id], 0 ) )</calculatedColumnFormula>
    </tableColumn>
    <tableColumn id="5" xr3:uid="{DFC618C8-1810-487D-BAFF-1628B9BA65A6}" name="inputIndex" dataDxfId="25"/>
    <tableColumn id="7" xr3:uid="{330F51C8-0F73-414A-99EC-A697403277F9}" name="inputValue" dataDxfId="24">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5:G72" totalsRowShown="0" headerRowDxfId="23" dataDxfId="22">
  <autoFilter ref="B65:G72" xr:uid="{8F9CC450-A98C-4AD0-88AF-CC2C5B2061DA}"/>
  <tableColumns count="6">
    <tableColumn id="1" xr3:uid="{824D975D-87A9-4FBF-B774-9F82B56A4351}" name="ID" dataDxfId="21">
      <calculatedColumnFormula xml:space="preserve"> ROW( co_plotList[[#This Row],[ID]] ) - ROW( co_plotList[[#Headers],[ID]] )</calculatedColumnFormula>
    </tableColumn>
    <tableColumn id="2" xr3:uid="{4D5300D6-069C-437B-98C5-43420D747C9E}" name="Worksheet" dataDxfId="20"/>
    <tableColumn id="3" xr3:uid="{22D29CA2-453A-458A-B93D-2C155DA58D0A}" name="Description" dataDxfId="19"/>
    <tableColumn id="5" xr3:uid="{450F8385-6F56-43D2-B6D6-8602599534DE}" name="plot_id" dataDxfId="18"/>
    <tableColumn id="6" xr3:uid="{D69E4E37-06F7-4C6B-ABDE-DF8D6FF0D029}" name="plotNumber" dataDxfId="17"/>
    <tableColumn id="7" xr3:uid="{F081A8CF-8DFC-4324-8C99-F1BB73A36E17}" name="inputsName" dataDxfId="16"/>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0:C128" totalsRowShown="0" headerRowDxfId="15" dataDxfId="14">
  <autoFilter ref="B120:C128" xr:uid="{C4D5C644-41D7-4988-A231-6F3E6223E324}"/>
  <tableColumns count="2">
    <tableColumn id="1" xr3:uid="{796FC5D0-50A8-4A29-80E4-539A62347CC2}" name="ID" dataDxfId="13">
      <calculatedColumnFormula xml:space="preserve"> ROW( co_regions[[#This Row],[ID]] ) - ROW( co_regions[[#Headers],[ID]] )</calculatedColumnFormula>
    </tableColumn>
    <tableColumn id="2" xr3:uid="{06C2AB40-0F29-4219-97DE-6F20216B9F39}" name="Region" dataDxfId="12"/>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2:C149" totalsRowShown="0" headerRowDxfId="11" dataDxfId="10">
  <autoFilter ref="B132:C149" xr:uid="{D6AD3FD0-57EA-42AE-9F27-E3EFF8764C5F}"/>
  <tableColumns count="2">
    <tableColumn id="1" xr3:uid="{BEE6E7B7-7A21-4F2E-B078-1B3878A885E1}" name="ID" dataDxfId="9">
      <calculatedColumnFormula xml:space="preserve"> ROW( co_years[[#This Row],[ID]] ) - ROW( co_years[[#Headers],[ID]] )</calculatedColumnFormula>
    </tableColumn>
    <tableColumn id="2" xr3:uid="{8DFA6E3A-393D-48DD-934A-4486311FC1E9}" name="Year" dataDxfId="8">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_Categories24" displayName="SV_Categories24" ref="B152:E156" totalsRowShown="0" headerRowDxfId="7" dataDxfId="6">
  <autoFilter ref="B152:E156" xr:uid="{47C6089F-2889-4D01-A721-0E49095CE1B5}"/>
  <tableColumns count="4">
    <tableColumn id="1" xr3:uid="{241B1612-D45B-4998-9596-FFA14EAA8BDD}" name="ID" dataDxfId="5">
      <calculatedColumnFormula xml:space="preserve"> ROW( SV_Categories24[[#This Row],[ID]] ) - ROW( SV_Categories24[[#Headers],[ID]] )</calculatedColumnFormula>
    </tableColumn>
    <tableColumn id="2" xr3:uid="{DA613098-A5A2-4519-8AA6-8C0E7F1FA390}" name="svGroupType" dataDxfId="4"/>
    <tableColumn id="3" xr3:uid="{93A00822-372F-4A2D-9C33-0BCB8E4EE39B}" name="svGroupLabel" dataDxfId="3"/>
    <tableColumn id="4" xr3:uid="{D1B96530-75F3-438A-AC37-C5C4C53D87FF}" name="Valid Impacts"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1" dT="2022-02-08T18:52:29.19" personId="{78BC18CC-8056-418B-A2B8-C0FAEA7917CF}" id="{0A6D2CD0-F9DD-4B69-90C3-E1EE88E1BA1F}">
    <text>SV group type. Exclude spaces.</text>
  </threadedComment>
  <threadedComment ref="D41" dT="2022-02-08T18:52:58.36" personId="{78BC18CC-8056-418B-A2B8-C0FAEA7917CF}" id="{605C46EF-E1B1-489E-8B85-69166D5D90A1}">
    <text>Plain text group label for display</text>
  </threadedComment>
  <threadedComment ref="C152" dT="2022-02-08T18:52:29.19" personId="{78BC18CC-8056-418B-A2B8-C0FAEA7917CF}" id="{C1F885D5-B4C6-435E-B32D-BC4BA417802F}">
    <text>SV group type. Exclude spaces.</text>
  </threadedComment>
  <threadedComment ref="D152"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election activeCell="C23" sqref="C23"/>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45" x14ac:dyDescent="0.25">
      <c r="B19" s="22" t="s">
        <v>11</v>
      </c>
      <c r="C19" s="22" t="s">
        <v>12</v>
      </c>
    </row>
    <row r="20" spans="2:3" ht="45" x14ac:dyDescent="0.25">
      <c r="B20" s="22" t="s">
        <v>13</v>
      </c>
      <c r="C20" s="22" t="s">
        <v>14</v>
      </c>
    </row>
    <row r="21" spans="2:3" ht="30" x14ac:dyDescent="0.25">
      <c r="B21" s="22" t="s">
        <v>15</v>
      </c>
      <c r="C21" s="22" t="s">
        <v>16</v>
      </c>
    </row>
    <row r="22" spans="2:3" ht="30" x14ac:dyDescent="0.25">
      <c r="B22" s="22" t="s">
        <v>3</v>
      </c>
      <c r="C22" s="22" t="s">
        <v>17</v>
      </c>
    </row>
    <row r="23" spans="2:3" ht="30" x14ac:dyDescent="0.25">
      <c r="B23" s="22" t="s">
        <v>4</v>
      </c>
      <c r="C23" s="22" t="s">
        <v>18</v>
      </c>
    </row>
    <row r="24" spans="2:3" ht="30" x14ac:dyDescent="0.25">
      <c r="B24" s="22" t="s">
        <v>19</v>
      </c>
      <c r="C24" s="22" t="s">
        <v>20</v>
      </c>
    </row>
    <row r="25" spans="2:3" x14ac:dyDescent="0.25">
      <c r="B25" s="22"/>
    </row>
    <row r="26" spans="2:3" x14ac:dyDescent="0.25">
      <c r="B26" s="22" t="s">
        <v>21</v>
      </c>
    </row>
    <row r="27" spans="2:3" ht="30" customHeight="1" x14ac:dyDescent="0.25">
      <c r="B27" s="22" t="s">
        <v>22</v>
      </c>
      <c r="C27" s="22" t="s">
        <v>23</v>
      </c>
    </row>
    <row r="28" spans="2:3" ht="30" x14ac:dyDescent="0.25">
      <c r="B28" s="22" t="s">
        <v>24</v>
      </c>
      <c r="C28" s="22" t="s">
        <v>25</v>
      </c>
    </row>
    <row r="29" spans="2:3" ht="15" customHeight="1" x14ac:dyDescent="0.25"/>
    <row r="30" spans="2:3" ht="15" customHeight="1" x14ac:dyDescent="0.25"/>
    <row r="31" spans="2:3" ht="15" customHeight="1" x14ac:dyDescent="0.25">
      <c r="B31" t="s">
        <v>26</v>
      </c>
    </row>
    <row r="32" spans="2:3" ht="15" customHeight="1" x14ac:dyDescent="0.25">
      <c r="B32" t="s">
        <v>27</v>
      </c>
      <c r="C32" t="s">
        <v>28</v>
      </c>
    </row>
    <row r="33" spans="2:3" x14ac:dyDescent="0.25">
      <c r="B33" t="s">
        <v>29</v>
      </c>
      <c r="C33" t="s">
        <v>30</v>
      </c>
    </row>
    <row r="34" spans="2:3" x14ac:dyDescent="0.25">
      <c r="B34" t="s">
        <v>31</v>
      </c>
      <c r="C34" t="s">
        <v>32</v>
      </c>
    </row>
    <row r="35" spans="2:3" x14ac:dyDescent="0.25">
      <c r="B35" t="s">
        <v>33</v>
      </c>
      <c r="C35" t="s">
        <v>34</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AA86" sqref="AA86"/>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3" t="s">
        <v>35</v>
      </c>
    </row>
    <row r="2" spans="3:4" x14ac:dyDescent="0.2">
      <c r="C2" s="14" t="s">
        <v>36</v>
      </c>
      <c r="D2" s="15" t="s">
        <v>37</v>
      </c>
    </row>
    <row r="3" spans="3:4" x14ac:dyDescent="0.2">
      <c r="C3" s="16" t="s">
        <v>38</v>
      </c>
      <c r="D3" s="15"/>
    </row>
    <row r="4" spans="3:4" x14ac:dyDescent="0.2">
      <c r="C4" s="14" t="s">
        <v>39</v>
      </c>
      <c r="D4" s="15" t="s">
        <v>40</v>
      </c>
    </row>
    <row r="8" spans="3:4" x14ac:dyDescent="0.2">
      <c r="C8" s="13"/>
    </row>
    <row r="28" spans="3:4" x14ac:dyDescent="0.2">
      <c r="C28" s="33" t="s">
        <v>35</v>
      </c>
    </row>
    <row r="29" spans="3:4" x14ac:dyDescent="0.2">
      <c r="C29" s="16" t="s">
        <v>38</v>
      </c>
      <c r="D29" s="15"/>
    </row>
    <row r="30" spans="3:4" x14ac:dyDescent="0.2">
      <c r="C30" s="16" t="s">
        <v>41</v>
      </c>
      <c r="D30" s="15"/>
    </row>
    <row r="31" spans="3:4" x14ac:dyDescent="0.2">
      <c r="C31" s="14" t="s">
        <v>39</v>
      </c>
      <c r="D31" s="15" t="s">
        <v>40</v>
      </c>
    </row>
    <row r="32" spans="3:4" x14ac:dyDescent="0.2">
      <c r="C32" s="16" t="s">
        <v>42</v>
      </c>
      <c r="D32" s="17" t="s">
        <v>43</v>
      </c>
    </row>
    <row r="65" spans="2:23" x14ac:dyDescent="0.2">
      <c r="F65" s="6" t="s">
        <v>44</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45</v>
      </c>
      <c r="C66" s="6" t="s">
        <v>36</v>
      </c>
      <c r="D66" s="6" t="s">
        <v>39</v>
      </c>
      <c r="E66" s="6" t="s">
        <v>38</v>
      </c>
      <c r="F66" s="6" t="s">
        <v>41</v>
      </c>
      <c r="G66" s="18" t="s">
        <v>46</v>
      </c>
      <c r="H66" s="18" t="s">
        <v>47</v>
      </c>
      <c r="I66" s="18" t="s">
        <v>48</v>
      </c>
      <c r="J66" s="18" t="s">
        <v>49</v>
      </c>
      <c r="K66" s="18" t="s">
        <v>50</v>
      </c>
      <c r="L66" s="18" t="s">
        <v>51</v>
      </c>
      <c r="M66" s="18" t="s">
        <v>52</v>
      </c>
      <c r="N66" s="18" t="s">
        <v>53</v>
      </c>
      <c r="O66" s="18" t="s">
        <v>43</v>
      </c>
      <c r="P66" s="18" t="s">
        <v>54</v>
      </c>
      <c r="Q66" s="18" t="s">
        <v>55</v>
      </c>
      <c r="R66" s="18" t="s">
        <v>56</v>
      </c>
      <c r="S66" s="18" t="s">
        <v>57</v>
      </c>
      <c r="T66" s="18" t="s">
        <v>58</v>
      </c>
      <c r="U66" s="18" t="s">
        <v>59</v>
      </c>
      <c r="V66" s="18" t="s">
        <v>60</v>
      </c>
      <c r="W66" s="18" t="s">
        <v>61</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Panel'!$C34</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Panel'!$C35</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Panel'!$C36</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Panel'!$C37</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45</v>
      </c>
      <c r="C73" s="6" t="s">
        <v>36</v>
      </c>
      <c r="D73" s="6" t="s">
        <v>38</v>
      </c>
      <c r="E73" s="6" t="s">
        <v>41</v>
      </c>
      <c r="F73" s="6" t="s">
        <v>39</v>
      </c>
      <c r="G73" s="6" t="s">
        <v>42</v>
      </c>
      <c r="H73" s="18" t="s">
        <v>62</v>
      </c>
    </row>
    <row r="74" spans="2:23" x14ac:dyDescent="0.2">
      <c r="B74" s="8" cm="1">
        <f t="array" ref="B74" xml:space="preserve"> ROW( impacts_peopleByYear[[#This Row],[Row]] ) - ROW( impacts_peopleByYear[#Headers] )</f>
        <v>1</v>
      </c>
      <c r="C74" s="9" t="s">
        <v>63</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64</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65</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66</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67</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68</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69</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70</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45</v>
      </c>
      <c r="C84" s="6" t="s">
        <v>0</v>
      </c>
      <c r="D84" s="6" t="s">
        <v>71</v>
      </c>
      <c r="E84" s="6" t="s">
        <v>72</v>
      </c>
      <c r="F84" s="6" t="s">
        <v>73</v>
      </c>
      <c r="G84" s="6" t="s">
        <v>74</v>
      </c>
      <c r="H84" s="6" t="s">
        <v>39</v>
      </c>
      <c r="I84" s="6" t="s">
        <v>75</v>
      </c>
      <c r="J84" s="18" t="s">
        <v>46</v>
      </c>
      <c r="K84" s="18" t="s">
        <v>47</v>
      </c>
      <c r="L84" s="18" t="s">
        <v>48</v>
      </c>
      <c r="M84" s="18" t="s">
        <v>49</v>
      </c>
      <c r="N84" s="18" t="s">
        <v>50</v>
      </c>
      <c r="O84" s="18" t="s">
        <v>51</v>
      </c>
      <c r="P84" s="18" t="s">
        <v>52</v>
      </c>
      <c r="Q84" s="18" t="s">
        <v>53</v>
      </c>
      <c r="R84" s="18" t="s">
        <v>43</v>
      </c>
      <c r="S84" s="18" t="s">
        <v>54</v>
      </c>
      <c r="T84" s="18" t="s">
        <v>55</v>
      </c>
      <c r="U84" s="18" t="s">
        <v>56</v>
      </c>
      <c r="V84" s="18" t="s">
        <v>57</v>
      </c>
      <c r="W84" s="18" t="s">
        <v>58</v>
      </c>
      <c r="X84" s="18" t="s">
        <v>59</v>
      </c>
      <c r="Y84" s="18" t="s">
        <v>60</v>
      </c>
      <c r="Z84" s="18" t="s">
        <v>61</v>
      </c>
    </row>
    <row r="85" spans="2:26" x14ac:dyDescent="0.2">
      <c r="B85" s="8" cm="1">
        <f t="array" ref="B85">ROW(impacts_svGroups[[#This Row],[Row]]) - ROW(impacts_svGroups[#Headers])</f>
        <v>1</v>
      </c>
      <c r="C85" s="7" t="str">
        <f t="shared" ref="C85:C100" si="7" xml:space="preserve"> mv_sector</f>
        <v/>
      </c>
      <c r="D85" s="9" t="s">
        <v>27</v>
      </c>
      <c r="E85" s="6" t="str">
        <f>INDEX(SV_Categories[svGroupType],MATCH(impacts_svGroups[[#This Row],[SV Category]],SV_Categories[svGroupLabel],0))</f>
        <v>sv_lowIncome</v>
      </c>
      <c r="F85" s="6" t="str">
        <f xml:space="preserve"> IF( impacts_svGroups[[#This Row],[Sector]] = "", "", INDEX(co_sectorInfo[popWeightColumn],MATCH(impacts_svGroups[[#This Row],[Sector]],co_sectorInfo[sector],0)))</f>
        <v/>
      </c>
      <c r="G85" s="9" t="s">
        <v>76</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27</v>
      </c>
      <c r="E86" s="6" t="str">
        <f>INDEX(SV_Categories[svGroupType],MATCH(impacts_svGroups[[#This Row],[SV Category]],SV_Categories[svGroupLabel],0))</f>
        <v>sv_lowIncome</v>
      </c>
      <c r="F86" s="6" t="str">
        <f xml:space="preserve"> IF( impacts_svGroups[[#This Row],[Sector]] = "", "", INDEX(co_sectorInfo[popWeightColumn],MATCH(impacts_svGroups[[#This Row],[Sector]],co_sectorInfo[sector],0)))</f>
        <v/>
      </c>
      <c r="G86" s="9" t="s">
        <v>76</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27</v>
      </c>
      <c r="E87" s="6" t="str">
        <f>INDEX(SV_Categories[svGroupType],MATCH(impacts_svGroups[[#This Row],[SV Category]],SV_Categories[svGroupLabel],0))</f>
        <v>sv_lowIncome</v>
      </c>
      <c r="F87" s="6" t="str">
        <f xml:space="preserve"> IF( impacts_svGroups[[#This Row],[Sector]] = "", "", INDEX(co_sectorInfo[popWeightColumn],MATCH(impacts_svGroups[[#This Row],[Sector]],co_sectorInfo[sector],0)))</f>
        <v/>
      </c>
      <c r="G87" s="9" t="s">
        <v>76</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27</v>
      </c>
      <c r="E88" s="6" t="str">
        <f>INDEX(SV_Categories[svGroupType],MATCH(impacts_svGroups[[#This Row],[SV Category]],SV_Categories[svGroupLabel],0))</f>
        <v>sv_lowIncome</v>
      </c>
      <c r="F88" s="6" t="str">
        <f xml:space="preserve"> IF( impacts_svGroups[[#This Row],[Sector]] = "", "", INDEX(co_sectorInfo[popWeightColumn],MATCH(impacts_svGroups[[#This Row],[Sector]],co_sectorInfo[sector],0)))</f>
        <v/>
      </c>
      <c r="G88" s="9" t="s">
        <v>76</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37</v>
      </c>
      <c r="E89" s="6" t="str">
        <f>INDEX(SV_Categories[svGroupType],MATCH(impacts_svGroups[[#This Row],[SV Category]],SV_Categories[svGroupLabel],0))</f>
        <v>sv_minority</v>
      </c>
      <c r="F89" s="6" t="str">
        <f xml:space="preserve"> IF( impacts_svGroups[[#This Row],[Sector]] = "", "", INDEX(co_sectorInfo[popWeightColumn],MATCH(impacts_svGroups[[#This Row],[Sector]],co_sectorInfo[sector],0)))</f>
        <v/>
      </c>
      <c r="G89" s="9" t="s">
        <v>76</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37</v>
      </c>
      <c r="E90" s="6" t="str">
        <f>INDEX(SV_Categories[svGroupType],MATCH(impacts_svGroups[[#This Row],[SV Category]],SV_Categories[svGroupLabel],0))</f>
        <v>sv_minority</v>
      </c>
      <c r="F90" s="6" t="str">
        <f xml:space="preserve"> IF( impacts_svGroups[[#This Row],[Sector]] = "", "", INDEX(co_sectorInfo[popWeightColumn],MATCH(impacts_svGroups[[#This Row],[Sector]],co_sectorInfo[sector],0)))</f>
        <v/>
      </c>
      <c r="G90" s="9" t="s">
        <v>76</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37</v>
      </c>
      <c r="E91" s="6" t="str">
        <f>INDEX(SV_Categories[svGroupType],MATCH(impacts_svGroups[[#This Row],[SV Category]],SV_Categories[svGroupLabel],0))</f>
        <v>sv_minority</v>
      </c>
      <c r="F91" s="6" t="str">
        <f xml:space="preserve"> IF( impacts_svGroups[[#This Row],[Sector]] = "", "", INDEX(co_sectorInfo[popWeightColumn],MATCH(impacts_svGroups[[#This Row],[Sector]],co_sectorInfo[sector],0)))</f>
        <v/>
      </c>
      <c r="G91" s="9" t="s">
        <v>76</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37</v>
      </c>
      <c r="E92" s="6" t="str">
        <f>INDEX(SV_Categories[svGroupType],MATCH(impacts_svGroups[[#This Row],[SV Category]],SV_Categories[svGroupLabel],0))</f>
        <v>sv_minority</v>
      </c>
      <c r="F92" s="6" t="str">
        <f xml:space="preserve"> IF( impacts_svGroups[[#This Row],[Sector]] = "", "", INDEX(co_sectorInfo[popWeightColumn],MATCH(impacts_svGroups[[#This Row],[Sector]],co_sectorInfo[sector],0)))</f>
        <v/>
      </c>
      <c r="G92" s="9" t="s">
        <v>76</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31</v>
      </c>
      <c r="E93" s="6" t="str">
        <f>INDEX(SV_Categories[svGroupType],MATCH(impacts_svGroups[[#This Row],[SV Category]],SV_Categories[svGroupLabel],0))</f>
        <v>sv_noHS</v>
      </c>
      <c r="F93" s="6" t="str">
        <f xml:space="preserve"> IF( impacts_svGroups[[#This Row],[Sector]] = "", "", INDEX(co_sectorInfo[popWeightColumn],MATCH(impacts_svGroups[[#This Row],[Sector]],co_sectorInfo[sector],0)))</f>
        <v/>
      </c>
      <c r="G93" s="9" t="s">
        <v>76</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31</v>
      </c>
      <c r="E94" s="6" t="str">
        <f>INDEX(SV_Categories[svGroupType],MATCH(impacts_svGroups[[#This Row],[SV Category]],SV_Categories[svGroupLabel],0))</f>
        <v>sv_noHS</v>
      </c>
      <c r="F94" s="6" t="str">
        <f xml:space="preserve"> IF( impacts_svGroups[[#This Row],[Sector]] = "", "", INDEX(co_sectorInfo[popWeightColumn],MATCH(impacts_svGroups[[#This Row],[Sector]],co_sectorInfo[sector],0)))</f>
        <v/>
      </c>
      <c r="G94" s="9" t="s">
        <v>76</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31</v>
      </c>
      <c r="E95" s="6" t="str">
        <f>INDEX(SV_Categories[svGroupType],MATCH(impacts_svGroups[[#This Row],[SV Category]],SV_Categories[svGroupLabel],0))</f>
        <v>sv_noHS</v>
      </c>
      <c r="F95" s="6" t="str">
        <f xml:space="preserve"> IF( impacts_svGroups[[#This Row],[Sector]] = "", "", INDEX(co_sectorInfo[popWeightColumn],MATCH(impacts_svGroups[[#This Row],[Sector]],co_sectorInfo[sector],0)))</f>
        <v/>
      </c>
      <c r="G95" s="9" t="s">
        <v>76</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31</v>
      </c>
      <c r="E96" s="6" t="str">
        <f>INDEX(SV_Categories[svGroupType],MATCH(impacts_svGroups[[#This Row],[SV Category]],SV_Categories[svGroupLabel],0))</f>
        <v>sv_noHS</v>
      </c>
      <c r="F96" s="6" t="str">
        <f xml:space="preserve"> IF( impacts_svGroups[[#This Row],[Sector]] = "", "", INDEX(co_sectorInfo[popWeightColumn],MATCH(impacts_svGroups[[#This Row],[Sector]],co_sectorInfo[sector],0)))</f>
        <v/>
      </c>
      <c r="G96" s="9" t="s">
        <v>76</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33</v>
      </c>
      <c r="E97" s="6" t="str">
        <f>INDEX(SV_Categories[svGroupType],MATCH(impacts_svGroups[[#This Row],[SV Category]],SV_Categories[svGroupLabel],0))</f>
        <v>sv_plus65</v>
      </c>
      <c r="F97" s="6" t="str">
        <f xml:space="preserve"> IF( impacts_svGroups[[#This Row],[Sector]] = "", "", INDEX(co_sectorInfo[popWeightColumn],MATCH(impacts_svGroups[[#This Row],[Sector]],co_sectorInfo[sector],0)))</f>
        <v/>
      </c>
      <c r="G97" s="9" t="s">
        <v>76</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33</v>
      </c>
      <c r="E98" s="6" t="str">
        <f>INDEX(SV_Categories[svGroupType],MATCH(impacts_svGroups[[#This Row],[SV Category]],SV_Categories[svGroupLabel],0))</f>
        <v>sv_plus65</v>
      </c>
      <c r="F98" s="6" t="str">
        <f xml:space="preserve"> IF( impacts_svGroups[[#This Row],[Sector]] = "", "", INDEX(co_sectorInfo[popWeightColumn],MATCH(impacts_svGroups[[#This Row],[Sector]],co_sectorInfo[sector],0)))</f>
        <v/>
      </c>
      <c r="G98" s="9" t="s">
        <v>76</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33</v>
      </c>
      <c r="E99" s="6" t="str">
        <f>INDEX(SV_Categories[svGroupType],MATCH(impacts_svGroups[[#This Row],[SV Category]],SV_Categories[svGroupLabel],0))</f>
        <v>sv_plus65</v>
      </c>
      <c r="F99" s="6" t="str">
        <f xml:space="preserve"> IF( impacts_svGroups[[#This Row],[Sector]] = "", "", INDEX(co_sectorInfo[popWeightColumn],MATCH(impacts_svGroups[[#This Row],[Sector]],co_sectorInfo[sector],0)))</f>
        <v/>
      </c>
      <c r="G99" s="9" t="s">
        <v>76</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33</v>
      </c>
      <c r="E100" s="6" t="str">
        <f>INDEX(SV_Categories[svGroupType],MATCH(impacts_svGroups[[#This Row],[SV Category]],SV_Categories[svGroupLabel],0))</f>
        <v>sv_plus65</v>
      </c>
      <c r="F100" s="6" t="str">
        <f xml:space="preserve"> IF( impacts_svGroups[[#This Row],[Sector]] = "", "", INDEX(co_sectorInfo[popWeightColumn],MATCH(impacts_svGroups[[#This Row],[Sector]],co_sectorInfo[sector],0)))</f>
        <v/>
      </c>
      <c r="G100" s="9" t="s">
        <v>76</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27</v>
      </c>
      <c r="E101" s="6" t="str">
        <f>INDEX(SV_Categories[svGroupType],MATCH(impacts_svGroups[[#This Row],[SV Category]],SV_Categories[svGroupLabel],0))</f>
        <v>sv_lowIncome</v>
      </c>
      <c r="F101" s="6" t="str">
        <f xml:space="preserve"> IF( impacts_svGroups[[#This Row],[Sector]] = "", "", INDEX(co_sectorInfo[popWeightColumn],MATCH(impacts_svGroups[[#This Row],[Sector]],co_sectorInfo[sector],0)))</f>
        <v/>
      </c>
      <c r="G101" s="9" t="s">
        <v>77</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27</v>
      </c>
      <c r="E102" s="6" t="str">
        <f>INDEX(SV_Categories[svGroupType],MATCH(impacts_svGroups[[#This Row],[SV Category]],SV_Categories[svGroupLabel],0))</f>
        <v>sv_lowIncome</v>
      </c>
      <c r="F102" s="6" t="str">
        <f xml:space="preserve"> IF( impacts_svGroups[[#This Row],[Sector]] = "", "", INDEX(co_sectorInfo[popWeightColumn],MATCH(impacts_svGroups[[#This Row],[Sector]],co_sectorInfo[sector],0)))</f>
        <v/>
      </c>
      <c r="G102" s="9" t="s">
        <v>77</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27</v>
      </c>
      <c r="E103" s="6" t="str">
        <f>INDEX(SV_Categories[svGroupType],MATCH(impacts_svGroups[[#This Row],[SV Category]],SV_Categories[svGroupLabel],0))</f>
        <v>sv_lowIncome</v>
      </c>
      <c r="F103" s="6" t="str">
        <f xml:space="preserve"> IF( impacts_svGroups[[#This Row],[Sector]] = "", "", INDEX(co_sectorInfo[popWeightColumn],MATCH(impacts_svGroups[[#This Row],[Sector]],co_sectorInfo[sector],0)))</f>
        <v/>
      </c>
      <c r="G103" s="9" t="s">
        <v>77</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27</v>
      </c>
      <c r="E104" s="6" t="str">
        <f>INDEX(SV_Categories[svGroupType],MATCH(impacts_svGroups[[#This Row],[SV Category]],SV_Categories[svGroupLabel],0))</f>
        <v>sv_lowIncome</v>
      </c>
      <c r="F104" s="6" t="str">
        <f xml:space="preserve"> IF( impacts_svGroups[[#This Row],[Sector]] = "", "", INDEX(co_sectorInfo[popWeightColumn],MATCH(impacts_svGroups[[#This Row],[Sector]],co_sectorInfo[sector],0)))</f>
        <v/>
      </c>
      <c r="G104" s="9" t="s">
        <v>77</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37</v>
      </c>
      <c r="E105" s="6" t="str">
        <f>INDEX(SV_Categories[svGroupType],MATCH(impacts_svGroups[[#This Row],[SV Category]],SV_Categories[svGroupLabel],0))</f>
        <v>sv_minority</v>
      </c>
      <c r="F105" s="6" t="str">
        <f xml:space="preserve"> IF( impacts_svGroups[[#This Row],[Sector]] = "", "", INDEX(co_sectorInfo[popWeightColumn],MATCH(impacts_svGroups[[#This Row],[Sector]],co_sectorInfo[sector],0)))</f>
        <v/>
      </c>
      <c r="G105" s="9" t="s">
        <v>77</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37</v>
      </c>
      <c r="E106" s="6" t="str">
        <f>INDEX(SV_Categories[svGroupType],MATCH(impacts_svGroups[[#This Row],[SV Category]],SV_Categories[svGroupLabel],0))</f>
        <v>sv_minority</v>
      </c>
      <c r="F106" s="6" t="str">
        <f xml:space="preserve"> IF( impacts_svGroups[[#This Row],[Sector]] = "", "", INDEX(co_sectorInfo[popWeightColumn],MATCH(impacts_svGroups[[#This Row],[Sector]],co_sectorInfo[sector],0)))</f>
        <v/>
      </c>
      <c r="G106" s="9" t="s">
        <v>77</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37</v>
      </c>
      <c r="E107" s="6" t="str">
        <f>INDEX(SV_Categories[svGroupType],MATCH(impacts_svGroups[[#This Row],[SV Category]],SV_Categories[svGroupLabel],0))</f>
        <v>sv_minority</v>
      </c>
      <c r="F107" s="6" t="str">
        <f xml:space="preserve"> IF( impacts_svGroups[[#This Row],[Sector]] = "", "", INDEX(co_sectorInfo[popWeightColumn],MATCH(impacts_svGroups[[#This Row],[Sector]],co_sectorInfo[sector],0)))</f>
        <v/>
      </c>
      <c r="G107" s="9" t="s">
        <v>77</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37</v>
      </c>
      <c r="E108" s="6" t="str">
        <f>INDEX(SV_Categories[svGroupType],MATCH(impacts_svGroups[[#This Row],[SV Category]],SV_Categories[svGroupLabel],0))</f>
        <v>sv_minority</v>
      </c>
      <c r="F108" s="6" t="str">
        <f xml:space="preserve"> IF( impacts_svGroups[[#This Row],[Sector]] = "", "", INDEX(co_sectorInfo[popWeightColumn],MATCH(impacts_svGroups[[#This Row],[Sector]],co_sectorInfo[sector],0)))</f>
        <v/>
      </c>
      <c r="G108" s="9" t="s">
        <v>77</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31</v>
      </c>
      <c r="E109" s="6" t="str">
        <f>INDEX(SV_Categories[svGroupType],MATCH(impacts_svGroups[[#This Row],[SV Category]],SV_Categories[svGroupLabel],0))</f>
        <v>sv_noHS</v>
      </c>
      <c r="F109" s="6" t="str">
        <f xml:space="preserve"> IF( impacts_svGroups[[#This Row],[Sector]] = "", "", INDEX(co_sectorInfo[popWeightColumn],MATCH(impacts_svGroups[[#This Row],[Sector]],co_sectorInfo[sector],0)))</f>
        <v/>
      </c>
      <c r="G109" s="9" t="s">
        <v>77</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31</v>
      </c>
      <c r="E110" s="6" t="str">
        <f>INDEX(SV_Categories[svGroupType],MATCH(impacts_svGroups[[#This Row],[SV Category]],SV_Categories[svGroupLabel],0))</f>
        <v>sv_noHS</v>
      </c>
      <c r="F110" s="6" t="str">
        <f xml:space="preserve"> IF( impacts_svGroups[[#This Row],[Sector]] = "", "", INDEX(co_sectorInfo[popWeightColumn],MATCH(impacts_svGroups[[#This Row],[Sector]],co_sectorInfo[sector],0)))</f>
        <v/>
      </c>
      <c r="G110" s="9" t="s">
        <v>77</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31</v>
      </c>
      <c r="E111" s="6" t="str">
        <f>INDEX(SV_Categories[svGroupType],MATCH(impacts_svGroups[[#This Row],[SV Category]],SV_Categories[svGroupLabel],0))</f>
        <v>sv_noHS</v>
      </c>
      <c r="F111" s="6" t="str">
        <f xml:space="preserve"> IF( impacts_svGroups[[#This Row],[Sector]] = "", "", INDEX(co_sectorInfo[popWeightColumn],MATCH(impacts_svGroups[[#This Row],[Sector]],co_sectorInfo[sector],0)))</f>
        <v/>
      </c>
      <c r="G111" s="9" t="s">
        <v>77</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31</v>
      </c>
      <c r="E112" s="6" t="str">
        <f>INDEX(SV_Categories[svGroupType],MATCH(impacts_svGroups[[#This Row],[SV Category]],SV_Categories[svGroupLabel],0))</f>
        <v>sv_noHS</v>
      </c>
      <c r="F112" s="6" t="str">
        <f xml:space="preserve"> IF( impacts_svGroups[[#This Row],[Sector]] = "", "", INDEX(co_sectorInfo[popWeightColumn],MATCH(impacts_svGroups[[#This Row],[Sector]],co_sectorInfo[sector],0)))</f>
        <v/>
      </c>
      <c r="G112" s="9" t="s">
        <v>77</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33</v>
      </c>
      <c r="E113" s="6" t="str">
        <f>INDEX(SV_Categories[svGroupType],MATCH(impacts_svGroups[[#This Row],[SV Category]],SV_Categories[svGroupLabel],0))</f>
        <v>sv_plus65</v>
      </c>
      <c r="F113" s="6" t="str">
        <f xml:space="preserve"> IF( impacts_svGroups[[#This Row],[Sector]] = "", "", INDEX(co_sectorInfo[popWeightColumn],MATCH(impacts_svGroups[[#This Row],[Sector]],co_sectorInfo[sector],0)))</f>
        <v/>
      </c>
      <c r="G113" s="9" t="s">
        <v>77</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33</v>
      </c>
      <c r="E114" s="6" t="str">
        <f>INDEX(SV_Categories[svGroupType],MATCH(impacts_svGroups[[#This Row],[SV Category]],SV_Categories[svGroupLabel],0))</f>
        <v>sv_plus65</v>
      </c>
      <c r="F114" s="6" t="str">
        <f xml:space="preserve"> IF( impacts_svGroups[[#This Row],[Sector]] = "", "", INDEX(co_sectorInfo[popWeightColumn],MATCH(impacts_svGroups[[#This Row],[Sector]],co_sectorInfo[sector],0)))</f>
        <v/>
      </c>
      <c r="G114" s="9" t="s">
        <v>77</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33</v>
      </c>
      <c r="E115" s="6" t="str">
        <f>INDEX(SV_Categories[svGroupType],MATCH(impacts_svGroups[[#This Row],[SV Category]],SV_Categories[svGroupLabel],0))</f>
        <v>sv_plus65</v>
      </c>
      <c r="F115" s="6" t="str">
        <f xml:space="preserve"> IF( impacts_svGroups[[#This Row],[Sector]] = "", "", INDEX(co_sectorInfo[popWeightColumn],MATCH(impacts_svGroups[[#This Row],[Sector]],co_sectorInfo[sector],0)))</f>
        <v/>
      </c>
      <c r="G115" s="9" t="s">
        <v>77</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33</v>
      </c>
      <c r="E116" s="6" t="str">
        <f>INDEX(SV_Categories[svGroupType],MATCH(impacts_svGroups[[#This Row],[SV Category]],SV_Categories[svGroupLabel],0))</f>
        <v>sv_plus65</v>
      </c>
      <c r="F116" s="6" t="str">
        <f xml:space="preserve"> IF( impacts_svGroups[[#This Row],[Sector]] = "", "", INDEX(co_sectorInfo[popWeightColumn],MATCH(impacts_svGroups[[#This Row],[Sector]],co_sectorInfo[sector],0)))</f>
        <v/>
      </c>
      <c r="G116" s="9" t="s">
        <v>77</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45</v>
      </c>
      <c r="C119" s="19" t="s">
        <v>0</v>
      </c>
      <c r="D119" s="19" t="s">
        <v>71</v>
      </c>
      <c r="E119" s="19" t="s">
        <v>72</v>
      </c>
      <c r="F119" s="19" t="s">
        <v>73</v>
      </c>
      <c r="G119" s="19" t="s">
        <v>74</v>
      </c>
      <c r="H119" s="19" t="s">
        <v>39</v>
      </c>
      <c r="I119" s="19" t="s">
        <v>75</v>
      </c>
      <c r="J119" s="28" t="s">
        <v>46</v>
      </c>
      <c r="K119" s="28" t="s">
        <v>47</v>
      </c>
      <c r="L119" s="28" t="s">
        <v>48</v>
      </c>
      <c r="M119" s="28" t="s">
        <v>49</v>
      </c>
      <c r="N119" s="28" t="s">
        <v>50</v>
      </c>
      <c r="O119" s="28" t="s">
        <v>51</v>
      </c>
      <c r="P119" s="28" t="s">
        <v>52</v>
      </c>
      <c r="Q119" s="28" t="s">
        <v>53</v>
      </c>
      <c r="R119" s="28" t="s">
        <v>43</v>
      </c>
      <c r="S119" s="28" t="s">
        <v>54</v>
      </c>
      <c r="T119" s="28" t="s">
        <v>55</v>
      </c>
      <c r="U119" s="28" t="s">
        <v>56</v>
      </c>
      <c r="V119" s="28" t="s">
        <v>57</v>
      </c>
      <c r="W119" s="28" t="s">
        <v>58</v>
      </c>
      <c r="X119" s="28" t="s">
        <v>59</v>
      </c>
      <c r="Y119" s="28" t="s">
        <v>60</v>
      </c>
      <c r="Z119" s="28" t="s">
        <v>61</v>
      </c>
    </row>
    <row r="120" spans="2:26" x14ac:dyDescent="0.2">
      <c r="B120" s="8" cm="1">
        <f t="array" ref="B120">ROW(impacts_minorities[[#This Row],[Row]]) - ROW(impacts_minorities[#Headers])</f>
        <v>1</v>
      </c>
      <c r="C120" s="6" t="str">
        <f t="shared" ref="C120:C135" si="10" xml:space="preserve"> mv_sector</f>
        <v/>
      </c>
      <c r="D120" s="9" t="s">
        <v>63</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76</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64</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76</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65</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76</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66</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76</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67</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76</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68</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76</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69</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76</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70</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76</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63</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76</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64</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76</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65</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76</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66</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76</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67</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76</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68</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76</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69</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76</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70</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76</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J46" sqref="J46"/>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3" t="s">
        <v>35</v>
      </c>
    </row>
    <row r="2" spans="3:37" x14ac:dyDescent="0.25">
      <c r="C2" s="16" t="s">
        <v>78</v>
      </c>
      <c r="D2" s="15"/>
    </row>
    <row r="3" spans="3:37" x14ac:dyDescent="0.25">
      <c r="C3" s="16" t="s">
        <v>39</v>
      </c>
      <c r="D3" s="15" t="s">
        <v>40</v>
      </c>
    </row>
    <row r="4" spans="3:37" x14ac:dyDescent="0.25">
      <c r="C4" s="16" t="s">
        <v>42</v>
      </c>
      <c r="D4" s="17" t="s">
        <v>43</v>
      </c>
      <c r="AK4" s="2"/>
    </row>
    <row r="28" spans="2:11" x14ac:dyDescent="0.25">
      <c r="B28" s="6" t="s">
        <v>45</v>
      </c>
      <c r="C28" s="6" t="s">
        <v>36</v>
      </c>
      <c r="D28" s="18" t="s">
        <v>38</v>
      </c>
      <c r="E28" s="18" t="s">
        <v>39</v>
      </c>
      <c r="F28" s="18" t="s">
        <v>42</v>
      </c>
      <c r="G28" s="18" t="s">
        <v>79</v>
      </c>
      <c r="H28" s="18" t="s">
        <v>80</v>
      </c>
      <c r="K28"/>
    </row>
    <row r="29" spans="2:11" x14ac:dyDescent="0.25">
      <c r="B29" s="8">
        <f xml:space="preserve"> ROW( risk_table1[[#This Row],[Row]] ) - ROW( risk_table1[[#Headers],[Row]] )</f>
        <v>1</v>
      </c>
      <c r="C29" s="9" t="s">
        <v>27</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31"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37</v>
      </c>
      <c r="D30" s="20" t="str">
        <f t="shared" si="0"/>
        <v/>
      </c>
      <c r="E30" s="20" t="str">
        <f t="shared" si="1"/>
        <v>CONUS</v>
      </c>
      <c r="F30" s="21" t="str">
        <f t="shared" si="2"/>
        <v>2050</v>
      </c>
      <c r="G30" s="20" t="str" cm="1">
        <f t="array" ref="G30"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31"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31</v>
      </c>
      <c r="D31" s="20" t="str">
        <f t="shared" si="0"/>
        <v/>
      </c>
      <c r="E31" s="20" t="str">
        <f t="shared" si="1"/>
        <v>CONUS</v>
      </c>
      <c r="F31" s="21" t="str">
        <f t="shared" si="2"/>
        <v>2050</v>
      </c>
      <c r="G31" s="20" t="str" cm="1">
        <f t="array" ref="G31"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31"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33</v>
      </c>
      <c r="D32" s="20" t="str">
        <f t="shared" si="0"/>
        <v/>
      </c>
      <c r="E32" s="20" t="str">
        <f t="shared" si="1"/>
        <v>CONUS</v>
      </c>
      <c r="F32" s="21" t="str">
        <f t="shared" si="2"/>
        <v>2050</v>
      </c>
      <c r="G32" s="20" t="str" cm="1">
        <f t="array" ref="G32" xml:space="preserve"> IF(IF(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)=0,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31" t="str">
        <f xml:space="preserve"> IF( OR( risk_table1[[#This Row],[Reference Scenario]] = "", risk_table1[[#This Row],[Region]] = "", risk_table1[[#This Row],[Year]] = "" ), "",IF(risk_table1[[#This Row],[Value]]&gt;=0,-0.1,0.1) )</f>
        <v/>
      </c>
      <c r="K32"/>
    </row>
    <row r="35" spans="2:46" x14ac:dyDescent="0.25">
      <c r="C35" s="13"/>
    </row>
    <row r="36" spans="2:46" x14ac:dyDescent="0.25">
      <c r="B36" s="6" t="s">
        <v>45</v>
      </c>
      <c r="C36" s="6" t="s">
        <v>0</v>
      </c>
      <c r="D36" s="6" t="s">
        <v>71</v>
      </c>
      <c r="E36" s="6" t="s">
        <v>72</v>
      </c>
      <c r="F36" s="6" t="s">
        <v>73</v>
      </c>
      <c r="G36" s="6" t="s">
        <v>74</v>
      </c>
      <c r="H36" s="6" t="s">
        <v>39</v>
      </c>
      <c r="I36" s="6" t="s">
        <v>81</v>
      </c>
      <c r="J36" s="6" t="s">
        <v>75</v>
      </c>
      <c r="K36" s="2" t="s">
        <v>46</v>
      </c>
      <c r="L36" s="2" t="s">
        <v>47</v>
      </c>
      <c r="M36" s="2" t="s">
        <v>48</v>
      </c>
      <c r="N36" s="2" t="s">
        <v>49</v>
      </c>
      <c r="O36" s="2" t="s">
        <v>50</v>
      </c>
      <c r="P36" s="2" t="s">
        <v>51</v>
      </c>
      <c r="Q36" s="2" t="s">
        <v>52</v>
      </c>
      <c r="R36" s="2" t="s">
        <v>53</v>
      </c>
      <c r="S36" s="2" t="s">
        <v>43</v>
      </c>
      <c r="T36" s="2" t="s">
        <v>54</v>
      </c>
      <c r="U36" s="2" t="s">
        <v>55</v>
      </c>
      <c r="V36" s="2" t="s">
        <v>56</v>
      </c>
      <c r="W36" s="2" t="s">
        <v>57</v>
      </c>
      <c r="X36" s="2" t="s">
        <v>58</v>
      </c>
      <c r="Y36" s="2" t="s">
        <v>59</v>
      </c>
      <c r="Z36" s="2" t="s">
        <v>60</v>
      </c>
      <c r="AA36" s="2" t="s">
        <v>61</v>
      </c>
    </row>
    <row r="37" spans="2:46" x14ac:dyDescent="0.25">
      <c r="B37" s="8" cm="1">
        <f t="array" ref="B37">ROW(risk_mainTable[[#This Row],[Row]]) - ROW(risk_mainTable[#Headers])</f>
        <v>1</v>
      </c>
      <c r="C37" s="8" t="str">
        <f t="shared" ref="C37:C52" si="3" xml:space="preserve"> mv_sector</f>
        <v/>
      </c>
      <c r="D37" s="9" t="s">
        <v>27</v>
      </c>
      <c r="E37" s="6" t="str">
        <f>INDEX(SV_Categories[svGroupType],MATCH(risk_mainTable[[#This Row],[SV Category]],SV_Categories[svGroupLabel],0))</f>
        <v>sv_lowIncome</v>
      </c>
      <c r="F37" s="6" t="str" cm="1">
        <f t="array" ref="F3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7" s="9" t="s">
        <v>76</v>
      </c>
      <c r="H37" s="6" t="str">
        <f t="shared" ref="H37:H68" si="4" xml:space="preserve"> IF( ISBLANK( $D$3 ), "", $D$3 )</f>
        <v>CONUS</v>
      </c>
      <c r="I37" s="6" t="str">
        <f xml:space="preserve"> IF( risk_mainTable[[#This Row],[Sector]] = "", "",  INDEX(co_sectorInfo[rateUnit],MATCH(risk_mainTable[[#This Row],[Sector]],co_sectorInfo[sector],0)) )</f>
        <v/>
      </c>
      <c r="J37" s="6" t="str">
        <f>'Control Panel'!$C$34</f>
        <v/>
      </c>
      <c r="K37" s="3" t="str" cm="1">
        <f t="array" ref="K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7" s="3" t="str" cm="1">
        <f t="array" ref="L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7" s="3" t="str" cm="1">
        <f t="array" ref="M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7" s="3" t="str" cm="1">
        <f t="array" ref="N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7" s="3" t="str" cm="1">
        <f t="array" ref="O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7" s="3" t="str" cm="1">
        <f t="array" ref="P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7" s="3" t="str" cm="1">
        <f t="array" ref="Q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7" s="3" t="str" cm="1">
        <f t="array" ref="R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7" s="3" t="str" cm="1">
        <f t="array" ref="S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7" s="3" t="str" cm="1">
        <f t="array" ref="T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7" s="3" t="str" cm="1">
        <f t="array" ref="U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7" s="3" t="str" cm="1">
        <f t="array" ref="V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7" s="3" t="str" cm="1">
        <f t="array" ref="W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7" s="3" t="str" cm="1">
        <f t="array" ref="X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7" s="3" t="str" cm="1">
        <f t="array" ref="Y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7" s="3" t="str" cm="1">
        <f t="array" ref="Z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7" s="3" t="str" cm="1">
        <f t="array" ref="AA3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8" spans="2:46" x14ac:dyDescent="0.25">
      <c r="B38" s="8" cm="1">
        <f t="array" ref="B38">ROW(risk_mainTable[[#This Row],[Row]]) - ROW(risk_mainTable[#Headers])</f>
        <v>2</v>
      </c>
      <c r="C38" s="8" t="str">
        <f t="shared" si="3"/>
        <v/>
      </c>
      <c r="D38" s="9" t="s">
        <v>27</v>
      </c>
      <c r="E38" s="6" t="str">
        <f>INDEX(SV_Categories[svGroupType],MATCH(risk_mainTable[[#This Row],[SV Category]],SV_Categories[svGroupLabel],0))</f>
        <v>sv_lowIncome</v>
      </c>
      <c r="F38" s="6" t="str" cm="1">
        <f t="array" ref="F3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8" s="9" t="s">
        <v>76</v>
      </c>
      <c r="H38" s="6" t="str">
        <f t="shared" si="4"/>
        <v>CONUS</v>
      </c>
      <c r="I38" s="6" t="str">
        <f xml:space="preserve"> IF( risk_mainTable[[#This Row],[Sector]] = "", "",  INDEX(co_sectorInfo[rateUnit],MATCH(risk_mainTable[[#This Row],[Sector]],co_sectorInfo[sector],0)) )</f>
        <v/>
      </c>
      <c r="J38" s="6" t="str">
        <f>'Control Panel'!$C$35</f>
        <v/>
      </c>
      <c r="K38" s="3" t="str" cm="1">
        <f t="array" ref="K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8" s="3" t="str" cm="1">
        <f t="array" ref="L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8" s="3" t="str" cm="1">
        <f t="array" ref="M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8" s="3" t="str" cm="1">
        <f t="array" ref="N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8" s="3" t="str" cm="1">
        <f t="array" ref="O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8" s="3" t="str" cm="1">
        <f t="array" ref="P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8" s="3" t="str" cm="1">
        <f t="array" ref="Q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8" s="3" t="str" cm="1">
        <f t="array" ref="R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8" s="3" t="str" cm="1">
        <f t="array" ref="S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8" s="3" t="str" cm="1">
        <f t="array" ref="T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8" s="3" t="str" cm="1">
        <f t="array" ref="U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8" s="3" t="str" cm="1">
        <f t="array" ref="V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8" s="3" t="str" cm="1">
        <f t="array" ref="W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8" s="3" t="str" cm="1">
        <f t="array" ref="X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8" s="3" t="str" cm="1">
        <f t="array" ref="Y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8" s="3" t="str" cm="1">
        <f t="array" ref="Z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8" s="3" t="str" cm="1">
        <f t="array" ref="AA3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39" spans="2:46" x14ac:dyDescent="0.25">
      <c r="B39" s="8" cm="1">
        <f t="array" ref="B39">ROW(risk_mainTable[[#This Row],[Row]]) - ROW(risk_mainTable[#Headers])</f>
        <v>3</v>
      </c>
      <c r="C39" s="8" t="str">
        <f t="shared" si="3"/>
        <v/>
      </c>
      <c r="D39" s="9" t="s">
        <v>27</v>
      </c>
      <c r="E39" s="6" t="str">
        <f>INDEX(SV_Categories[svGroupType],MATCH(risk_mainTable[[#This Row],[SV Category]],SV_Categories[svGroupLabel],0))</f>
        <v>sv_lowIncome</v>
      </c>
      <c r="F39" s="6" t="str" cm="1">
        <f t="array" ref="F3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39" s="9" t="s">
        <v>76</v>
      </c>
      <c r="H39" s="6" t="str">
        <f t="shared" si="4"/>
        <v>CONUS</v>
      </c>
      <c r="I39" s="6" t="str">
        <f xml:space="preserve"> IF( risk_mainTable[[#This Row],[Sector]] = "", "",  INDEX(co_sectorInfo[rateUnit],MATCH(risk_mainTable[[#This Row],[Sector]],co_sectorInfo[sector],0)) )</f>
        <v/>
      </c>
      <c r="J39" s="6" t="str">
        <f>'Control Panel'!$C$36</f>
        <v/>
      </c>
      <c r="K39" s="3" t="str" cm="1">
        <f t="array" ref="K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39" s="3" t="str" cm="1">
        <f t="array" ref="L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39" s="3" t="str" cm="1">
        <f t="array" ref="M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39" s="3" t="str" cm="1">
        <f t="array" ref="N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39" s="3" t="str" cm="1">
        <f t="array" ref="O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39" s="3" t="str" cm="1">
        <f t="array" ref="P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39" s="3" t="str" cm="1">
        <f t="array" ref="Q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39" s="3" t="str" cm="1">
        <f t="array" ref="R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39" s="3" t="str" cm="1">
        <f t="array" ref="S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39" s="3" t="str" cm="1">
        <f t="array" ref="T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39" s="3" t="str" cm="1">
        <f t="array" ref="U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39" s="3" t="str" cm="1">
        <f t="array" ref="V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39" s="3" t="str" cm="1">
        <f t="array" ref="W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39" s="3" t="str" cm="1">
        <f t="array" ref="X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39" s="3" t="str" cm="1">
        <f t="array" ref="Y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39" s="3" t="str" cm="1">
        <f t="array" ref="Z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39" s="3" t="str" cm="1">
        <f t="array" ref="AA3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27</v>
      </c>
      <c r="E40" s="6" t="str">
        <f>INDEX(SV_Categories[svGroupType],MATCH(risk_mainTable[[#This Row],[SV Category]],SV_Categories[svGroupLabel],0))</f>
        <v>sv_lowIncome</v>
      </c>
      <c r="F40" s="6" t="str" cm="1">
        <f t="array" ref="F4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0" s="9" t="s">
        <v>76</v>
      </c>
      <c r="H40" s="6" t="str">
        <f t="shared" si="4"/>
        <v>CONUS</v>
      </c>
      <c r="I40" s="6" t="str">
        <f xml:space="preserve"> IF( risk_mainTable[[#This Row],[Sector]] = "", "",  INDEX(co_sectorInfo[rateUnit],MATCH(risk_mainTable[[#This Row],[Sector]],co_sectorInfo[sector],0)) )</f>
        <v/>
      </c>
      <c r="J40" s="6" t="str">
        <f>'Control Panel'!$C$37</f>
        <v/>
      </c>
      <c r="K40" s="3" t="str" cm="1">
        <f t="array" ref="K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0" s="3" t="str" cm="1">
        <f t="array" ref="L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0" s="3" t="str" cm="1">
        <f t="array" ref="M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0" s="3" t="str" cm="1">
        <f t="array" ref="N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0" s="3" t="str" cm="1">
        <f t="array" ref="O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0" s="3" t="str" cm="1">
        <f t="array" ref="P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0" s="3" t="str" cm="1">
        <f t="array" ref="Q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0" s="3" t="str" cm="1">
        <f t="array" ref="R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0" s="3" t="str" cm="1">
        <f t="array" ref="S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0" s="3" t="str" cm="1">
        <f t="array" ref="T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0" s="3" t="str" cm="1">
        <f t="array" ref="U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0" s="3" t="str" cm="1">
        <f t="array" ref="V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0" s="3" t="str" cm="1">
        <f t="array" ref="W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0" s="3" t="str" cm="1">
        <f t="array" ref="X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0" s="3" t="str" cm="1">
        <f t="array" ref="Y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0" s="3" t="str" cm="1">
        <f t="array" ref="Z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0" s="3" t="str" cm="1">
        <f t="array" ref="AA4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37</v>
      </c>
      <c r="E41" s="6" t="str">
        <f>INDEX(SV_Categories[svGroupType],MATCH(risk_mainTable[[#This Row],[SV Category]],SV_Categories[svGroupLabel],0))</f>
        <v>sv_minority</v>
      </c>
      <c r="F41" s="6" t="str" cm="1">
        <f t="array" ref="F4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1" s="9" t="s">
        <v>76</v>
      </c>
      <c r="H41" s="6" t="str">
        <f t="shared" si="4"/>
        <v>CONUS</v>
      </c>
      <c r="I41" s="6" t="str">
        <f xml:space="preserve"> IF( risk_mainTable[[#This Row],[Sector]] = "", "",  INDEX(co_sectorInfo[rateUnit],MATCH(risk_mainTable[[#This Row],[Sector]],co_sectorInfo[sector],0)) )</f>
        <v/>
      </c>
      <c r="J41" s="6" t="str">
        <f>'Control Panel'!$C$34</f>
        <v/>
      </c>
      <c r="K41" s="3" t="str" cm="1">
        <f t="array" ref="K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1" s="3" t="str" cm="1">
        <f t="array" ref="L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1" s="3" t="str" cm="1">
        <f t="array" ref="M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1" s="3" t="str" cm="1">
        <f t="array" ref="N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1" s="3" t="str" cm="1">
        <f t="array" ref="O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1" s="3" t="str" cm="1">
        <f t="array" ref="P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1" s="3" t="str" cm="1">
        <f t="array" ref="Q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1" s="3" t="str" cm="1">
        <f t="array" ref="R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1" s="3" t="str" cm="1">
        <f t="array" ref="S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1" s="3" t="str" cm="1">
        <f t="array" ref="T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1" s="3" t="str" cm="1">
        <f t="array" ref="U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1" s="3" t="str" cm="1">
        <f t="array" ref="V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1" s="3" t="str" cm="1">
        <f t="array" ref="W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1" s="3" t="str" cm="1">
        <f t="array" ref="X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1" s="3" t="str" cm="1">
        <f t="array" ref="Y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1" s="3" t="str" cm="1">
        <f t="array" ref="Z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1" s="3" t="str" cm="1">
        <f t="array" ref="AA4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2" spans="2:46" x14ac:dyDescent="0.25">
      <c r="B42" s="8" cm="1">
        <f t="array" ref="B42">ROW(risk_mainTable[[#This Row],[Row]]) - ROW(risk_mainTable[#Headers])</f>
        <v>6</v>
      </c>
      <c r="C42" s="8" t="str">
        <f t="shared" si="3"/>
        <v/>
      </c>
      <c r="D42" s="9" t="s">
        <v>37</v>
      </c>
      <c r="E42" s="6" t="str">
        <f>INDEX(SV_Categories[svGroupType],MATCH(risk_mainTable[[#This Row],[SV Category]],SV_Categories[svGroupLabel],0))</f>
        <v>sv_minority</v>
      </c>
      <c r="F42" s="6" t="str" cm="1">
        <f t="array" ref="F4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2" s="9" t="s">
        <v>76</v>
      </c>
      <c r="H42" s="6" t="str">
        <f t="shared" si="4"/>
        <v>CONUS</v>
      </c>
      <c r="I42" s="6" t="str">
        <f xml:space="preserve"> IF( risk_mainTable[[#This Row],[Sector]] = "", "",  INDEX(co_sectorInfo[rateUnit],MATCH(risk_mainTable[[#This Row],[Sector]],co_sectorInfo[sector],0)) )</f>
        <v/>
      </c>
      <c r="J42" s="6" t="str">
        <f>'Control Panel'!$C$35</f>
        <v/>
      </c>
      <c r="K42" s="3" t="str" cm="1">
        <f t="array" ref="K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2" s="3" t="str" cm="1">
        <f t="array" ref="L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2" s="3" t="str" cm="1">
        <f t="array" ref="M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2" s="3" t="str" cm="1">
        <f t="array" ref="N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2" s="3" t="str" cm="1">
        <f t="array" ref="O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2" s="3" t="str" cm="1">
        <f t="array" ref="P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2" s="3" t="str" cm="1">
        <f t="array" ref="Q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2" s="3" t="str" cm="1">
        <f t="array" ref="R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2" s="3" t="str" cm="1">
        <f t="array" ref="S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2" s="3" t="str" cm="1">
        <f t="array" ref="T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2" s="3" t="str" cm="1">
        <f t="array" ref="U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2" s="3" t="str" cm="1">
        <f t="array" ref="V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2" s="3" t="str" cm="1">
        <f t="array" ref="W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2" s="3" t="str" cm="1">
        <f t="array" ref="X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2" s="3" t="str" cm="1">
        <f t="array" ref="Y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2" s="3" t="str" cm="1">
        <f t="array" ref="Z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2" s="3" t="str" cm="1">
        <f t="array" ref="AA4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3" spans="2:46" x14ac:dyDescent="0.25">
      <c r="B43" s="8" cm="1">
        <f t="array" ref="B43">ROW(risk_mainTable[[#This Row],[Row]]) - ROW(risk_mainTable[#Headers])</f>
        <v>7</v>
      </c>
      <c r="C43" s="8" t="str">
        <f t="shared" si="3"/>
        <v/>
      </c>
      <c r="D43" s="9" t="s">
        <v>37</v>
      </c>
      <c r="E43" s="6" t="str">
        <f>INDEX(SV_Categories[svGroupType],MATCH(risk_mainTable[[#This Row],[SV Category]],SV_Categories[svGroupLabel],0))</f>
        <v>sv_minority</v>
      </c>
      <c r="F43" s="6" t="str" cm="1">
        <f t="array" ref="F4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3" s="9" t="s">
        <v>76</v>
      </c>
      <c r="H43" s="6" t="str">
        <f t="shared" si="4"/>
        <v>CONUS</v>
      </c>
      <c r="I43" s="6" t="str">
        <f xml:space="preserve"> IF( risk_mainTable[[#This Row],[Sector]] = "", "",  INDEX(co_sectorInfo[rateUnit],MATCH(risk_mainTable[[#This Row],[Sector]],co_sectorInfo[sector],0)) )</f>
        <v/>
      </c>
      <c r="J43" s="6" t="str">
        <f>'Control Panel'!$C$36</f>
        <v/>
      </c>
      <c r="K43" s="3" t="str" cm="1">
        <f t="array" ref="K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3" s="3" t="str" cm="1">
        <f t="array" ref="L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3" s="3" t="str" cm="1">
        <f t="array" ref="M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3" s="3" t="str" cm="1">
        <f t="array" ref="N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3" s="3" t="str" cm="1">
        <f t="array" ref="O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3" s="3" t="str" cm="1">
        <f t="array" ref="P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3" s="3" t="str" cm="1">
        <f t="array" ref="Q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3" s="3" t="str" cm="1">
        <f t="array" ref="R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3" s="3" t="str" cm="1">
        <f t="array" ref="S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3" s="3" t="str" cm="1">
        <f t="array" ref="T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3" s="3" t="str" cm="1">
        <f t="array" ref="U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3" s="3" t="str" cm="1">
        <f t="array" ref="V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3" s="3" t="str" cm="1">
        <f t="array" ref="W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3" s="3" t="str" cm="1">
        <f t="array" ref="X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3" s="3" t="str" cm="1">
        <f t="array" ref="Y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3" s="3" t="str" cm="1">
        <f t="array" ref="Z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3" s="3" t="str" cm="1">
        <f t="array" ref="AA4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4" spans="2:46" x14ac:dyDescent="0.25">
      <c r="B44" s="8" cm="1">
        <f t="array" ref="B44">ROW(risk_mainTable[[#This Row],[Row]]) - ROW(risk_mainTable[#Headers])</f>
        <v>8</v>
      </c>
      <c r="C44" s="8" t="str">
        <f t="shared" si="3"/>
        <v/>
      </c>
      <c r="D44" s="9" t="s">
        <v>37</v>
      </c>
      <c r="E44" s="6" t="str">
        <f>INDEX(SV_Categories[svGroupType],MATCH(risk_mainTable[[#This Row],[SV Category]],SV_Categories[svGroupLabel],0))</f>
        <v>sv_minority</v>
      </c>
      <c r="F44" s="6" t="str" cm="1">
        <f t="array" ref="F4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4" s="9" t="s">
        <v>76</v>
      </c>
      <c r="H44" s="6" t="str">
        <f t="shared" si="4"/>
        <v>CONUS</v>
      </c>
      <c r="I44" s="6" t="str">
        <f xml:space="preserve"> IF( risk_mainTable[[#This Row],[Sector]] = "", "",  INDEX(co_sectorInfo[rateUnit],MATCH(risk_mainTable[[#This Row],[Sector]],co_sectorInfo[sector],0)) )</f>
        <v/>
      </c>
      <c r="J44" s="6" t="str">
        <f>'Control Panel'!$C$37</f>
        <v/>
      </c>
      <c r="K44" s="3" t="str" cm="1">
        <f t="array" ref="K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4" s="3" t="str" cm="1">
        <f t="array" ref="L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4" s="3" t="str" cm="1">
        <f t="array" ref="M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4" s="3" t="str" cm="1">
        <f t="array" ref="N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4" s="3" t="str" cm="1">
        <f t="array" ref="O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4" s="3" t="str" cm="1">
        <f t="array" ref="P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4" s="3" t="str" cm="1">
        <f t="array" ref="Q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4" s="3" t="str" cm="1">
        <f t="array" ref="R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4" s="3" t="str" cm="1">
        <f t="array" ref="S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4" s="3" t="str" cm="1">
        <f t="array" ref="T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4" s="3" t="str" cm="1">
        <f t="array" ref="U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4" s="3" t="str" cm="1">
        <f t="array" ref="V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4" s="3" t="str" cm="1">
        <f t="array" ref="W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4" s="3" t="str" cm="1">
        <f t="array" ref="X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4" s="3" t="str" cm="1">
        <f t="array" ref="Y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4" s="3" t="str" cm="1">
        <f t="array" ref="Z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4" s="3" t="str" cm="1">
        <f t="array" ref="AA4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5" spans="2:46" x14ac:dyDescent="0.25">
      <c r="B45" s="8" cm="1">
        <f t="array" ref="B45">ROW(risk_mainTable[[#This Row],[Row]]) - ROW(risk_mainTable[#Headers])</f>
        <v>9</v>
      </c>
      <c r="C45" s="8" t="str">
        <f t="shared" si="3"/>
        <v/>
      </c>
      <c r="D45" s="9" t="s">
        <v>31</v>
      </c>
      <c r="E45" s="6" t="str">
        <f>INDEX(SV_Categories[svGroupType],MATCH(risk_mainTable[[#This Row],[SV Category]],SV_Categories[svGroupLabel],0))</f>
        <v>sv_noHS</v>
      </c>
      <c r="F45" s="6" t="str" cm="1">
        <f t="array" ref="F4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5" s="9" t="s">
        <v>76</v>
      </c>
      <c r="H45" s="6" t="str">
        <f t="shared" si="4"/>
        <v>CONUS</v>
      </c>
      <c r="I45" s="6" t="str">
        <f xml:space="preserve"> IF( risk_mainTable[[#This Row],[Sector]] = "", "",  INDEX(co_sectorInfo[rateUnit],MATCH(risk_mainTable[[#This Row],[Sector]],co_sectorInfo[sector],0)) )</f>
        <v/>
      </c>
      <c r="J45" s="6" t="str">
        <f>'Control Panel'!$C$34</f>
        <v/>
      </c>
      <c r="K45" s="3" t="str" cm="1">
        <f t="array" ref="K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5" s="3" t="str" cm="1">
        <f t="array" ref="L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5" s="3" t="str" cm="1">
        <f t="array" ref="M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5" s="3" t="str" cm="1">
        <f t="array" ref="N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5" s="3" t="str" cm="1">
        <f t="array" ref="O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5" s="3" t="str" cm="1">
        <f t="array" ref="P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5" s="3" t="str" cm="1">
        <f t="array" ref="Q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5" s="3" t="str" cm="1">
        <f t="array" ref="R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5" s="3" t="str" cm="1">
        <f t="array" ref="S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5" s="3" t="str" cm="1">
        <f t="array" ref="T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5" s="3" t="str" cm="1">
        <f t="array" ref="U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5" s="3" t="str" cm="1">
        <f t="array" ref="V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5" s="3" t="str" cm="1">
        <f t="array" ref="W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5" s="3" t="str" cm="1">
        <f t="array" ref="X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5" s="3" t="str" cm="1">
        <f t="array" ref="Y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5" s="3" t="str" cm="1">
        <f t="array" ref="Z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5" s="3" t="str" cm="1">
        <f t="array" ref="AA4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6" spans="2:46" x14ac:dyDescent="0.25">
      <c r="B46" s="8" cm="1">
        <f t="array" ref="B46">ROW(risk_mainTable[[#This Row],[Row]]) - ROW(risk_mainTable[#Headers])</f>
        <v>10</v>
      </c>
      <c r="C46" s="8" t="str">
        <f t="shared" si="3"/>
        <v/>
      </c>
      <c r="D46" s="9" t="s">
        <v>31</v>
      </c>
      <c r="E46" s="6" t="str">
        <f>INDEX(SV_Categories[svGroupType],MATCH(risk_mainTable[[#This Row],[SV Category]],SV_Categories[svGroupLabel],0))</f>
        <v>sv_noHS</v>
      </c>
      <c r="F46" s="6" t="str" cm="1">
        <f t="array" ref="F4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6" s="9" t="s">
        <v>76</v>
      </c>
      <c r="H46" s="6" t="str">
        <f t="shared" si="4"/>
        <v>CONUS</v>
      </c>
      <c r="I46" s="6" t="str">
        <f xml:space="preserve"> IF( risk_mainTable[[#This Row],[Sector]] = "", "",  INDEX(co_sectorInfo[rateUnit],MATCH(risk_mainTable[[#This Row],[Sector]],co_sectorInfo[sector],0)) )</f>
        <v/>
      </c>
      <c r="J46" s="6" t="str">
        <f>'Control Panel'!$C$35</f>
        <v/>
      </c>
      <c r="K46" s="3" t="str" cm="1">
        <f t="array" ref="K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6" s="3" t="str" cm="1">
        <f t="array" ref="L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6" s="3" t="str" cm="1">
        <f t="array" ref="M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6" s="3" t="str" cm="1">
        <f t="array" ref="N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6" s="3" t="str" cm="1">
        <f t="array" ref="O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6" s="3" t="str" cm="1">
        <f t="array" ref="P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6" s="3" t="str" cm="1">
        <f t="array" ref="Q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6" s="3" t="str" cm="1">
        <f t="array" ref="R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6" s="3" t="str" cm="1">
        <f t="array" ref="S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6" s="3" t="str" cm="1">
        <f t="array" ref="T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6" s="3" t="str" cm="1">
        <f t="array" ref="U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6" s="3" t="str" cm="1">
        <f t="array" ref="V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6" s="3" t="str" cm="1">
        <f t="array" ref="W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6" s="3" t="str" cm="1">
        <f t="array" ref="X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6" s="3" t="str" cm="1">
        <f t="array" ref="Y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6" s="3" t="str" cm="1">
        <f t="array" ref="Z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6" s="3" t="str" cm="1">
        <f t="array" ref="AA4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7" spans="2:46" x14ac:dyDescent="0.25">
      <c r="B47" s="8" cm="1">
        <f t="array" ref="B47">ROW(risk_mainTable[[#This Row],[Row]]) - ROW(risk_mainTable[#Headers])</f>
        <v>11</v>
      </c>
      <c r="C47" s="8" t="str">
        <f t="shared" si="3"/>
        <v/>
      </c>
      <c r="D47" s="9" t="s">
        <v>31</v>
      </c>
      <c r="E47" s="6" t="str">
        <f>INDEX(SV_Categories[svGroupType],MATCH(risk_mainTable[[#This Row],[SV Category]],SV_Categories[svGroupLabel],0))</f>
        <v>sv_noHS</v>
      </c>
      <c r="F47" s="6" t="str" cm="1">
        <f t="array" ref="F4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7" s="9" t="s">
        <v>76</v>
      </c>
      <c r="H47" s="6" t="str">
        <f t="shared" si="4"/>
        <v>CONUS</v>
      </c>
      <c r="I47" s="6" t="str">
        <f xml:space="preserve"> IF( risk_mainTable[[#This Row],[Sector]] = "", "",  INDEX(co_sectorInfo[rateUnit],MATCH(risk_mainTable[[#This Row],[Sector]],co_sectorInfo[sector],0)) )</f>
        <v/>
      </c>
      <c r="J47" s="6" t="str">
        <f>'Control Panel'!$C$36</f>
        <v/>
      </c>
      <c r="K47" s="3" t="str" cm="1">
        <f t="array" ref="K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7" s="3" t="str" cm="1">
        <f t="array" ref="L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7" s="3" t="str" cm="1">
        <f t="array" ref="M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7" s="3" t="str" cm="1">
        <f t="array" ref="N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7" s="3" t="str" cm="1">
        <f t="array" ref="O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7" s="3" t="str" cm="1">
        <f t="array" ref="P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7" s="3" t="str" cm="1">
        <f t="array" ref="Q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7" s="3" t="str" cm="1">
        <f t="array" ref="R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7" s="3" t="str" cm="1">
        <f t="array" ref="S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7" s="3" t="str" cm="1">
        <f t="array" ref="T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7" s="3" t="str" cm="1">
        <f t="array" ref="U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7" s="3" t="str" cm="1">
        <f t="array" ref="V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7" s="3" t="str" cm="1">
        <f t="array" ref="W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7" s="3" t="str" cm="1">
        <f t="array" ref="X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7" s="3" t="str" cm="1">
        <f t="array" ref="Y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7" s="3" t="str" cm="1">
        <f t="array" ref="Z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7" s="3" t="str" cm="1">
        <f t="array" ref="AA4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8" spans="2:46" x14ac:dyDescent="0.25">
      <c r="B48" s="8" cm="1">
        <f t="array" ref="B48">ROW(risk_mainTable[[#This Row],[Row]]) - ROW(risk_mainTable[#Headers])</f>
        <v>12</v>
      </c>
      <c r="C48" s="8" t="str">
        <f t="shared" si="3"/>
        <v/>
      </c>
      <c r="D48" s="9" t="s">
        <v>31</v>
      </c>
      <c r="E48" s="6" t="str">
        <f>INDEX(SV_Categories[svGroupType],MATCH(risk_mainTable[[#This Row],[SV Category]],SV_Categories[svGroupLabel],0))</f>
        <v>sv_noHS</v>
      </c>
      <c r="F48" s="6" t="str" cm="1">
        <f t="array" ref="F4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8" s="9" t="s">
        <v>76</v>
      </c>
      <c r="H48" s="6" t="str">
        <f t="shared" si="4"/>
        <v>CONUS</v>
      </c>
      <c r="I48" s="6" t="str">
        <f xml:space="preserve"> IF( risk_mainTable[[#This Row],[Sector]] = "", "",  INDEX(co_sectorInfo[rateUnit],MATCH(risk_mainTable[[#This Row],[Sector]],co_sectorInfo[sector],0)) )</f>
        <v/>
      </c>
      <c r="J48" s="6" t="str">
        <f>'Control Panel'!$C$37</f>
        <v/>
      </c>
      <c r="K48" s="3" t="str" cm="1">
        <f t="array" ref="K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8" s="3" t="str" cm="1">
        <f t="array" ref="L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8" s="3" t="str" cm="1">
        <f t="array" ref="M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8" s="3" t="str" cm="1">
        <f t="array" ref="N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8" s="3" t="str" cm="1">
        <f t="array" ref="O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8" s="3" t="str" cm="1">
        <f t="array" ref="P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8" s="3" t="str" cm="1">
        <f t="array" ref="Q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8" s="3" t="str" cm="1">
        <f t="array" ref="R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8" s="3" t="str" cm="1">
        <f t="array" ref="S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8" s="3" t="str" cm="1">
        <f t="array" ref="T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8" s="3" t="str" cm="1">
        <f t="array" ref="U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8" s="3" t="str" cm="1">
        <f t="array" ref="V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8" s="3" t="str" cm="1">
        <f t="array" ref="W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8" s="3" t="str" cm="1">
        <f t="array" ref="X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8" s="3" t="str" cm="1">
        <f t="array" ref="Y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8" s="3" t="str" cm="1">
        <f t="array" ref="Z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8" s="3" t="str" cm="1">
        <f t="array" ref="AA4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49" spans="2:27" x14ac:dyDescent="0.25">
      <c r="B49" s="8" cm="1">
        <f t="array" ref="B49">ROW(risk_mainTable[[#This Row],[Row]]) - ROW(risk_mainTable[#Headers])</f>
        <v>13</v>
      </c>
      <c r="C49" s="8" t="str">
        <f t="shared" si="3"/>
        <v/>
      </c>
      <c r="D49" s="9" t="s">
        <v>33</v>
      </c>
      <c r="E49" s="6" t="str">
        <f>INDEX(SV_Categories[svGroupType],MATCH(risk_mainTable[[#This Row],[SV Category]],SV_Categories[svGroupLabel],0))</f>
        <v>sv_plus65</v>
      </c>
      <c r="F49" s="6" t="str" cm="1">
        <f t="array" ref="F4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49" s="9" t="s">
        <v>76</v>
      </c>
      <c r="H49" s="6" t="str">
        <f t="shared" si="4"/>
        <v>CONUS</v>
      </c>
      <c r="I49" s="6" t="str">
        <f xml:space="preserve"> IF( risk_mainTable[[#This Row],[Sector]] = "", "",  INDEX(co_sectorInfo[rateUnit],MATCH(risk_mainTable[[#This Row],[Sector]],co_sectorInfo[sector],0)) )</f>
        <v/>
      </c>
      <c r="J49" s="6" t="str">
        <f>'Control Panel'!$C$34</f>
        <v/>
      </c>
      <c r="K49" s="3" t="str" cm="1">
        <f t="array" ref="K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49" s="3" t="str" cm="1">
        <f t="array" ref="L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49" s="3" t="str" cm="1">
        <f t="array" ref="M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49" s="3" t="str" cm="1">
        <f t="array" ref="N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49" s="3" t="str" cm="1">
        <f t="array" ref="O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49" s="3" t="str" cm="1">
        <f t="array" ref="P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49" s="3" t="str" cm="1">
        <f t="array" ref="Q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49" s="3" t="str" cm="1">
        <f t="array" ref="R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49" s="3" t="str" cm="1">
        <f t="array" ref="S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49" s="3" t="str" cm="1">
        <f t="array" ref="T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49" s="3" t="str" cm="1">
        <f t="array" ref="U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49" s="3" t="str" cm="1">
        <f t="array" ref="V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49" s="3" t="str" cm="1">
        <f t="array" ref="W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49" s="3" t="str" cm="1">
        <f t="array" ref="X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49" s="3" t="str" cm="1">
        <f t="array" ref="Y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49" s="3" t="str" cm="1">
        <f t="array" ref="Z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49" s="3" t="str" cm="1">
        <f t="array" ref="AA4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0" spans="2:27" x14ac:dyDescent="0.25">
      <c r="B50" s="8" cm="1">
        <f t="array" ref="B50">ROW(risk_mainTable[[#This Row],[Row]]) - ROW(risk_mainTable[#Headers])</f>
        <v>14</v>
      </c>
      <c r="C50" s="8" t="str">
        <f t="shared" si="3"/>
        <v/>
      </c>
      <c r="D50" s="9" t="s">
        <v>33</v>
      </c>
      <c r="E50" s="6" t="str">
        <f>INDEX(SV_Categories[svGroupType],MATCH(risk_mainTable[[#This Row],[SV Category]],SV_Categories[svGroupLabel],0))</f>
        <v>sv_plus65</v>
      </c>
      <c r="F50" s="6" t="str" cm="1">
        <f t="array" ref="F5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0" s="9" t="s">
        <v>76</v>
      </c>
      <c r="H50" s="6" t="str">
        <f t="shared" si="4"/>
        <v>CONUS</v>
      </c>
      <c r="I50" s="6" t="str">
        <f xml:space="preserve"> IF( risk_mainTable[[#This Row],[Sector]] = "", "",  INDEX(co_sectorInfo[rateUnit],MATCH(risk_mainTable[[#This Row],[Sector]],co_sectorInfo[sector],0)) )</f>
        <v/>
      </c>
      <c r="J50" s="6" t="str">
        <f>'Control Panel'!$C$35</f>
        <v/>
      </c>
      <c r="K50" s="3" t="str" cm="1">
        <f t="array" ref="K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0" s="3" t="str" cm="1">
        <f t="array" ref="L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0" s="3" t="str" cm="1">
        <f t="array" ref="M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0" s="3" t="str" cm="1">
        <f t="array" ref="N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0" s="3" t="str" cm="1">
        <f t="array" ref="O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0" s="3" t="str" cm="1">
        <f t="array" ref="P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0" s="3" t="str" cm="1">
        <f t="array" ref="Q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0" s="3" t="str" cm="1">
        <f t="array" ref="R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0" s="3" t="str" cm="1">
        <f t="array" ref="S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0" s="3" t="str" cm="1">
        <f t="array" ref="T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0" s="3" t="str" cm="1">
        <f t="array" ref="U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0" s="3" t="str" cm="1">
        <f t="array" ref="V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0" s="3" t="str" cm="1">
        <f t="array" ref="W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0" s="3" t="str" cm="1">
        <f t="array" ref="X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0" s="3" t="str" cm="1">
        <f t="array" ref="Y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0" s="3" t="str" cm="1">
        <f t="array" ref="Z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0" s="3" t="str" cm="1">
        <f t="array" ref="AA5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1" spans="2:27" x14ac:dyDescent="0.25">
      <c r="B51" s="8" cm="1">
        <f t="array" ref="B51">ROW(risk_mainTable[[#This Row],[Row]]) - ROW(risk_mainTable[#Headers])</f>
        <v>15</v>
      </c>
      <c r="C51" s="8" t="str">
        <f t="shared" si="3"/>
        <v/>
      </c>
      <c r="D51" s="9" t="s">
        <v>33</v>
      </c>
      <c r="E51" s="6" t="str">
        <f>INDEX(SV_Categories[svGroupType],MATCH(risk_mainTable[[#This Row],[SV Category]],SV_Categories[svGroupLabel],0))</f>
        <v>sv_plus65</v>
      </c>
      <c r="F51" s="6" t="str" cm="1">
        <f t="array" ref="F5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1" s="9" t="s">
        <v>76</v>
      </c>
      <c r="H51" s="6" t="str">
        <f t="shared" si="4"/>
        <v>CONUS</v>
      </c>
      <c r="I51" s="6" t="str">
        <f xml:space="preserve"> IF( risk_mainTable[[#This Row],[Sector]] = "", "",  INDEX(co_sectorInfo[rateUnit],MATCH(risk_mainTable[[#This Row],[Sector]],co_sectorInfo[sector],0)) )</f>
        <v/>
      </c>
      <c r="J51" s="6" t="str">
        <f>'Control Panel'!$C$36</f>
        <v/>
      </c>
      <c r="K51" s="3" t="str" cm="1">
        <f t="array" ref="K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1" s="3" t="str" cm="1">
        <f t="array" ref="L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1" s="3" t="str" cm="1">
        <f t="array" ref="M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1" s="3" t="str" cm="1">
        <f t="array" ref="N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1" s="3" t="str" cm="1">
        <f t="array" ref="O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1" s="3" t="str" cm="1">
        <f t="array" ref="P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1" s="3" t="str" cm="1">
        <f t="array" ref="Q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1" s="3" t="str" cm="1">
        <f t="array" ref="R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1" s="3" t="str" cm="1">
        <f t="array" ref="S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1" s="3" t="str" cm="1">
        <f t="array" ref="T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1" s="3" t="str" cm="1">
        <f t="array" ref="U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1" s="3" t="str" cm="1">
        <f t="array" ref="V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1" s="3" t="str" cm="1">
        <f t="array" ref="W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1" s="3" t="str" cm="1">
        <f t="array" ref="X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1" s="3" t="str" cm="1">
        <f t="array" ref="Y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1" s="3" t="str" cm="1">
        <f t="array" ref="Z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1" s="3" t="str" cm="1">
        <f t="array" ref="AA5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2" spans="2:27" ht="15.75" thickBot="1" x14ac:dyDescent="0.3">
      <c r="B52" s="25" cm="1">
        <f t="array" ref="B52">ROW(risk_mainTable[[#This Row],[Row]]) - ROW(risk_mainTable[#Headers])</f>
        <v>16</v>
      </c>
      <c r="C52" s="25" t="str">
        <f t="shared" si="3"/>
        <v/>
      </c>
      <c r="D52" s="27" t="s">
        <v>33</v>
      </c>
      <c r="E52" s="26" t="str">
        <f>INDEX(SV_Categories[svGroupType],MATCH(risk_mainTable[[#This Row],[SV Category]],SV_Categories[svGroupLabel],0))</f>
        <v>sv_plus65</v>
      </c>
      <c r="F52" s="26" t="str" cm="1">
        <f t="array" ref="F5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2" s="27" t="s">
        <v>76</v>
      </c>
      <c r="H52" s="26" t="str">
        <f t="shared" si="4"/>
        <v>CONUS</v>
      </c>
      <c r="I52" s="26" t="str">
        <f xml:space="preserve"> IF( risk_mainTable[[#This Row],[Sector]] = "", "",  INDEX(co_sectorInfo[rateUnit],MATCH(risk_mainTable[[#This Row],[Sector]],co_sectorInfo[sector],0)) )</f>
        <v/>
      </c>
      <c r="J52" s="26" t="str">
        <f>'Control Panel'!$C$37</f>
        <v/>
      </c>
      <c r="K52" s="36" t="str" cm="1">
        <f t="array" ref="K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2" s="36" t="str" cm="1">
        <f t="array" ref="L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2" s="36" t="str" cm="1">
        <f t="array" ref="M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2" s="36" t="str" cm="1">
        <f t="array" ref="N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2" s="36" t="str" cm="1">
        <f t="array" ref="O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2" s="36" t="str" cm="1">
        <f t="array" ref="P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2" s="36" t="str" cm="1">
        <f t="array" ref="Q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2" s="36" t="str" cm="1">
        <f t="array" ref="R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2" s="36" t="str" cm="1">
        <f t="array" ref="S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2" s="36" t="str" cm="1">
        <f t="array" ref="T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2" s="36" t="str" cm="1">
        <f t="array" ref="U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2" s="36" t="str" cm="1">
        <f t="array" ref="V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2" s="36" t="str" cm="1">
        <f t="array" ref="W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2" s="36" t="str" cm="1">
        <f t="array" ref="X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2" s="36" t="str" cm="1">
        <f t="array" ref="Y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2" s="36" t="str" cm="1">
        <f t="array" ref="Z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2" s="36" t="str" cm="1">
        <f t="array" ref="AA5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3" spans="2:27" x14ac:dyDescent="0.25">
      <c r="B53" s="8" cm="1">
        <f t="array" ref="B53">ROW(risk_mainTable[[#This Row],[Row]]) - ROW(risk_mainTable[#Headers])</f>
        <v>17</v>
      </c>
      <c r="C53" s="8" t="str">
        <f t="shared" ref="C53:C68" si="5" xml:space="preserve"> mv_sector</f>
        <v/>
      </c>
      <c r="D53" s="9" t="s">
        <v>27</v>
      </c>
      <c r="E53" s="6" t="str">
        <f>INDEX(SV_Categories[svGroupType],MATCH(risk_mainTable[[#This Row],[SV Category]],SV_Categories[svGroupLabel],0))</f>
        <v>sv_lowIncome</v>
      </c>
      <c r="F53" s="6" t="str" cm="1">
        <f t="array" ref="F5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3" s="9" t="s">
        <v>77</v>
      </c>
      <c r="H53" s="6" t="str">
        <f t="shared" si="4"/>
        <v>CONUS</v>
      </c>
      <c r="I53" s="6" t="str">
        <f xml:space="preserve"> IF( risk_mainTable[[#This Row],[Sector]] = "", "",  INDEX(co_sectorInfo[rateUnit],MATCH(risk_mainTable[[#This Row],[Sector]],co_sectorInfo[sector],0)) )</f>
        <v/>
      </c>
      <c r="J53" s="6" t="str">
        <f>'Control Panel'!$C$34</f>
        <v/>
      </c>
      <c r="K53" s="3" t="str" cm="1">
        <f t="array" ref="K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3" s="3" t="str" cm="1">
        <f t="array" ref="L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3" s="3" t="str" cm="1">
        <f t="array" ref="M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3" s="3" t="str" cm="1">
        <f t="array" ref="N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3" s="3" t="str" cm="1">
        <f t="array" ref="O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3" s="3" t="str" cm="1">
        <f t="array" ref="P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3" s="3" t="str" cm="1">
        <f t="array" ref="Q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3" s="3" t="str" cm="1">
        <f t="array" ref="R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3" s="3" t="str" cm="1">
        <f t="array" ref="S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3" s="3" t="str" cm="1">
        <f t="array" ref="T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3" s="3" t="str" cm="1">
        <f t="array" ref="U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3" s="3" t="str" cm="1">
        <f t="array" ref="V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3" s="3" t="str" cm="1">
        <f t="array" ref="W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3" s="3" t="str" cm="1">
        <f t="array" ref="X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3" s="3" t="str" cm="1">
        <f t="array" ref="Y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3" s="3" t="str" cm="1">
        <f t="array" ref="Z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3" s="3" t="str" cm="1">
        <f t="array" ref="AA5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4" spans="2:27" x14ac:dyDescent="0.25">
      <c r="B54" s="8" cm="1">
        <f t="array" ref="B54">ROW(risk_mainTable[[#This Row],[Row]]) - ROW(risk_mainTable[#Headers])</f>
        <v>18</v>
      </c>
      <c r="C54" s="8" t="str">
        <f t="shared" si="5"/>
        <v/>
      </c>
      <c r="D54" s="9" t="s">
        <v>27</v>
      </c>
      <c r="E54" s="6" t="str">
        <f>INDEX(SV_Categories[svGroupType],MATCH(risk_mainTable[[#This Row],[SV Category]],SV_Categories[svGroupLabel],0))</f>
        <v>sv_lowIncome</v>
      </c>
      <c r="F54" s="6" t="str" cm="1">
        <f t="array" ref="F5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4" s="9" t="s">
        <v>77</v>
      </c>
      <c r="H54" s="6" t="str">
        <f t="shared" si="4"/>
        <v>CONUS</v>
      </c>
      <c r="I54" s="6" t="str">
        <f xml:space="preserve"> IF( risk_mainTable[[#This Row],[Sector]] = "", "",  INDEX(co_sectorInfo[rateUnit],MATCH(risk_mainTable[[#This Row],[Sector]],co_sectorInfo[sector],0)) )</f>
        <v/>
      </c>
      <c r="J54" s="6" t="str">
        <f>'Control Panel'!$C$35</f>
        <v/>
      </c>
      <c r="K54" s="3" t="str" cm="1">
        <f t="array" ref="K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4" s="3" t="str" cm="1">
        <f t="array" ref="L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4" s="3" t="str" cm="1">
        <f t="array" ref="M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4" s="3" t="str" cm="1">
        <f t="array" ref="N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4" s="3" t="str" cm="1">
        <f t="array" ref="O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4" s="3" t="str" cm="1">
        <f t="array" ref="P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4" s="3" t="str" cm="1">
        <f t="array" ref="Q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4" s="3" t="str" cm="1">
        <f t="array" ref="R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4" s="3" t="str" cm="1">
        <f t="array" ref="S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4" s="3" t="str" cm="1">
        <f t="array" ref="T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4" s="3" t="str" cm="1">
        <f t="array" ref="U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4" s="3" t="str" cm="1">
        <f t="array" ref="V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4" s="3" t="str" cm="1">
        <f t="array" ref="W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4" s="3" t="str" cm="1">
        <f t="array" ref="X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4" s="3" t="str" cm="1">
        <f t="array" ref="Y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4" s="3" t="str" cm="1">
        <f t="array" ref="Z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4" s="3" t="str" cm="1">
        <f t="array" ref="AA5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5" spans="2:27" x14ac:dyDescent="0.25">
      <c r="B55" s="8" cm="1">
        <f t="array" ref="B55">ROW(risk_mainTable[[#This Row],[Row]]) - ROW(risk_mainTable[#Headers])</f>
        <v>19</v>
      </c>
      <c r="C55" s="8" t="str">
        <f t="shared" si="5"/>
        <v/>
      </c>
      <c r="D55" s="9" t="s">
        <v>27</v>
      </c>
      <c r="E55" s="6" t="str">
        <f>INDEX(SV_Categories[svGroupType],MATCH(risk_mainTable[[#This Row],[SV Category]],SV_Categories[svGroupLabel],0))</f>
        <v>sv_lowIncome</v>
      </c>
      <c r="F55" s="6" t="str" cm="1">
        <f t="array" ref="F5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5" s="9" t="s">
        <v>77</v>
      </c>
      <c r="H55" s="6" t="str">
        <f t="shared" si="4"/>
        <v>CONUS</v>
      </c>
      <c r="I55" s="6" t="str">
        <f xml:space="preserve"> IF( risk_mainTable[[#This Row],[Sector]] = "", "",  INDEX(co_sectorInfo[rateUnit],MATCH(risk_mainTable[[#This Row],[Sector]],co_sectorInfo[sector],0)) )</f>
        <v/>
      </c>
      <c r="J55" s="6" t="str">
        <f>'Control Panel'!$C$36</f>
        <v/>
      </c>
      <c r="K55" s="3" t="str" cm="1">
        <f t="array" ref="K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5" s="3" t="str" cm="1">
        <f t="array" ref="L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5" s="3" t="str" cm="1">
        <f t="array" ref="M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5" s="3" t="str" cm="1">
        <f t="array" ref="N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5" s="3" t="str" cm="1">
        <f t="array" ref="O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5" s="3" t="str" cm="1">
        <f t="array" ref="P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5" s="3" t="str" cm="1">
        <f t="array" ref="Q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5" s="3" t="str" cm="1">
        <f t="array" ref="R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5" s="3" t="str" cm="1">
        <f t="array" ref="S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5" s="3" t="str" cm="1">
        <f t="array" ref="T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5" s="3" t="str" cm="1">
        <f t="array" ref="U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5" s="3" t="str" cm="1">
        <f t="array" ref="V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5" s="3" t="str" cm="1">
        <f t="array" ref="W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5" s="3" t="str" cm="1">
        <f t="array" ref="X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5" s="3" t="str" cm="1">
        <f t="array" ref="Y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5" s="3" t="str" cm="1">
        <f t="array" ref="Z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5" s="3" t="str" cm="1">
        <f t="array" ref="AA5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6" spans="2:27" x14ac:dyDescent="0.25">
      <c r="B56" s="8" cm="1">
        <f t="array" ref="B56">ROW(risk_mainTable[[#This Row],[Row]]) - ROW(risk_mainTable[#Headers])</f>
        <v>20</v>
      </c>
      <c r="C56" s="8" t="str">
        <f t="shared" si="5"/>
        <v/>
      </c>
      <c r="D56" s="9" t="s">
        <v>27</v>
      </c>
      <c r="E56" s="6" t="str">
        <f>INDEX(SV_Categories[svGroupType],MATCH(risk_mainTable[[#This Row],[SV Category]],SV_Categories[svGroupLabel],0))</f>
        <v>sv_lowIncome</v>
      </c>
      <c r="F56" s="6" t="str" cm="1">
        <f t="array" ref="F5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6" s="9" t="s">
        <v>77</v>
      </c>
      <c r="H56" s="6" t="str">
        <f t="shared" si="4"/>
        <v>CONUS</v>
      </c>
      <c r="I56" s="6" t="str">
        <f xml:space="preserve"> IF( risk_mainTable[[#This Row],[Sector]] = "", "",  INDEX(co_sectorInfo[rateUnit],MATCH(risk_mainTable[[#This Row],[Sector]],co_sectorInfo[sector],0)) )</f>
        <v/>
      </c>
      <c r="J56" s="6" t="str">
        <f>'Control Panel'!$C$37</f>
        <v/>
      </c>
      <c r="K56" s="3" t="str" cm="1">
        <f t="array" ref="K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6" s="3" t="str" cm="1">
        <f t="array" ref="L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6" s="3" t="str" cm="1">
        <f t="array" ref="M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6" s="3" t="str" cm="1">
        <f t="array" ref="N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6" s="3" t="str" cm="1">
        <f t="array" ref="O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6" s="3" t="str" cm="1">
        <f t="array" ref="P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6" s="3" t="str" cm="1">
        <f t="array" ref="Q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6" s="3" t="str" cm="1">
        <f t="array" ref="R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6" s="3" t="str" cm="1">
        <f t="array" ref="S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6" s="3" t="str" cm="1">
        <f t="array" ref="T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6" s="3" t="str" cm="1">
        <f t="array" ref="U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6" s="3" t="str" cm="1">
        <f t="array" ref="V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6" s="3" t="str" cm="1">
        <f t="array" ref="W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6" s="3" t="str" cm="1">
        <f t="array" ref="X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6" s="3" t="str" cm="1">
        <f t="array" ref="Y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6" s="3" t="str" cm="1">
        <f t="array" ref="Z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6" s="3" t="str" cm="1">
        <f t="array" ref="AA5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7" spans="2:27" x14ac:dyDescent="0.25">
      <c r="B57" s="8" cm="1">
        <f t="array" ref="B57">ROW(risk_mainTable[[#This Row],[Row]]) - ROW(risk_mainTable[#Headers])</f>
        <v>21</v>
      </c>
      <c r="C57" s="8" t="str">
        <f t="shared" si="5"/>
        <v/>
      </c>
      <c r="D57" s="9" t="s">
        <v>37</v>
      </c>
      <c r="E57" s="6" t="str">
        <f>INDEX(SV_Categories[svGroupType],MATCH(risk_mainTable[[#This Row],[SV Category]],SV_Categories[svGroupLabel],0))</f>
        <v>sv_minority</v>
      </c>
      <c r="F57" s="6" t="str" cm="1">
        <f t="array" ref="F5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7" s="9" t="s">
        <v>77</v>
      </c>
      <c r="H57" s="6" t="str">
        <f t="shared" si="4"/>
        <v>CONUS</v>
      </c>
      <c r="I57" s="6" t="str">
        <f xml:space="preserve"> IF( risk_mainTable[[#This Row],[Sector]] = "", "",  INDEX(co_sectorInfo[rateUnit],MATCH(risk_mainTable[[#This Row],[Sector]],co_sectorInfo[sector],0)) )</f>
        <v/>
      </c>
      <c r="J57" s="6" t="str">
        <f>'Control Panel'!$C$34</f>
        <v/>
      </c>
      <c r="K57" s="3" t="str" cm="1">
        <f t="array" ref="K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7" s="3" t="str" cm="1">
        <f t="array" ref="L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7" s="3" t="str" cm="1">
        <f t="array" ref="M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7" s="3" t="str" cm="1">
        <f t="array" ref="N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7" s="3" t="str" cm="1">
        <f t="array" ref="O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7" s="3" t="str" cm="1">
        <f t="array" ref="P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7" s="3" t="str" cm="1">
        <f t="array" ref="Q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7" s="3" t="str" cm="1">
        <f t="array" ref="R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7" s="3" t="str" cm="1">
        <f t="array" ref="S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7" s="3" t="str" cm="1">
        <f t="array" ref="T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7" s="3" t="str" cm="1">
        <f t="array" ref="U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7" s="3" t="str" cm="1">
        <f t="array" ref="V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7" s="3" t="str" cm="1">
        <f t="array" ref="W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7" s="3" t="str" cm="1">
        <f t="array" ref="X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7" s="3" t="str" cm="1">
        <f t="array" ref="Y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7" s="3" t="str" cm="1">
        <f t="array" ref="Z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7" s="3" t="str" cm="1">
        <f t="array" ref="AA5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8" spans="2:27" x14ac:dyDescent="0.25">
      <c r="B58" s="8" cm="1">
        <f t="array" ref="B58">ROW(risk_mainTable[[#This Row],[Row]]) - ROW(risk_mainTable[#Headers])</f>
        <v>22</v>
      </c>
      <c r="C58" s="8" t="str">
        <f t="shared" si="5"/>
        <v/>
      </c>
      <c r="D58" s="9" t="s">
        <v>37</v>
      </c>
      <c r="E58" s="6" t="str">
        <f>INDEX(SV_Categories[svGroupType],MATCH(risk_mainTable[[#This Row],[SV Category]],SV_Categories[svGroupLabel],0))</f>
        <v>sv_minority</v>
      </c>
      <c r="F58" s="6" t="str" cm="1">
        <f t="array" ref="F5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8" s="9" t="s">
        <v>77</v>
      </c>
      <c r="H58" s="6" t="str">
        <f t="shared" si="4"/>
        <v>CONUS</v>
      </c>
      <c r="I58" s="6" t="str">
        <f xml:space="preserve"> IF( risk_mainTable[[#This Row],[Sector]] = "", "",  INDEX(co_sectorInfo[rateUnit],MATCH(risk_mainTable[[#This Row],[Sector]],co_sectorInfo[sector],0)) )</f>
        <v/>
      </c>
      <c r="J58" s="6" t="str">
        <f>'Control Panel'!$C$35</f>
        <v/>
      </c>
      <c r="K58" s="3" t="str" cm="1">
        <f t="array" ref="K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8" s="3" t="str" cm="1">
        <f t="array" ref="L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8" s="3" t="str" cm="1">
        <f t="array" ref="M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8" s="3" t="str" cm="1">
        <f t="array" ref="N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8" s="3" t="str" cm="1">
        <f t="array" ref="O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8" s="3" t="str" cm="1">
        <f t="array" ref="P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8" s="3" t="str" cm="1">
        <f t="array" ref="Q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8" s="3" t="str" cm="1">
        <f t="array" ref="R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8" s="3" t="str" cm="1">
        <f t="array" ref="S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8" s="3" t="str" cm="1">
        <f t="array" ref="T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8" s="3" t="str" cm="1">
        <f t="array" ref="U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8" s="3" t="str" cm="1">
        <f t="array" ref="V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8" s="3" t="str" cm="1">
        <f t="array" ref="W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8" s="3" t="str" cm="1">
        <f t="array" ref="X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8" s="3" t="str" cm="1">
        <f t="array" ref="Y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8" s="3" t="str" cm="1">
        <f t="array" ref="Z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8" s="3" t="str" cm="1">
        <f t="array" ref="AA5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59" spans="2:27" x14ac:dyDescent="0.25">
      <c r="B59" s="8" cm="1">
        <f t="array" ref="B59">ROW(risk_mainTable[[#This Row],[Row]]) - ROW(risk_mainTable[#Headers])</f>
        <v>23</v>
      </c>
      <c r="C59" s="8" t="str">
        <f t="shared" si="5"/>
        <v/>
      </c>
      <c r="D59" s="9" t="s">
        <v>37</v>
      </c>
      <c r="E59" s="6" t="str">
        <f>INDEX(SV_Categories[svGroupType],MATCH(risk_mainTable[[#This Row],[SV Category]],SV_Categories[svGroupLabel],0))</f>
        <v>sv_minority</v>
      </c>
      <c r="F59" s="6" t="str" cm="1">
        <f t="array" ref="F59"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59" s="9" t="s">
        <v>77</v>
      </c>
      <c r="H59" s="6" t="str">
        <f t="shared" si="4"/>
        <v>CONUS</v>
      </c>
      <c r="I59" s="6" t="str">
        <f xml:space="preserve"> IF( risk_mainTable[[#This Row],[Sector]] = "", "",  INDEX(co_sectorInfo[rateUnit],MATCH(risk_mainTable[[#This Row],[Sector]],co_sectorInfo[sector],0)) )</f>
        <v/>
      </c>
      <c r="J59" s="6" t="str">
        <f>'Control Panel'!$C$36</f>
        <v/>
      </c>
      <c r="K59" s="3" t="str" cm="1">
        <f t="array" ref="K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59" s="3" t="str" cm="1">
        <f t="array" ref="L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59" s="3" t="str" cm="1">
        <f t="array" ref="M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59" s="3" t="str" cm="1">
        <f t="array" ref="N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59" s="3" t="str" cm="1">
        <f t="array" ref="O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59" s="3" t="str" cm="1">
        <f t="array" ref="P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59" s="3" t="str" cm="1">
        <f t="array" ref="Q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59" s="3" t="str" cm="1">
        <f t="array" ref="R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59" s="3" t="str" cm="1">
        <f t="array" ref="S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59" s="3" t="str" cm="1">
        <f t="array" ref="T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59" s="3" t="str" cm="1">
        <f t="array" ref="U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59" s="3" t="str" cm="1">
        <f t="array" ref="V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59" s="3" t="str" cm="1">
        <f t="array" ref="W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59" s="3" t="str" cm="1">
        <f t="array" ref="X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59" s="3" t="str" cm="1">
        <f t="array" ref="Y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59" s="3" t="str" cm="1">
        <f t="array" ref="Z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59" s="3" t="str" cm="1">
        <f t="array" ref="AA59"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0" spans="2:27" x14ac:dyDescent="0.25">
      <c r="B60" s="8" cm="1">
        <f t="array" ref="B60">ROW(risk_mainTable[[#This Row],[Row]]) - ROW(risk_mainTable[#Headers])</f>
        <v>24</v>
      </c>
      <c r="C60" s="8" t="str">
        <f t="shared" si="5"/>
        <v/>
      </c>
      <c r="D60" s="9" t="s">
        <v>37</v>
      </c>
      <c r="E60" s="6" t="str">
        <f>INDEX(SV_Categories[svGroupType],MATCH(risk_mainTable[[#This Row],[SV Category]],SV_Categories[svGroupLabel],0))</f>
        <v>sv_minority</v>
      </c>
      <c r="F60" s="6" t="str" cm="1">
        <f t="array" ref="F60"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0" s="9" t="s">
        <v>77</v>
      </c>
      <c r="H60" s="6" t="str">
        <f t="shared" si="4"/>
        <v>CONUS</v>
      </c>
      <c r="I60" s="6" t="str">
        <f xml:space="preserve"> IF( risk_mainTable[[#This Row],[Sector]] = "", "",  INDEX(co_sectorInfo[rateUnit],MATCH(risk_mainTable[[#This Row],[Sector]],co_sectorInfo[sector],0)) )</f>
        <v/>
      </c>
      <c r="J60" s="6" t="str">
        <f>'Control Panel'!$C$37</f>
        <v/>
      </c>
      <c r="K60" s="3" t="str" cm="1">
        <f t="array" ref="K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0" s="3" t="str" cm="1">
        <f t="array" ref="L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0" s="3" t="str" cm="1">
        <f t="array" ref="M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0" s="3" t="str" cm="1">
        <f t="array" ref="N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0" s="3" t="str" cm="1">
        <f t="array" ref="O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0" s="3" t="str" cm="1">
        <f t="array" ref="P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0" s="3" t="str" cm="1">
        <f t="array" ref="Q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0" s="3" t="str" cm="1">
        <f t="array" ref="R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0" s="3" t="str" cm="1">
        <f t="array" ref="S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0" s="3" t="str" cm="1">
        <f t="array" ref="T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0" s="3" t="str" cm="1">
        <f t="array" ref="U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0" s="3" t="str" cm="1">
        <f t="array" ref="V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0" s="3" t="str" cm="1">
        <f t="array" ref="W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0" s="3" t="str" cm="1">
        <f t="array" ref="X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0" s="3" t="str" cm="1">
        <f t="array" ref="Y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0" s="3" t="str" cm="1">
        <f t="array" ref="Z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0" s="3" t="str" cm="1">
        <f t="array" ref="AA60"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1" spans="2:27" x14ac:dyDescent="0.25">
      <c r="B61" s="8" cm="1">
        <f t="array" ref="B61">ROW(risk_mainTable[[#This Row],[Row]]) - ROW(risk_mainTable[#Headers])</f>
        <v>25</v>
      </c>
      <c r="C61" s="8" t="str">
        <f t="shared" si="5"/>
        <v/>
      </c>
      <c r="D61" s="9" t="s">
        <v>31</v>
      </c>
      <c r="E61" s="6" t="str">
        <f>INDEX(SV_Categories[svGroupType],MATCH(risk_mainTable[[#This Row],[SV Category]],SV_Categories[svGroupLabel],0))</f>
        <v>sv_noHS</v>
      </c>
      <c r="F61" s="6" t="str" cm="1">
        <f t="array" ref="F61"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1" s="9" t="s">
        <v>77</v>
      </c>
      <c r="H61" s="6" t="str">
        <f t="shared" si="4"/>
        <v>CONUS</v>
      </c>
      <c r="I61" s="6" t="str">
        <f xml:space="preserve"> IF( risk_mainTable[[#This Row],[Sector]] = "", "",  INDEX(co_sectorInfo[rateUnit],MATCH(risk_mainTable[[#This Row],[Sector]],co_sectorInfo[sector],0)) )</f>
        <v/>
      </c>
      <c r="J61" s="6" t="str">
        <f>'Control Panel'!$C$34</f>
        <v/>
      </c>
      <c r="K61" s="3" t="str" cm="1">
        <f t="array" ref="K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1" s="3" t="str" cm="1">
        <f t="array" ref="L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1" s="3" t="str" cm="1">
        <f t="array" ref="M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1" s="3" t="str" cm="1">
        <f t="array" ref="N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1" s="3" t="str" cm="1">
        <f t="array" ref="O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1" s="3" t="str" cm="1">
        <f t="array" ref="P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1" s="3" t="str" cm="1">
        <f t="array" ref="Q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1" s="3" t="str" cm="1">
        <f t="array" ref="R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1" s="3" t="str" cm="1">
        <f t="array" ref="S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1" s="3" t="str" cm="1">
        <f t="array" ref="T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1" s="3" t="str" cm="1">
        <f t="array" ref="U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1" s="3" t="str" cm="1">
        <f t="array" ref="V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1" s="3" t="str" cm="1">
        <f t="array" ref="W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1" s="3" t="str" cm="1">
        <f t="array" ref="X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1" s="3" t="str" cm="1">
        <f t="array" ref="Y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1" s="3" t="str" cm="1">
        <f t="array" ref="Z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1" s="3" t="str" cm="1">
        <f t="array" ref="AA61"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2" spans="2:27" x14ac:dyDescent="0.25">
      <c r="B62" s="8" cm="1">
        <f t="array" ref="B62">ROW(risk_mainTable[[#This Row],[Row]]) - ROW(risk_mainTable[#Headers])</f>
        <v>26</v>
      </c>
      <c r="C62" s="8" t="str">
        <f t="shared" si="5"/>
        <v/>
      </c>
      <c r="D62" s="9" t="s">
        <v>31</v>
      </c>
      <c r="E62" s="6" t="str">
        <f>INDEX(SV_Categories[svGroupType],MATCH(risk_mainTable[[#This Row],[SV Category]],SV_Categories[svGroupLabel],0))</f>
        <v>sv_noHS</v>
      </c>
      <c r="F62" s="6" t="str" cm="1">
        <f t="array" ref="F62"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2" s="9" t="s">
        <v>77</v>
      </c>
      <c r="H62" s="6" t="str">
        <f t="shared" si="4"/>
        <v>CONUS</v>
      </c>
      <c r="I62" s="6" t="str">
        <f xml:space="preserve"> IF( risk_mainTable[[#This Row],[Sector]] = "", "",  INDEX(co_sectorInfo[rateUnit],MATCH(risk_mainTable[[#This Row],[Sector]],co_sectorInfo[sector],0)) )</f>
        <v/>
      </c>
      <c r="J62" s="6" t="str">
        <f>'Control Panel'!$C$35</f>
        <v/>
      </c>
      <c r="K62" s="3" t="str" cm="1">
        <f t="array" ref="K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2" s="3" t="str" cm="1">
        <f t="array" ref="L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2" s="3" t="str" cm="1">
        <f t="array" ref="M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2" s="3" t="str" cm="1">
        <f t="array" ref="N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2" s="3" t="str" cm="1">
        <f t="array" ref="O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2" s="3" t="str" cm="1">
        <f t="array" ref="P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2" s="3" t="str" cm="1">
        <f t="array" ref="Q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2" s="3" t="str" cm="1">
        <f t="array" ref="R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2" s="3" t="str" cm="1">
        <f t="array" ref="S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2" s="3" t="str" cm="1">
        <f t="array" ref="T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2" s="3" t="str" cm="1">
        <f t="array" ref="U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2" s="3" t="str" cm="1">
        <f t="array" ref="V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2" s="3" t="str" cm="1">
        <f t="array" ref="W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2" s="3" t="str" cm="1">
        <f t="array" ref="X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2" s="3" t="str" cm="1">
        <f t="array" ref="Y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2" s="3" t="str" cm="1">
        <f t="array" ref="Z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2" s="3" t="str" cm="1">
        <f t="array" ref="AA62"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3" spans="2:27" x14ac:dyDescent="0.25">
      <c r="B63" s="8" cm="1">
        <f t="array" ref="B63">ROW(risk_mainTable[[#This Row],[Row]]) - ROW(risk_mainTable[#Headers])</f>
        <v>27</v>
      </c>
      <c r="C63" s="8" t="str">
        <f t="shared" si="5"/>
        <v/>
      </c>
      <c r="D63" s="9" t="s">
        <v>31</v>
      </c>
      <c r="E63" s="6" t="str">
        <f>INDEX(SV_Categories[svGroupType],MATCH(risk_mainTable[[#This Row],[SV Category]],SV_Categories[svGroupLabel],0))</f>
        <v>sv_noHS</v>
      </c>
      <c r="F63" s="6" t="str" cm="1">
        <f t="array" ref="F63"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3" s="9" t="s">
        <v>77</v>
      </c>
      <c r="H63" s="6" t="str">
        <f t="shared" si="4"/>
        <v>CONUS</v>
      </c>
      <c r="I63" s="6" t="str">
        <f xml:space="preserve"> IF( risk_mainTable[[#This Row],[Sector]] = "", "",  INDEX(co_sectorInfo[rateUnit],MATCH(risk_mainTable[[#This Row],[Sector]],co_sectorInfo[sector],0)) )</f>
        <v/>
      </c>
      <c r="J63" s="6" t="str">
        <f>'Control Panel'!$C$36</f>
        <v/>
      </c>
      <c r="K63" s="3" t="str" cm="1">
        <f t="array" ref="K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3" s="3" t="str" cm="1">
        <f t="array" ref="L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3" s="3" t="str" cm="1">
        <f t="array" ref="M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3" s="3" t="str" cm="1">
        <f t="array" ref="N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3" s="3" t="str" cm="1">
        <f t="array" ref="O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3" s="3" t="str" cm="1">
        <f t="array" ref="P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3" s="3" t="str" cm="1">
        <f t="array" ref="Q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3" s="3" t="str" cm="1">
        <f t="array" ref="R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3" s="3" t="str" cm="1">
        <f t="array" ref="S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3" s="3" t="str" cm="1">
        <f t="array" ref="T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3" s="3" t="str" cm="1">
        <f t="array" ref="U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3" s="3" t="str" cm="1">
        <f t="array" ref="V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3" s="3" t="str" cm="1">
        <f t="array" ref="W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3" s="3" t="str" cm="1">
        <f t="array" ref="X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3" s="3" t="str" cm="1">
        <f t="array" ref="Y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3" s="3" t="str" cm="1">
        <f t="array" ref="Z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3" s="3" t="str" cm="1">
        <f t="array" ref="AA63"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4" spans="2:27" x14ac:dyDescent="0.25">
      <c r="B64" s="8" cm="1">
        <f t="array" ref="B64">ROW(risk_mainTable[[#This Row],[Row]]) - ROW(risk_mainTable[#Headers])</f>
        <v>28</v>
      </c>
      <c r="C64" s="8" t="str">
        <f t="shared" si="5"/>
        <v/>
      </c>
      <c r="D64" s="9" t="s">
        <v>31</v>
      </c>
      <c r="E64" s="6" t="str">
        <f>INDEX(SV_Categories[svGroupType],MATCH(risk_mainTable[[#This Row],[SV Category]],SV_Categories[svGroupLabel],0))</f>
        <v>sv_noHS</v>
      </c>
      <c r="F64" s="6" t="str" cm="1">
        <f t="array" ref="F64"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4" s="9" t="s">
        <v>77</v>
      </c>
      <c r="H64" s="6" t="str">
        <f t="shared" si="4"/>
        <v>CONUS</v>
      </c>
      <c r="I64" s="6" t="str">
        <f xml:space="preserve"> IF( risk_mainTable[[#This Row],[Sector]] = "", "",  INDEX(co_sectorInfo[rateUnit],MATCH(risk_mainTable[[#This Row],[Sector]],co_sectorInfo[sector],0)) )</f>
        <v/>
      </c>
      <c r="J64" s="6" t="str">
        <f>'Control Panel'!$C$37</f>
        <v/>
      </c>
      <c r="K64" s="3" t="str" cm="1">
        <f t="array" ref="K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4" s="3" t="str" cm="1">
        <f t="array" ref="L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4" s="3" t="str" cm="1">
        <f t="array" ref="M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4" s="3" t="str" cm="1">
        <f t="array" ref="N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4" s="3" t="str" cm="1">
        <f t="array" ref="O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4" s="3" t="str" cm="1">
        <f t="array" ref="P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4" s="3" t="str" cm="1">
        <f t="array" ref="Q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4" s="3" t="str" cm="1">
        <f t="array" ref="R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4" s="3" t="str" cm="1">
        <f t="array" ref="S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4" s="3" t="str" cm="1">
        <f t="array" ref="T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4" s="3" t="str" cm="1">
        <f t="array" ref="U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4" s="3" t="str" cm="1">
        <f t="array" ref="V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4" s="3" t="str" cm="1">
        <f t="array" ref="W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4" s="3" t="str" cm="1">
        <f t="array" ref="X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4" s="3" t="str" cm="1">
        <f t="array" ref="Y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4" s="3" t="str" cm="1">
        <f t="array" ref="Z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4" s="3" t="str" cm="1">
        <f t="array" ref="AA64"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5" spans="2:27" x14ac:dyDescent="0.25">
      <c r="B65" s="8" cm="1">
        <f t="array" ref="B65">ROW(risk_mainTable[[#This Row],[Row]]) - ROW(risk_mainTable[#Headers])</f>
        <v>29</v>
      </c>
      <c r="C65" s="8" t="str">
        <f t="shared" si="5"/>
        <v/>
      </c>
      <c r="D65" s="9" t="s">
        <v>33</v>
      </c>
      <c r="E65" s="6" t="str">
        <f>INDEX(SV_Categories[svGroupType],MATCH(risk_mainTable[[#This Row],[SV Category]],SV_Categories[svGroupLabel],0))</f>
        <v>sv_plus65</v>
      </c>
      <c r="F65" s="6" t="str" cm="1">
        <f t="array" ref="F65"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5" s="9" t="s">
        <v>77</v>
      </c>
      <c r="H65" s="6" t="str">
        <f t="shared" si="4"/>
        <v>CONUS</v>
      </c>
      <c r="I65" s="6" t="str">
        <f xml:space="preserve"> IF( risk_mainTable[[#This Row],[Sector]] = "", "",  INDEX(co_sectorInfo[rateUnit],MATCH(risk_mainTable[[#This Row],[Sector]],co_sectorInfo[sector],0)) )</f>
        <v/>
      </c>
      <c r="J65" s="6" t="str">
        <f>'Control Panel'!$C$34</f>
        <v/>
      </c>
      <c r="K65" s="3" t="str" cm="1">
        <f t="array" ref="K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5" s="3" t="str" cm="1">
        <f t="array" ref="L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5" s="3" t="str" cm="1">
        <f t="array" ref="M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5" s="3" t="str" cm="1">
        <f t="array" ref="N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5" s="3" t="str" cm="1">
        <f t="array" ref="O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5" s="3" t="str" cm="1">
        <f t="array" ref="P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5" s="3" t="str" cm="1">
        <f t="array" ref="Q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5" s="3" t="str" cm="1">
        <f t="array" ref="R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5" s="3" t="str" cm="1">
        <f t="array" ref="S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5" s="3" t="str" cm="1">
        <f t="array" ref="T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5" s="3" t="str" cm="1">
        <f t="array" ref="U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5" s="3" t="str" cm="1">
        <f t="array" ref="V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5" s="3" t="str" cm="1">
        <f t="array" ref="W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5" s="3" t="str" cm="1">
        <f t="array" ref="X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5" s="3" t="str" cm="1">
        <f t="array" ref="Y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5" s="3" t="str" cm="1">
        <f t="array" ref="Z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5" s="3" t="str" cm="1">
        <f t="array" ref="AA65"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6" spans="2:27" x14ac:dyDescent="0.25">
      <c r="B66" s="8" cm="1">
        <f t="array" ref="B66">ROW(risk_mainTable[[#This Row],[Row]]) - ROW(risk_mainTable[#Headers])</f>
        <v>30</v>
      </c>
      <c r="C66" s="8" t="str">
        <f t="shared" si="5"/>
        <v/>
      </c>
      <c r="D66" s="9" t="s">
        <v>33</v>
      </c>
      <c r="E66" s="6" t="str">
        <f>INDEX(SV_Categories[svGroupType],MATCH(risk_mainTable[[#This Row],[SV Category]],SV_Categories[svGroupLabel],0))</f>
        <v>sv_plus65</v>
      </c>
      <c r="F66" s="6" t="str" cm="1">
        <f t="array" ref="F66"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6" s="9" t="s">
        <v>77</v>
      </c>
      <c r="H66" s="6" t="str">
        <f t="shared" si="4"/>
        <v>CONUS</v>
      </c>
      <c r="I66" s="6" t="str">
        <f xml:space="preserve"> IF( risk_mainTable[[#This Row],[Sector]] = "", "",  INDEX(co_sectorInfo[rateUnit],MATCH(risk_mainTable[[#This Row],[Sector]],co_sectorInfo[sector],0)) )</f>
        <v/>
      </c>
      <c r="J66" s="6" t="str">
        <f>'Control Panel'!$C$35</f>
        <v/>
      </c>
      <c r="K66" s="3" t="str" cm="1">
        <f t="array" ref="K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6" s="3" t="str" cm="1">
        <f t="array" ref="L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6" s="3" t="str" cm="1">
        <f t="array" ref="M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6" s="3" t="str" cm="1">
        <f t="array" ref="N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6" s="3" t="str" cm="1">
        <f t="array" ref="O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6" s="3" t="str" cm="1">
        <f t="array" ref="P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6" s="3" t="str" cm="1">
        <f t="array" ref="Q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6" s="3" t="str" cm="1">
        <f t="array" ref="R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6" s="3" t="str" cm="1">
        <f t="array" ref="S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6" s="3" t="str" cm="1">
        <f t="array" ref="T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6" s="3" t="str" cm="1">
        <f t="array" ref="U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6" s="3" t="str" cm="1">
        <f t="array" ref="V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6" s="3" t="str" cm="1">
        <f t="array" ref="W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6" s="3" t="str" cm="1">
        <f t="array" ref="X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6" s="3" t="str" cm="1">
        <f t="array" ref="Y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6" s="3" t="str" cm="1">
        <f t="array" ref="Z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6" s="3" t="str" cm="1">
        <f t="array" ref="AA66"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7" spans="2:27" x14ac:dyDescent="0.25">
      <c r="B67" s="8" cm="1">
        <f t="array" ref="B67">ROW(risk_mainTable[[#This Row],[Row]]) - ROW(risk_mainTable[#Headers])</f>
        <v>31</v>
      </c>
      <c r="C67" s="8" t="str">
        <f t="shared" si="5"/>
        <v/>
      </c>
      <c r="D67" s="9" t="s">
        <v>33</v>
      </c>
      <c r="E67" s="6" t="str">
        <f>INDEX(SV_Categories[svGroupType],MATCH(risk_mainTable[[#This Row],[SV Category]],SV_Categories[svGroupLabel],0))</f>
        <v>sv_plus65</v>
      </c>
      <c r="F67" s="6" t="str" cm="1">
        <f t="array" ref="F67"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7" s="9" t="s">
        <v>77</v>
      </c>
      <c r="H67" s="6" t="str">
        <f t="shared" si="4"/>
        <v>CONUS</v>
      </c>
      <c r="I67" s="6" t="str">
        <f xml:space="preserve"> IF( risk_mainTable[[#This Row],[Sector]] = "", "",  INDEX(co_sectorInfo[rateUnit],MATCH(risk_mainTable[[#This Row],[Sector]],co_sectorInfo[sector],0)) )</f>
        <v/>
      </c>
      <c r="J67" s="6" t="str">
        <f>'Control Panel'!$C$36</f>
        <v/>
      </c>
      <c r="K67" s="3" t="str" cm="1">
        <f t="array" ref="K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7" s="3" t="str" cm="1">
        <f t="array" ref="L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7" s="3" t="str" cm="1">
        <f t="array" ref="M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7" s="3" t="str" cm="1">
        <f t="array" ref="N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7" s="3" t="str" cm="1">
        <f t="array" ref="O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7" s="3" t="str" cm="1">
        <f t="array" ref="P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7" s="3" t="str" cm="1">
        <f t="array" ref="Q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7" s="3" t="str" cm="1">
        <f t="array" ref="R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7" s="3" t="str" cm="1">
        <f t="array" ref="S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7" s="3" t="str" cm="1">
        <f t="array" ref="T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7" s="3" t="str" cm="1">
        <f t="array" ref="U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7" s="3" t="str" cm="1">
        <f t="array" ref="V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7" s="3" t="str" cm="1">
        <f t="array" ref="W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7" s="3" t="str" cm="1">
        <f t="array" ref="X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7" s="3" t="str" cm="1">
        <f t="array" ref="Y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7" s="3" t="str" cm="1">
        <f t="array" ref="Z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7" s="3" t="str" cm="1">
        <f t="array" ref="AA67"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68" spans="2:27" x14ac:dyDescent="0.25">
      <c r="B68" s="8" cm="1">
        <f t="array" ref="B68">ROW(risk_mainTable[[#This Row],[Row]]) - ROW(risk_mainTable[#Headers])</f>
        <v>32</v>
      </c>
      <c r="C68" s="8" t="str">
        <f t="shared" si="5"/>
        <v/>
      </c>
      <c r="D68" s="9" t="s">
        <v>33</v>
      </c>
      <c r="E68" s="6" t="str">
        <f>INDEX(SV_Categories[svGroupType],MATCH(risk_mainTable[[#This Row],[SV Category]],SV_Categories[svGroupLabel],0))</f>
        <v>sv_plus65</v>
      </c>
      <c r="F68" s="6" t="str" cm="1">
        <f t="array" ref="F68" xml:space="preserve"> IF( risk_mainTable[[#This Row],[Sector]] = "", "", IF( SUMPRODUCT( --( risk_mainTable[[#This Row],[SV Category ID]] = SV_Categories24[svGroupType] ), IF( ISERROR( FIND( INDEX(co_sectorInfo[popWeightColumn],MATCH(risk_mainTable[[#This Row],[Sector]],co_sectorInfo[sector],0) ), SV_Categories24[Valid Impacts] ) ), 0, 1 ) ) = 0, "",
INDEX(co_sectorInfo[popWeightColumn],MATCH(risk_mainTable[[#This Row],[Sector]],co_sectorInfo[sector],0)) )  )</f>
        <v/>
      </c>
      <c r="G68" s="9" t="s">
        <v>77</v>
      </c>
      <c r="H68" s="6" t="str">
        <f t="shared" si="4"/>
        <v>CONUS</v>
      </c>
      <c r="I68" s="6" t="str">
        <f xml:space="preserve"> IF( risk_mainTable[[#This Row],[Sector]] = "", "",  INDEX(co_sectorInfo[rateUnit],MATCH(risk_mainTable[[#This Row],[Sector]],co_sectorInfo[sector],0)) )</f>
        <v/>
      </c>
      <c r="J68" s="6" t="str">
        <f>'Control Panel'!$C$37</f>
        <v/>
      </c>
      <c r="K68" s="3" t="str" cm="1">
        <f t="array" ref="K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f>
        <v/>
      </c>
      <c r="L68" s="3" t="str" cm="1">
        <f t="array" ref="L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f>
        <v/>
      </c>
      <c r="M68" s="3" t="str" cm="1">
        <f t="array" ref="M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f>
        <v/>
      </c>
      <c r="N68" s="3" t="str" cm="1">
        <f t="array" ref="N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f>
        <v/>
      </c>
      <c r="O68" s="3" t="str" cm="1">
        <f t="array" ref="O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f>
        <v/>
      </c>
      <c r="P68" s="3" t="str" cm="1">
        <f t="array" ref="P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f>
        <v/>
      </c>
      <c r="Q68" s="3" t="str" cm="1">
        <f t="array" ref="Q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f>
        <v/>
      </c>
      <c r="R68" s="3" t="str" cm="1">
        <f t="array" ref="R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f>
        <v/>
      </c>
      <c r="S68" s="3" t="str" cm="1">
        <f t="array" ref="S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f>
        <v/>
      </c>
      <c r="T68" s="3" t="str" cm="1">
        <f t="array" ref="T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f>
        <v/>
      </c>
      <c r="U68" s="3" t="str" cm="1">
        <f t="array" ref="U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f>
        <v/>
      </c>
      <c r="V68" s="3" t="str" cm="1">
        <f t="array" ref="V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f>
        <v/>
      </c>
      <c r="W68" s="3" t="str" cm="1">
        <f t="array" ref="W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f>
        <v/>
      </c>
      <c r="X68" s="3" t="str" cm="1">
        <f t="array" ref="X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f>
        <v/>
      </c>
      <c r="Y68" s="3" t="str" cm="1">
        <f t="array" ref="Y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f>
        <v/>
      </c>
      <c r="Z68" s="3" t="str" cm="1">
        <f t="array" ref="Z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f>
        <v/>
      </c>
      <c r="AA68" s="3" t="str" cm="1">
        <f t="array" ref="AA68" xml:space="preserve"> IF( OR( risk_mainTable[[#This Row],[Sector]] = "", risk_mainTable[[#This Row],[Region]] = "", risk_mainTable[[#This Row],[Impact Unit]] = "", risk_mainTable[[#This Row],[Emissions Scenario]] = "", SUMPRODUCT( --( risk_mainTable[[#This Row],[SV Category ID]] = SV_Categories24[svGroupType] ), IF( ISERROR( FIND( INDEX(co_sectorInfo[popWeightColumn],MATCH(risk_mainTable[[#This Row],[Sector]],co_sectorInfo[sector],0) ), SV_Categories24[Valid Impacts] ) ), 0, 1 ) ) = 0 ), "",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disablePrompts="1"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G119" sqref="G119"/>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3" t="s">
        <v>35</v>
      </c>
    </row>
    <row r="2" spans="3:4" x14ac:dyDescent="0.2">
      <c r="C2" s="16" t="s">
        <v>36</v>
      </c>
      <c r="D2" s="15" t="s">
        <v>37</v>
      </c>
    </row>
    <row r="3" spans="3:4" x14ac:dyDescent="0.2">
      <c r="C3" s="16" t="s">
        <v>38</v>
      </c>
      <c r="D3" s="15"/>
    </row>
    <row r="4" spans="3:4" x14ac:dyDescent="0.2">
      <c r="C4" s="16" t="s">
        <v>41</v>
      </c>
      <c r="D4" s="15"/>
    </row>
    <row r="5" spans="3:4" x14ac:dyDescent="0.2">
      <c r="C5" s="16" t="s">
        <v>39</v>
      </c>
      <c r="D5" s="15" t="s">
        <v>40</v>
      </c>
    </row>
    <row r="31" spans="3:4" x14ac:dyDescent="0.2">
      <c r="C31" s="33" t="s">
        <v>35</v>
      </c>
    </row>
    <row r="32" spans="3:4" x14ac:dyDescent="0.2">
      <c r="C32" s="16" t="s">
        <v>82</v>
      </c>
      <c r="D32" s="15" t="s">
        <v>37</v>
      </c>
    </row>
    <row r="33" spans="3:4" x14ac:dyDescent="0.2">
      <c r="C33" s="16" t="s">
        <v>83</v>
      </c>
      <c r="D33" s="15" t="s">
        <v>40</v>
      </c>
    </row>
    <row r="58" spans="3:8" x14ac:dyDescent="0.2">
      <c r="C58" s="33" t="s">
        <v>35</v>
      </c>
      <c r="G58" s="33" t="s">
        <v>35</v>
      </c>
    </row>
    <row r="59" spans="3:8" x14ac:dyDescent="0.2">
      <c r="C59" s="16" t="s">
        <v>78</v>
      </c>
      <c r="D59" s="15"/>
      <c r="G59" s="16" t="s">
        <v>38</v>
      </c>
      <c r="H59" s="15"/>
    </row>
    <row r="60" spans="3:8" x14ac:dyDescent="0.2">
      <c r="C60" s="16" t="s">
        <v>39</v>
      </c>
      <c r="D60" s="15" t="s">
        <v>40</v>
      </c>
      <c r="G60" s="16" t="s">
        <v>41</v>
      </c>
      <c r="H60" s="15"/>
    </row>
    <row r="61" spans="3:8" x14ac:dyDescent="0.2">
      <c r="C61" s="16" t="s">
        <v>42</v>
      </c>
      <c r="D61" s="17" t="s">
        <v>43</v>
      </c>
      <c r="G61" s="16" t="s">
        <v>39</v>
      </c>
      <c r="H61" s="15" t="s">
        <v>40</v>
      </c>
    </row>
    <row r="62" spans="3:8" x14ac:dyDescent="0.2">
      <c r="G62" s="16" t="s">
        <v>42</v>
      </c>
      <c r="H62" s="17" t="s">
        <v>43</v>
      </c>
    </row>
    <row r="90" spans="2:24" x14ac:dyDescent="0.2">
      <c r="G90" s="6" t="s">
        <v>44</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45</v>
      </c>
      <c r="C91" s="6" t="s">
        <v>84</v>
      </c>
      <c r="D91" s="6" t="s">
        <v>85</v>
      </c>
      <c r="E91" s="6" t="s">
        <v>41</v>
      </c>
      <c r="F91" s="6" t="s">
        <v>36</v>
      </c>
      <c r="G91" s="6" t="s">
        <v>39</v>
      </c>
      <c r="H91" s="18" t="s">
        <v>46</v>
      </c>
      <c r="I91" s="18" t="s">
        <v>47</v>
      </c>
      <c r="J91" s="18" t="s">
        <v>48</v>
      </c>
      <c r="K91" s="18" t="s">
        <v>49</v>
      </c>
      <c r="L91" s="18" t="s">
        <v>50</v>
      </c>
      <c r="M91" s="18" t="s">
        <v>51</v>
      </c>
      <c r="N91" s="18" t="s">
        <v>52</v>
      </c>
      <c r="O91" s="18" t="s">
        <v>53</v>
      </c>
      <c r="P91" s="18" t="s">
        <v>43</v>
      </c>
      <c r="Q91" s="18" t="s">
        <v>54</v>
      </c>
      <c r="R91" s="18" t="s">
        <v>55</v>
      </c>
      <c r="S91" s="18" t="s">
        <v>56</v>
      </c>
      <c r="T91" s="18" t="s">
        <v>57</v>
      </c>
      <c r="U91" s="18" t="s">
        <v>58</v>
      </c>
      <c r="V91" s="18" t="s">
        <v>59</v>
      </c>
      <c r="W91" s="18" t="s">
        <v>60</v>
      </c>
      <c r="X91" s="18" t="s">
        <v>61</v>
      </c>
    </row>
    <row r="92" spans="2:24" x14ac:dyDescent="0.2">
      <c r="B92" s="8" cm="1">
        <f t="array" ref="B92">ROW(Table20[[#This Row],[Row]]) - ROW(Table20[#Headers])</f>
        <v>1</v>
      </c>
      <c r="C92" s="9" t="s">
        <v>76</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77</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44</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45</v>
      </c>
      <c r="C97" s="6" t="s">
        <v>75</v>
      </c>
      <c r="D97" s="6" t="s">
        <v>36</v>
      </c>
      <c r="E97" s="6" t="s">
        <v>39</v>
      </c>
      <c r="F97" s="18" t="s">
        <v>46</v>
      </c>
      <c r="G97" s="18" t="s">
        <v>47</v>
      </c>
      <c r="H97" s="18" t="s">
        <v>48</v>
      </c>
      <c r="I97" s="18" t="s">
        <v>49</v>
      </c>
      <c r="J97" s="18" t="s">
        <v>50</v>
      </c>
      <c r="K97" s="18" t="s">
        <v>51</v>
      </c>
      <c r="L97" s="18" t="s">
        <v>52</v>
      </c>
      <c r="M97" s="18" t="s">
        <v>53</v>
      </c>
      <c r="N97" s="18" t="s">
        <v>43</v>
      </c>
      <c r="O97" s="18" t="s">
        <v>54</v>
      </c>
      <c r="P97" s="18" t="s">
        <v>55</v>
      </c>
      <c r="Q97" s="18" t="s">
        <v>56</v>
      </c>
      <c r="R97" s="18" t="s">
        <v>57</v>
      </c>
      <c r="S97" s="18" t="s">
        <v>58</v>
      </c>
      <c r="T97" s="18" t="s">
        <v>59</v>
      </c>
      <c r="U97" s="18" t="s">
        <v>60</v>
      </c>
      <c r="V97" s="18" t="s">
        <v>61</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8" s="6" t="str" cm="1">
        <f t="array" ref="G98">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8" s="6" t="str" cm="1">
        <f t="array" ref="H98">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8" s="6" t="str" cm="1">
        <f t="array" ref="I98">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8" s="6" t="str" cm="1">
        <f t="array" ref="J98">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8" s="6" t="str" cm="1">
        <f t="array" ref="K98">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8" s="6" t="str" cm="1">
        <f t="array" ref="L98">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8" s="6" t="str" cm="1">
        <f t="array" ref="M98">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8" s="6" t="str" cm="1">
        <f t="array" ref="N98">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8" s="6" t="str" cm="1">
        <f t="array" ref="O98">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8" s="6" t="str" cm="1">
        <f t="array" ref="P98">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8" s="6" t="str" cm="1">
        <f t="array" ref="Q98">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8" s="6" t="str" cm="1">
        <f t="array" ref="R98">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8" s="6" t="str" cm="1">
        <f t="array" ref="S98">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8" s="6" t="str" cm="1">
        <f t="array" ref="T98">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8" s="6" t="str" cm="1">
        <f t="array" ref="U98">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8" s="6" t="str" cm="1">
        <f t="array" ref="V98">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99" s="6" t="str" cm="1">
        <f t="array" ref="G99">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99" s="6" t="str" cm="1">
        <f t="array" ref="H99">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99" s="6" t="str" cm="1">
        <f t="array" ref="I99">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99" s="6" t="str" cm="1">
        <f t="array" ref="J99">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99" s="6" t="str" cm="1">
        <f t="array" ref="K99">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99" s="6" t="str" cm="1">
        <f t="array" ref="L99">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99" s="6" t="str" cm="1">
        <f t="array" ref="M99">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99" s="6" t="str" cm="1">
        <f t="array" ref="N99">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99" s="6" t="str" cm="1">
        <f t="array" ref="O99">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99" s="6" t="str" cm="1">
        <f t="array" ref="P99">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99" s="6" t="str" cm="1">
        <f t="array" ref="Q99">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99" s="6" t="str" cm="1">
        <f t="array" ref="R99">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99" s="6" t="str" cm="1">
        <f t="array" ref="S99">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99" s="6" t="str" cm="1">
        <f t="array" ref="T99">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99" s="6" t="str" cm="1">
        <f t="array" ref="U99">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99" s="6" t="str" cm="1">
        <f t="array" ref="V99">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0" s="6" t="str" cm="1">
        <f t="array" ref="G100">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0" s="6" t="str" cm="1">
        <f t="array" ref="H100">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0" s="6" t="str" cm="1">
        <f t="array" ref="I100">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0" s="6" t="str" cm="1">
        <f t="array" ref="J100">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0" s="6" t="str" cm="1">
        <f t="array" ref="K100">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0" s="6" t="str" cm="1">
        <f t="array" ref="L100">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0" s="6" t="str" cm="1">
        <f t="array" ref="M100">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0" s="6" t="str" cm="1">
        <f t="array" ref="N100">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0" s="6" t="str" cm="1">
        <f t="array" ref="O100">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0" s="6" t="str" cm="1">
        <f t="array" ref="P100">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0" s="6" t="str" cm="1">
        <f t="array" ref="Q100">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0" s="6" t="str" cm="1">
        <f t="array" ref="R100">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0" s="6" t="str" cm="1">
        <f t="array" ref="S100">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0" s="6" t="str" cm="1">
        <f t="array" ref="T100">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0" s="6" t="str" cm="1">
        <f t="array" ref="U100">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0" s="6" t="str" cm="1">
        <f t="array" ref="V100">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IF(SUMPRODUCT(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G101" s="6" t="str" cm="1">
        <f t="array" ref="G101">IF(SUMPRODUCT(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H101" s="6" t="str" cm="1">
        <f t="array" ref="H101">IF(SUMPRODUCT(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I101" s="6" t="str" cm="1">
        <f t="array" ref="I101">IF(SUMPRODUCT(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J101" s="6" t="str" cm="1">
        <f t="array" ref="J101">IF(SUMPRODUCT(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K101" s="6" t="str" cm="1">
        <f t="array" ref="K101">IF(SUMPRODUCT(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L101" s="6" t="str" cm="1">
        <f t="array" ref="L101">IF(SUMPRODUCT(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M101" s="6" t="str" cm="1">
        <f t="array" ref="M101">IF(SUMPRODUCT(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N101" s="6" t="str" cm="1">
        <f t="array" ref="N101">IF(SUMPRODUCT(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O101" s="6" t="str" cm="1">
        <f t="array" ref="O101">IF(SUMPRODUCT(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P101" s="6" t="str" cm="1">
        <f t="array" ref="P101">IF(SUMPRODUCT(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Q101" s="6" t="str" cm="1">
        <f t="array" ref="Q101">IF(SUMPRODUCT(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R101" s="6" t="str" cm="1">
        <f t="array" ref="R101">IF(SUMPRODUCT(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S101" s="6" t="str" cm="1">
        <f t="array" ref="S101">IF(SUMPRODUCT(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T101" s="6" t="str" cm="1">
        <f t="array" ref="T101">IF(SUMPRODUCT(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U101" s="6" t="str" cm="1">
        <f t="array" ref="U101">IF(SUMPRODUCT(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c r="V101" s="6" t="str" cm="1">
        <f t="array" ref="V101">IF(SUMPRODUCT(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f>
        <v/>
      </c>
    </row>
    <row r="105" spans="2:22" x14ac:dyDescent="0.2">
      <c r="B105" s="6" t="s">
        <v>45</v>
      </c>
      <c r="C105" s="6" t="s">
        <v>78</v>
      </c>
      <c r="D105" s="6" t="s">
        <v>36</v>
      </c>
      <c r="E105" s="6" t="s">
        <v>39</v>
      </c>
      <c r="F105" s="6" t="s">
        <v>42</v>
      </c>
      <c r="G105" s="6" t="s">
        <v>79</v>
      </c>
    </row>
    <row r="106" spans="2:22" x14ac:dyDescent="0.2">
      <c r="B106" s="6" cm="1">
        <f t="array" ref="B106">ROW(Table6[[#This Row],[Row]]) - ROW(Table6[#Headers])</f>
        <v>1</v>
      </c>
      <c r="C106" s="18" t="str">
        <f t="shared" ref="C106:C113" si="22">IF( ISBLANK( $D$59 ), "", $D$59 )</f>
        <v/>
      </c>
      <c r="D106" s="29" t="s">
        <v>63</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64</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65</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66</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67</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68</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69</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70</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45</v>
      </c>
      <c r="C117" s="6" t="s">
        <v>85</v>
      </c>
      <c r="D117" s="6" t="s">
        <v>41</v>
      </c>
      <c r="E117" s="6" t="s">
        <v>36</v>
      </c>
      <c r="F117" s="6" t="s">
        <v>39</v>
      </c>
      <c r="G117" s="6" t="s">
        <v>42</v>
      </c>
      <c r="H117" s="6" t="s">
        <v>79</v>
      </c>
    </row>
    <row r="118" spans="2:8" x14ac:dyDescent="0.2">
      <c r="B118" s="6" cm="1">
        <f t="array" ref="B118">ROW(Table62627[[#This Row],[Row]]) - ROW(Table62627[#Headers])</f>
        <v>1</v>
      </c>
      <c r="C118" s="18" t="str">
        <f>IF( ISBLANK( $H$59 ), "", $H$59 )</f>
        <v/>
      </c>
      <c r="D118" s="18" t="str">
        <f>IF( ISBLANK( $H$60 ), "", $H$60 )</f>
        <v/>
      </c>
      <c r="E118" s="29" t="s">
        <v>63</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64</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65</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66</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67</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68</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69</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70</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disablePrompts="1"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86</v>
      </c>
      <c r="B1" t="s">
        <v>87</v>
      </c>
      <c r="C1" t="s">
        <v>88</v>
      </c>
      <c r="D1" t="s">
        <v>89</v>
      </c>
      <c r="E1" t="s">
        <v>90</v>
      </c>
      <c r="F1" t="s">
        <v>91</v>
      </c>
      <c r="G1" t="s">
        <v>92</v>
      </c>
      <c r="H1" t="s">
        <v>93</v>
      </c>
      <c r="I1" t="s">
        <v>94</v>
      </c>
      <c r="J1" t="s">
        <v>95</v>
      </c>
      <c r="K1" t="s">
        <v>96</v>
      </c>
      <c r="L1" t="s">
        <v>97</v>
      </c>
      <c r="M1" t="s">
        <v>98</v>
      </c>
      <c r="N1" t="s">
        <v>99</v>
      </c>
      <c r="O1" t="s">
        <v>100</v>
      </c>
      <c r="P1" t="s">
        <v>101</v>
      </c>
      <c r="Q1" t="s">
        <v>102</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86</v>
      </c>
      <c r="B1" t="s">
        <v>87</v>
      </c>
      <c r="C1" t="s">
        <v>88</v>
      </c>
      <c r="D1" t="s">
        <v>89</v>
      </c>
      <c r="E1" t="s">
        <v>90</v>
      </c>
      <c r="F1" t="s">
        <v>91</v>
      </c>
      <c r="G1" t="s">
        <v>92</v>
      </c>
      <c r="H1" t="s">
        <v>93</v>
      </c>
      <c r="I1" t="s">
        <v>94</v>
      </c>
      <c r="J1" t="s">
        <v>95</v>
      </c>
      <c r="K1" t="s">
        <v>96</v>
      </c>
      <c r="L1" t="s">
        <v>97</v>
      </c>
      <c r="M1" t="s">
        <v>98</v>
      </c>
      <c r="N1" t="s">
        <v>99</v>
      </c>
      <c r="O1" t="s">
        <v>100</v>
      </c>
      <c r="P1" t="s">
        <v>101</v>
      </c>
      <c r="Q1" t="s">
        <v>102</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6"/>
  <sheetViews>
    <sheetView workbookViewId="0">
      <selection activeCell="E44" sqref="E44"/>
    </sheetView>
  </sheetViews>
  <sheetFormatPr defaultRowHeight="12.75" x14ac:dyDescent="0.2"/>
  <cols>
    <col min="1" max="1" width="9.140625" style="6"/>
    <col min="2" max="2" width="9" style="6" customWidth="1"/>
    <col min="3" max="3" width="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103</v>
      </c>
    </row>
    <row r="4" spans="2:13" x14ac:dyDescent="0.2">
      <c r="B4" s="6" t="s">
        <v>104</v>
      </c>
      <c r="C4" s="6" t="s">
        <v>105</v>
      </c>
      <c r="D4" s="6" t="s">
        <v>106</v>
      </c>
      <c r="E4" s="6" t="s">
        <v>107</v>
      </c>
      <c r="F4" s="6" t="s">
        <v>108</v>
      </c>
      <c r="G4" s="6" t="s">
        <v>109</v>
      </c>
      <c r="H4" s="6" t="s">
        <v>110</v>
      </c>
      <c r="I4" s="6" t="s">
        <v>111</v>
      </c>
      <c r="J4" s="7" t="s">
        <v>112</v>
      </c>
      <c r="K4" s="6" t="s">
        <v>113</v>
      </c>
      <c r="L4" s="6" t="s">
        <v>114</v>
      </c>
      <c r="M4" s="6" t="s">
        <v>115</v>
      </c>
    </row>
    <row r="5" spans="2:13" x14ac:dyDescent="0.2">
      <c r="B5" s="32">
        <f xml:space="preserve"> ROW( co_sectorInfo[[#This Row],[ID]] ) - ROW( co_sectorInfo[[#Headers],[ID]] )</f>
        <v>1</v>
      </c>
      <c r="C5" s="9" t="s">
        <v>116</v>
      </c>
      <c r="D5" s="9" t="s">
        <v>117</v>
      </c>
      <c r="E5" s="9" t="s">
        <v>118</v>
      </c>
      <c r="F5" s="9" t="s">
        <v>119</v>
      </c>
      <c r="G5" s="9" t="s">
        <v>120</v>
      </c>
      <c r="H5" s="9" t="s">
        <v>121</v>
      </c>
      <c r="I5" s="9">
        <f xml:space="preserve"> 10^5</f>
        <v>100000</v>
      </c>
      <c r="J5" s="10" t="s">
        <v>122</v>
      </c>
      <c r="K5" s="9" t="s">
        <v>123</v>
      </c>
      <c r="L5" s="9" t="str">
        <f xml:space="preserve"> INDEX( co_modelTypes[driverUnit_label], MATCH( co_sectorInfo[[#This Row],[modelType]], co_modelTypes[modelType], 0 ) )</f>
        <v>degrees Celsius</v>
      </c>
      <c r="M5" s="9" t="s">
        <v>124</v>
      </c>
    </row>
    <row r="6" spans="2:13" x14ac:dyDescent="0.2">
      <c r="B6" s="32">
        <f xml:space="preserve"> ROW( co_sectorInfo[[#This Row],[ID]] ) - ROW( co_sectorInfo[[#Headers],[ID]] )</f>
        <v>2</v>
      </c>
      <c r="C6" s="9" t="s">
        <v>125</v>
      </c>
      <c r="D6" s="9" t="s">
        <v>126</v>
      </c>
      <c r="E6" s="9" t="s">
        <v>127</v>
      </c>
      <c r="F6" s="9" t="s">
        <v>128</v>
      </c>
      <c r="G6" s="9" t="s">
        <v>129</v>
      </c>
      <c r="H6" s="9" t="s">
        <v>130</v>
      </c>
      <c r="I6" s="9">
        <v>1</v>
      </c>
      <c r="J6" s="10" t="s">
        <v>131</v>
      </c>
      <c r="K6" s="9" t="s">
        <v>123</v>
      </c>
      <c r="L6" s="9" t="str">
        <f xml:space="preserve"> INDEX( co_modelTypes[driverUnit_label], MATCH( co_sectorInfo[[#This Row],[modelType]], co_modelTypes[modelType], 0 ) )</f>
        <v>degrees Celsius</v>
      </c>
      <c r="M6" s="9" t="s">
        <v>132</v>
      </c>
    </row>
    <row r="7" spans="2:13" x14ac:dyDescent="0.2">
      <c r="B7" s="32">
        <f xml:space="preserve"> ROW( co_sectorInfo[[#This Row],[ID]] ) - ROW( co_sectorInfo[[#Headers],[ID]] )</f>
        <v>3</v>
      </c>
      <c r="C7" s="9" t="s">
        <v>133</v>
      </c>
      <c r="D7" s="9" t="s">
        <v>134</v>
      </c>
      <c r="E7" s="9" t="s">
        <v>135</v>
      </c>
      <c r="F7" s="9" t="s">
        <v>136</v>
      </c>
      <c r="G7" s="9" t="s">
        <v>137</v>
      </c>
      <c r="H7" s="9" t="s">
        <v>137</v>
      </c>
      <c r="I7" s="9">
        <f xml:space="preserve"> 10^5</f>
        <v>100000</v>
      </c>
      <c r="J7" s="10" t="s">
        <v>122</v>
      </c>
      <c r="K7" s="9" t="s">
        <v>123</v>
      </c>
      <c r="L7" s="9" t="str">
        <f xml:space="preserve"> INDEX( co_modelTypes[driverUnit_label], MATCH( co_sectorInfo[[#This Row],[modelType]], co_modelTypes[modelType], 0 ) )</f>
        <v>degrees Celsius</v>
      </c>
      <c r="M7" s="9" t="s">
        <v>138</v>
      </c>
    </row>
    <row r="8" spans="2:13" x14ac:dyDescent="0.2">
      <c r="B8" s="32">
        <f xml:space="preserve"> ROW( co_sectorInfo[[#This Row],[ID]] ) - ROW( co_sectorInfo[[#Headers],[ID]] )</f>
        <v>4</v>
      </c>
      <c r="C8" s="9" t="s">
        <v>139</v>
      </c>
      <c r="D8" s="9" t="s">
        <v>140</v>
      </c>
      <c r="E8" s="9" t="s">
        <v>141</v>
      </c>
      <c r="F8" s="9" t="s">
        <v>142</v>
      </c>
      <c r="G8" s="9" t="s">
        <v>137</v>
      </c>
      <c r="H8" s="9" t="s">
        <v>137</v>
      </c>
      <c r="I8" s="9">
        <v>1</v>
      </c>
      <c r="J8" s="10" t="s">
        <v>131</v>
      </c>
      <c r="K8" s="9" t="s">
        <v>123</v>
      </c>
      <c r="L8" s="9" t="str">
        <f xml:space="preserve"> INDEX( co_modelTypes[driverUnit_label], MATCH( co_sectorInfo[[#This Row],[modelType]], co_modelTypes[modelType], 0 ) )</f>
        <v>degrees Celsius</v>
      </c>
      <c r="M8" s="9" t="s">
        <v>143</v>
      </c>
    </row>
    <row r="9" spans="2:13" x14ac:dyDescent="0.2">
      <c r="B9" s="32">
        <f xml:space="preserve"> ROW( co_sectorInfo[[#This Row],[ID]] ) - ROW( co_sectorInfo[[#Headers],[ID]] )</f>
        <v>5</v>
      </c>
      <c r="C9" s="9" t="s">
        <v>144</v>
      </c>
      <c r="D9" s="9" t="s">
        <v>145</v>
      </c>
      <c r="E9" s="9" t="s">
        <v>141</v>
      </c>
      <c r="F9" s="9" t="s">
        <v>142</v>
      </c>
      <c r="G9" s="9" t="s">
        <v>137</v>
      </c>
      <c r="H9" s="9" t="s">
        <v>137</v>
      </c>
      <c r="I9" s="9">
        <v>1</v>
      </c>
      <c r="J9" s="10" t="s">
        <v>131</v>
      </c>
      <c r="K9" s="9" t="s">
        <v>146</v>
      </c>
      <c r="L9" s="9" t="str">
        <f xml:space="preserve"> INDEX( co_modelTypes[driverUnit_label], MATCH( co_sectorInfo[[#This Row],[modelType]], co_modelTypes[modelType], 0 ) )</f>
        <v>cm</v>
      </c>
      <c r="M9" s="9"/>
    </row>
    <row r="10" spans="2:13" x14ac:dyDescent="0.2">
      <c r="B10" s="32">
        <f xml:space="preserve"> ROW( co_sectorInfo[[#This Row],[ID]] ) - ROW( co_sectorInfo[[#Headers],[ID]] )</f>
        <v>6</v>
      </c>
      <c r="C10" s="9" t="s">
        <v>147</v>
      </c>
      <c r="D10" s="9" t="s">
        <v>148</v>
      </c>
      <c r="E10" s="9" t="s">
        <v>149</v>
      </c>
      <c r="F10" s="9" t="s">
        <v>150</v>
      </c>
      <c r="G10" s="9" t="s">
        <v>137</v>
      </c>
      <c r="H10" s="9" t="s">
        <v>137</v>
      </c>
      <c r="I10" s="9">
        <v>1</v>
      </c>
      <c r="J10" s="10" t="s">
        <v>131</v>
      </c>
      <c r="K10" s="9" t="s">
        <v>146</v>
      </c>
      <c r="L10" s="9" t="str">
        <f xml:space="preserve"> INDEX( co_modelTypes[driverUnit_label], MATCH( co_sectorInfo[[#This Row],[modelType]], co_modelTypes[modelType], 0 ) )</f>
        <v>cm</v>
      </c>
      <c r="M10" s="9"/>
    </row>
    <row r="13" spans="2:13" x14ac:dyDescent="0.2">
      <c r="B13" s="6" t="s">
        <v>151</v>
      </c>
    </row>
    <row r="14" spans="2:13" x14ac:dyDescent="0.2">
      <c r="B14" s="6" t="s">
        <v>104</v>
      </c>
      <c r="C14" s="6" t="s">
        <v>106</v>
      </c>
      <c r="D14" s="6" t="s">
        <v>152</v>
      </c>
      <c r="E14" s="6" t="s">
        <v>153</v>
      </c>
    </row>
    <row r="15" spans="2:13" x14ac:dyDescent="0.2">
      <c r="B15" s="32">
        <f xml:space="preserve"> ROW( coVariants[[#This Row],[ID]] ) - ROW( coVariants[[#Headers],[ID]] )</f>
        <v>1</v>
      </c>
      <c r="C15" s="9" t="s">
        <v>117</v>
      </c>
      <c r="D15" s="9" t="s">
        <v>5</v>
      </c>
      <c r="E15" s="9" t="s">
        <v>154</v>
      </c>
    </row>
    <row r="16" spans="2:13" x14ac:dyDescent="0.2">
      <c r="B16" s="32">
        <f xml:space="preserve"> ROW( coVariants[[#This Row],[ID]] ) - ROW( coVariants[[#Headers],[ID]] )</f>
        <v>2</v>
      </c>
      <c r="C16" s="9" t="s">
        <v>126</v>
      </c>
      <c r="D16" s="9" t="s">
        <v>5</v>
      </c>
      <c r="E16" s="9" t="s">
        <v>154</v>
      </c>
    </row>
    <row r="17" spans="2:5" x14ac:dyDescent="0.2">
      <c r="B17" s="32">
        <f xml:space="preserve"> ROW( coVariants[[#This Row],[ID]] ) - ROW( coVariants[[#Headers],[ID]] )</f>
        <v>3</v>
      </c>
      <c r="C17" s="9" t="s">
        <v>134</v>
      </c>
      <c r="D17" s="9" t="s">
        <v>5</v>
      </c>
      <c r="E17" s="9" t="s">
        <v>154</v>
      </c>
    </row>
    <row r="18" spans="2:5" x14ac:dyDescent="0.2">
      <c r="B18" s="32">
        <f xml:space="preserve"> ROW( coVariants[[#This Row],[ID]] ) - ROW( coVariants[[#Headers],[ID]] )</f>
        <v>4</v>
      </c>
      <c r="C18" s="9" t="s">
        <v>140</v>
      </c>
      <c r="D18" s="9" t="s">
        <v>155</v>
      </c>
      <c r="E18" s="9" t="s">
        <v>156</v>
      </c>
    </row>
    <row r="19" spans="2:5" x14ac:dyDescent="0.2">
      <c r="B19" s="32">
        <f xml:space="preserve"> ROW( coVariants[[#This Row],[ID]] ) - ROW( coVariants[[#Headers],[ID]] )</f>
        <v>5</v>
      </c>
      <c r="C19" s="9" t="s">
        <v>140</v>
      </c>
      <c r="D19" s="9" t="s">
        <v>157</v>
      </c>
      <c r="E19" s="9" t="s">
        <v>158</v>
      </c>
    </row>
    <row r="20" spans="2:5" x14ac:dyDescent="0.2">
      <c r="B20" s="32">
        <f xml:space="preserve"> ROW( coVariants[[#This Row],[ID]] ) - ROW( coVariants[[#Headers],[ID]] )</f>
        <v>6</v>
      </c>
      <c r="C20" s="9" t="s">
        <v>145</v>
      </c>
      <c r="D20" s="9" t="s">
        <v>159</v>
      </c>
      <c r="E20" s="9" t="s">
        <v>160</v>
      </c>
    </row>
    <row r="21" spans="2:5" x14ac:dyDescent="0.2">
      <c r="B21" s="32">
        <f xml:space="preserve"> ROW( coVariants[[#This Row],[ID]] ) - ROW( coVariants[[#Headers],[ID]] )</f>
        <v>7</v>
      </c>
      <c r="C21" s="9" t="s">
        <v>145</v>
      </c>
      <c r="D21" s="9" t="s">
        <v>161</v>
      </c>
      <c r="E21" s="9" t="s">
        <v>162</v>
      </c>
    </row>
    <row r="22" spans="2:5" x14ac:dyDescent="0.2">
      <c r="B22" s="32">
        <f xml:space="preserve"> ROW( coVariants[[#This Row],[ID]] ) - ROW( coVariants[[#Headers],[ID]] )</f>
        <v>8</v>
      </c>
      <c r="C22" s="9" t="s">
        <v>148</v>
      </c>
      <c r="D22" s="9" t="s">
        <v>159</v>
      </c>
      <c r="E22" s="9" t="s">
        <v>160</v>
      </c>
    </row>
    <row r="23" spans="2:5" x14ac:dyDescent="0.2">
      <c r="B23" s="32">
        <f xml:space="preserve"> ROW( coVariants[[#This Row],[ID]] ) - ROW( coVariants[[#Headers],[ID]] )</f>
        <v>9</v>
      </c>
      <c r="C23" s="9" t="s">
        <v>148</v>
      </c>
      <c r="D23" s="9" t="s">
        <v>161</v>
      </c>
      <c r="E23" s="9" t="s">
        <v>162</v>
      </c>
    </row>
    <row r="26" spans="2:5" x14ac:dyDescent="0.2">
      <c r="B26" s="6" t="s">
        <v>163</v>
      </c>
    </row>
    <row r="27" spans="2:5" x14ac:dyDescent="0.2">
      <c r="B27" s="6" t="s">
        <v>104</v>
      </c>
      <c r="C27" s="6" t="s">
        <v>113</v>
      </c>
      <c r="D27" s="6" t="s">
        <v>164</v>
      </c>
      <c r="E27" s="6" t="s">
        <v>114</v>
      </c>
    </row>
    <row r="28" spans="2:5" x14ac:dyDescent="0.2">
      <c r="B28" s="32">
        <f xml:space="preserve"> ROW( co_modelTypes[[#This Row],[ID]] ) - ROW( co_modelTypes[[#Headers],[ID]] )</f>
        <v>1</v>
      </c>
      <c r="C28" s="9" t="s">
        <v>123</v>
      </c>
      <c r="D28" s="9" t="s">
        <v>165</v>
      </c>
      <c r="E28" s="9" t="s">
        <v>166</v>
      </c>
    </row>
    <row r="29" spans="2:5" x14ac:dyDescent="0.2">
      <c r="B29" s="32">
        <f xml:space="preserve"> ROW( co_modelTypes[[#This Row],[ID]] ) - ROW( co_modelTypes[[#Headers],[ID]] )</f>
        <v>2</v>
      </c>
      <c r="C29" s="9" t="s">
        <v>146</v>
      </c>
      <c r="D29" s="9" t="s">
        <v>167</v>
      </c>
      <c r="E29" s="9" t="s">
        <v>168</v>
      </c>
    </row>
    <row r="32" spans="2:5" x14ac:dyDescent="0.2">
      <c r="B32" s="6" t="s">
        <v>169</v>
      </c>
    </row>
    <row r="33" spans="2:6" x14ac:dyDescent="0.2">
      <c r="B33" s="6" t="s">
        <v>104</v>
      </c>
      <c r="C33" s="6" t="s">
        <v>75</v>
      </c>
      <c r="D33" s="6" t="s">
        <v>170</v>
      </c>
      <c r="E33" s="6" t="s">
        <v>171</v>
      </c>
    </row>
    <row r="34" spans="2:6" x14ac:dyDescent="0.2">
      <c r="B34" s="32">
        <f xml:space="preserve"> ROW( co_emissions[[#This Row],[ID]] ) - ROW( co_emissions[[#Headers],[ID]] )</f>
        <v>1</v>
      </c>
      <c r="C34" s="9" t="str" cm="1">
        <f t="array" ref="C34">IF(INDEX(outputs1[scenario],MATCH(0,COUNTIF('Control Panel'!$C$33:C33,outputs1[scenario]),0)) = 0,"", INDEX(outputs1[scenario],MATCH(0,COUNTIF('Control Panel'!$C$33:C33,outputs1[scenario]),0)))</f>
        <v/>
      </c>
      <c r="D34" s="9" t="str" cm="1">
        <f t="array" ref="D34">_xlfn.IFS(co_emissions[[#This Row],[Emissions Scenario]]=0,"ECS_3.0_ref_0",co_emissions[[#This Row],[Emissions Scenario]]="","ECS_3.0_ref_50",co_emissions[[#This Row],[Emissions Scenario]]&lt;&gt;0,co_emissions[[#This Row],[Emissions Scenario]])</f>
        <v>ECS_3.0_ref_50</v>
      </c>
      <c r="E34" s="9"/>
    </row>
    <row r="35" spans="2:6" x14ac:dyDescent="0.2">
      <c r="B35" s="32">
        <f xml:space="preserve"> ROW( co_emissions[[#This Row],[ID]] ) - ROW( co_emissions[[#Headers],[ID]] )</f>
        <v>2</v>
      </c>
      <c r="C35" s="9" t="str" cm="1">
        <f t="array" ref="C35">IF(INDEX(outputs1[scenario],MATCH(0,COUNTIF('Control Panel'!$C$33:C34,outputs1[scenario]),0)) = 0,"", INDEX(outputs1[scenario],MATCH(0,COUNTIF('Control Panel'!$C$33:C34,outputs1[scenario]),0)))</f>
        <v/>
      </c>
      <c r="D35" s="9" t="str" cm="1">
        <f t="array" ref="D35">_xlfn.IFS(co_emissions[[#This Row],[Emissions Scenario]]=0,"ECS_3.0_ref_0",co_emissions[[#This Row],[Emissions Scenario]]="","ECS_3.0_ref_50",co_emissions[[#This Row],[Emissions Scenario]]&lt;&gt;0,co_emissions[[#This Row],[Emissions Scenario]])</f>
        <v>ECS_3.0_ref_50</v>
      </c>
      <c r="E35" s="9"/>
    </row>
    <row r="36" spans="2:6" x14ac:dyDescent="0.2">
      <c r="B36" s="32">
        <f xml:space="preserve"> ROW( co_emissions[[#This Row],[ID]] ) - ROW( co_emissions[[#Headers],[ID]] )</f>
        <v>3</v>
      </c>
      <c r="C36" s="9" t="str" cm="1">
        <f t="array" ref="C36">IF(INDEX(outputs1[scenario],MATCH(0,COUNTIF('Control Panel'!$C$33:C35,outputs1[scenario]),0)) = 0,"", INDEX(outputs1[scenario],MATCH(0,COUNTIF('Control Panel'!$C$33:C35,outputs1[scenario]),0)))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2">
        <f xml:space="preserve"> ROW( co_emissions[[#This Row],[ID]] ) - ROW( co_emissions[[#Headers],[ID]] )</f>
        <v>4</v>
      </c>
      <c r="C37" s="9" t="str" cm="1">
        <f t="array" ref="C37">IF(INDEX(outputs1[scenario],MATCH(0,COUNTIF('Control Panel'!$C$33:C36,outputs1[scenario]),0)) = 0,"", INDEX(outputs1[scenario],MATCH(0,COUNTIF('Control Panel'!$C$33:C36,outputs1[scenario]),0)))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ht="15" x14ac:dyDescent="0.25">
      <c r="B38"/>
      <c r="C38"/>
      <c r="D38"/>
      <c r="E38"/>
      <c r="F38"/>
    </row>
    <row r="40" spans="2:6" x14ac:dyDescent="0.2">
      <c r="B40" s="6" t="s">
        <v>172</v>
      </c>
    </row>
    <row r="41" spans="2:6" x14ac:dyDescent="0.2">
      <c r="B41" s="6" t="s">
        <v>104</v>
      </c>
      <c r="C41" s="6" t="s">
        <v>87</v>
      </c>
      <c r="D41" s="6" t="s">
        <v>173</v>
      </c>
    </row>
    <row r="42" spans="2:6" x14ac:dyDescent="0.2">
      <c r="B42" s="32">
        <f xml:space="preserve"> ROW( SV_Categories[[#This Row],[ID]] ) - ROW( SV_Categories[[#Headers],[ID]] )</f>
        <v>1</v>
      </c>
      <c r="C42" s="9" t="s">
        <v>174</v>
      </c>
      <c r="D42" s="9" t="s">
        <v>27</v>
      </c>
    </row>
    <row r="43" spans="2:6" x14ac:dyDescent="0.2">
      <c r="B43" s="32">
        <f xml:space="preserve"> ROW( SV_Categories[[#This Row],[ID]] ) - ROW( SV_Categories[[#Headers],[ID]] )</f>
        <v>2</v>
      </c>
      <c r="C43" s="9" t="s">
        <v>175</v>
      </c>
      <c r="D43" s="9" t="s">
        <v>37</v>
      </c>
    </row>
    <row r="44" spans="2:6" x14ac:dyDescent="0.2">
      <c r="B44" s="32">
        <f xml:space="preserve"> ROW( SV_Categories[[#This Row],[ID]] ) - ROW( SV_Categories[[#Headers],[ID]] )</f>
        <v>3</v>
      </c>
      <c r="C44" s="9" t="s">
        <v>176</v>
      </c>
      <c r="D44" s="9" t="s">
        <v>31</v>
      </c>
    </row>
    <row r="45" spans="2:6" x14ac:dyDescent="0.2">
      <c r="B45" s="32">
        <f xml:space="preserve"> ROW( SV_Categories[[#This Row],[ID]] ) - ROW( SV_Categories[[#Headers],[ID]] )</f>
        <v>4</v>
      </c>
      <c r="C45" s="9" t="s">
        <v>177</v>
      </c>
      <c r="D45" s="9" t="s">
        <v>33</v>
      </c>
    </row>
    <row r="46" spans="2:6" x14ac:dyDescent="0.2">
      <c r="B46" s="32">
        <f xml:space="preserve"> ROW( SV_Categories[[#This Row],[ID]] ) - ROW( SV_Categories[[#Headers],[ID]] )</f>
        <v>5</v>
      </c>
      <c r="C46" s="9" t="s">
        <v>178</v>
      </c>
      <c r="D46" s="9" t="s">
        <v>70</v>
      </c>
    </row>
    <row r="47" spans="2:6" x14ac:dyDescent="0.2">
      <c r="B47" s="32">
        <f xml:space="preserve"> ROW( SV_Categories[[#This Row],[ID]] ) - ROW( SV_Categories[[#Headers],[ID]] )</f>
        <v>6</v>
      </c>
      <c r="C47" s="9" t="s">
        <v>179</v>
      </c>
      <c r="D47" s="9" t="s">
        <v>69</v>
      </c>
    </row>
    <row r="48" spans="2:6" x14ac:dyDescent="0.2">
      <c r="B48" s="32">
        <f xml:space="preserve"> ROW( SV_Categories[[#This Row],[ID]] ) - ROW( SV_Categories[[#Headers],[ID]] )</f>
        <v>7</v>
      </c>
      <c r="C48" s="9" t="s">
        <v>180</v>
      </c>
      <c r="D48" s="9" t="s">
        <v>68</v>
      </c>
    </row>
    <row r="49" spans="2:5" x14ac:dyDescent="0.2">
      <c r="B49" s="32">
        <f xml:space="preserve"> ROW( SV_Categories[[#This Row],[ID]] ) - ROW( SV_Categories[[#Headers],[ID]] )</f>
        <v>8</v>
      </c>
      <c r="C49" s="9" t="s">
        <v>181</v>
      </c>
      <c r="D49" s="9" t="s">
        <v>65</v>
      </c>
    </row>
    <row r="50" spans="2:5" x14ac:dyDescent="0.2">
      <c r="B50" s="32">
        <f xml:space="preserve"> ROW( SV_Categories[[#This Row],[ID]] ) - ROW( SV_Categories[[#Headers],[ID]] )</f>
        <v>9</v>
      </c>
      <c r="C50" s="9" t="s">
        <v>182</v>
      </c>
      <c r="D50" s="9" t="s">
        <v>64</v>
      </c>
    </row>
    <row r="51" spans="2:5" x14ac:dyDescent="0.2">
      <c r="B51" s="32">
        <f xml:space="preserve"> ROW( SV_Categories[[#This Row],[ID]] ) - ROW( SV_Categories[[#Headers],[ID]] )</f>
        <v>10</v>
      </c>
      <c r="C51" s="9" t="s">
        <v>183</v>
      </c>
      <c r="D51" s="9" t="s">
        <v>66</v>
      </c>
    </row>
    <row r="52" spans="2:5" x14ac:dyDescent="0.2">
      <c r="B52" s="32">
        <f xml:space="preserve"> ROW( SV_Categories[[#This Row],[ID]] ) - ROW( SV_Categories[[#Headers],[ID]] )</f>
        <v>11</v>
      </c>
      <c r="C52" s="9" t="s">
        <v>184</v>
      </c>
      <c r="D52" s="9" t="s">
        <v>67</v>
      </c>
    </row>
    <row r="53" spans="2:5" x14ac:dyDescent="0.2">
      <c r="B53" s="32">
        <f xml:space="preserve"> ROW( SV_Categories[[#This Row],[ID]] ) - ROW( SV_Categories[[#Headers],[ID]] )</f>
        <v>12</v>
      </c>
      <c r="C53" s="9" t="s">
        <v>185</v>
      </c>
      <c r="D53" s="9" t="s">
        <v>63</v>
      </c>
    </row>
    <row r="56" spans="2:5" x14ac:dyDescent="0.2">
      <c r="B56" s="6" t="s">
        <v>186</v>
      </c>
    </row>
    <row r="57" spans="2:5" x14ac:dyDescent="0.2">
      <c r="B57" s="6" t="s">
        <v>104</v>
      </c>
      <c r="C57" s="6" t="s">
        <v>187</v>
      </c>
      <c r="D57" s="6" t="s">
        <v>188</v>
      </c>
      <c r="E57" s="6" t="s">
        <v>189</v>
      </c>
    </row>
    <row r="58" spans="2:5" x14ac:dyDescent="0.2">
      <c r="B58" s="32">
        <f xml:space="preserve"> ROW( co_modelValues[[#This Row],[ID]] ) - ROW( co_modelValues[[#Headers],[ID]] )</f>
        <v>1</v>
      </c>
      <c r="C58" s="9" t="s">
        <v>190</v>
      </c>
      <c r="D58" s="9" t="s">
        <v>191</v>
      </c>
      <c r="E58" s="9" t="str">
        <f xml:space="preserve"> IF( ISBLANK( input_sector ), "", input_sector )</f>
        <v/>
      </c>
    </row>
    <row r="59" spans="2:5" x14ac:dyDescent="0.2">
      <c r="B59" s="32">
        <f xml:space="preserve"> ROW( co_modelValues[[#This Row],[ID]] ) - ROW( co_modelValues[[#Headers],[ID]] )</f>
        <v>2</v>
      </c>
      <c r="C59" s="9" t="s">
        <v>192</v>
      </c>
      <c r="D59" s="9" t="s">
        <v>193</v>
      </c>
      <c r="E59" s="9">
        <v>8</v>
      </c>
    </row>
    <row r="60" spans="2:5" x14ac:dyDescent="0.2">
      <c r="B60" s="32">
        <f xml:space="preserve"> ROW( co_modelValues[[#This Row],[ID]] ) - ROW( co_modelValues[[#Headers],[ID]] )</f>
        <v>3</v>
      </c>
      <c r="C60" s="9" t="s">
        <v>194</v>
      </c>
      <c r="D60" s="9" t="s">
        <v>195</v>
      </c>
      <c r="E60" s="9">
        <f xml:space="preserve"> ROWS( co_emissions[] )</f>
        <v>4</v>
      </c>
    </row>
    <row r="61" spans="2:5" x14ac:dyDescent="0.2">
      <c r="B61" s="32">
        <f xml:space="preserve"> ROW( co_modelValues[[#This Row],[ID]] ) - ROW( co_modelValues[[#Headers],[ID]] )</f>
        <v>4</v>
      </c>
      <c r="C61" s="9" t="s">
        <v>196</v>
      </c>
      <c r="D61" s="9" t="s">
        <v>197</v>
      </c>
      <c r="E61" s="9">
        <v>2</v>
      </c>
    </row>
    <row r="64" spans="2:5" x14ac:dyDescent="0.2">
      <c r="B64" s="6" t="s">
        <v>198</v>
      </c>
    </row>
    <row r="65" spans="2:7" x14ac:dyDescent="0.2">
      <c r="B65" s="6" t="s">
        <v>104</v>
      </c>
      <c r="C65" s="6" t="s">
        <v>9</v>
      </c>
      <c r="D65" s="6" t="s">
        <v>10</v>
      </c>
      <c r="E65" s="6" t="s">
        <v>199</v>
      </c>
      <c r="F65" s="6" t="s">
        <v>200</v>
      </c>
      <c r="G65" s="6" t="s">
        <v>201</v>
      </c>
    </row>
    <row r="66" spans="2:7" x14ac:dyDescent="0.2">
      <c r="B66" s="32">
        <f xml:space="preserve"> ROW( co_plotList[[#This Row],[ID]] ) - ROW( co_plotList[[#Headers],[ID]] )</f>
        <v>1</v>
      </c>
      <c r="C66" s="9" t="s">
        <v>11</v>
      </c>
      <c r="D66" s="11">
        <v>1</v>
      </c>
      <c r="E66" s="9" t="s">
        <v>202</v>
      </c>
      <c r="F66" s="9">
        <v>1</v>
      </c>
      <c r="G66" s="9" t="s">
        <v>203</v>
      </c>
    </row>
    <row r="67" spans="2:7" x14ac:dyDescent="0.2">
      <c r="B67" s="32">
        <f xml:space="preserve"> ROW( co_plotList[[#This Row],[ID]] ) - ROW( co_plotList[[#Headers],[ID]] )</f>
        <v>2</v>
      </c>
      <c r="C67" s="9" t="s">
        <v>11</v>
      </c>
      <c r="D67" s="11">
        <v>2</v>
      </c>
      <c r="E67" s="9" t="s">
        <v>204</v>
      </c>
      <c r="F67" s="9">
        <v>2</v>
      </c>
      <c r="G67" s="9" t="s">
        <v>205</v>
      </c>
    </row>
    <row r="68" spans="2:7" x14ac:dyDescent="0.2">
      <c r="B68" s="32">
        <f xml:space="preserve"> ROW( co_plotList[[#This Row],[ID]] ) - ROW( co_plotList[[#Headers],[ID]] )</f>
        <v>3</v>
      </c>
      <c r="C68" s="9" t="s">
        <v>206</v>
      </c>
      <c r="D68" s="11">
        <v>1</v>
      </c>
      <c r="E68" s="9" t="s">
        <v>207</v>
      </c>
      <c r="F68" s="9">
        <v>1</v>
      </c>
      <c r="G68" s="9" t="s">
        <v>208</v>
      </c>
    </row>
    <row r="69" spans="2:7" x14ac:dyDescent="0.2">
      <c r="B69" s="32">
        <f xml:space="preserve"> ROW( co_plotList[[#This Row],[ID]] ) - ROW( co_plotList[[#Headers],[ID]] )</f>
        <v>4</v>
      </c>
      <c r="C69" s="9" t="s">
        <v>15</v>
      </c>
      <c r="D69" s="11">
        <v>1</v>
      </c>
      <c r="E69" s="9" t="s">
        <v>209</v>
      </c>
      <c r="F69" s="9">
        <v>1</v>
      </c>
      <c r="G69" s="9" t="s">
        <v>210</v>
      </c>
    </row>
    <row r="70" spans="2:7" x14ac:dyDescent="0.2">
      <c r="B70" s="32">
        <f xml:space="preserve"> ROW( co_plotList[[#This Row],[ID]] ) - ROW( co_plotList[[#Headers],[ID]] )</f>
        <v>5</v>
      </c>
      <c r="C70" s="9" t="s">
        <v>15</v>
      </c>
      <c r="D70" s="11">
        <v>2</v>
      </c>
      <c r="E70" s="9" t="s">
        <v>211</v>
      </c>
      <c r="F70" s="9">
        <v>2</v>
      </c>
      <c r="G70" s="9" t="s">
        <v>212</v>
      </c>
    </row>
    <row r="71" spans="2:7" x14ac:dyDescent="0.2">
      <c r="B71" s="32">
        <f xml:space="preserve"> ROW( co_plotList[[#This Row],[ID]] ) - ROW( co_plotList[[#Headers],[ID]] )</f>
        <v>6</v>
      </c>
      <c r="C71" s="9" t="s">
        <v>15</v>
      </c>
      <c r="D71" s="11">
        <v>3</v>
      </c>
      <c r="E71" s="9" t="s">
        <v>213</v>
      </c>
      <c r="F71" s="9">
        <v>3</v>
      </c>
      <c r="G71" s="9" t="s">
        <v>214</v>
      </c>
    </row>
    <row r="72" spans="2:7" x14ac:dyDescent="0.2">
      <c r="B72" s="32">
        <f xml:space="preserve"> ROW( co_plotList[[#This Row],[ID]] ) - ROW( co_plotList[[#Headers],[ID]] )</f>
        <v>7</v>
      </c>
      <c r="C72" s="9" t="s">
        <v>15</v>
      </c>
      <c r="D72" s="11">
        <v>4</v>
      </c>
      <c r="E72" s="9" t="s">
        <v>239</v>
      </c>
      <c r="F72" s="9">
        <v>4</v>
      </c>
      <c r="G72" s="9" t="s">
        <v>240</v>
      </c>
    </row>
    <row r="75" spans="2:7" x14ac:dyDescent="0.2">
      <c r="B75" s="6" t="s">
        <v>215</v>
      </c>
      <c r="F75" s="6" t="s">
        <v>216</v>
      </c>
    </row>
    <row r="76" spans="2:7" x14ac:dyDescent="0.2">
      <c r="B76" s="6" t="s">
        <v>104</v>
      </c>
      <c r="C76" s="6" t="s">
        <v>199</v>
      </c>
      <c r="D76" s="6" t="s">
        <v>217</v>
      </c>
      <c r="E76" s="6" t="s">
        <v>201</v>
      </c>
      <c r="F76" s="6" t="s">
        <v>218</v>
      </c>
      <c r="G76" s="6" t="s">
        <v>219</v>
      </c>
    </row>
    <row r="77" spans="2:7" x14ac:dyDescent="0.2">
      <c r="B77" s="32">
        <f xml:space="preserve"> ROW( co_plotSelections[[#This Row],[ID]] ) - ROW( co_plotSelections[[#Headers],[ID]] )</f>
        <v>1</v>
      </c>
      <c r="C77" s="9" t="s">
        <v>202</v>
      </c>
      <c r="D77" s="11" t="s">
        <v>36</v>
      </c>
      <c r="E77" s="9" t="str">
        <f xml:space="preserve"> INDEX( co_plotList[inputsName], MATCH( co_plotSelections[[#This Row],[plot_id]], co_plotList[plot_id], 0 ) )</f>
        <v>input_impacts1</v>
      </c>
      <c r="F77" s="11">
        <v>1</v>
      </c>
      <c r="G77" s="10" t="str" cm="1">
        <f t="array" aca="1" ref="G7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78" spans="2:7" x14ac:dyDescent="0.2">
      <c r="B78" s="32">
        <f xml:space="preserve"> ROW( co_plotSelections[[#This Row],[ID]] ) - ROW( co_plotSelections[[#Headers],[ID]] )</f>
        <v>2</v>
      </c>
      <c r="C78" s="9" t="s">
        <v>202</v>
      </c>
      <c r="D78" s="9" t="s">
        <v>38</v>
      </c>
      <c r="E78" s="9" t="str">
        <f xml:space="preserve"> INDEX( co_plotList[inputsName], MATCH( co_plotSelections[[#This Row],[plot_id]], co_plotList[plot_id], 0 ) )</f>
        <v>input_impacts1</v>
      </c>
      <c r="F78" s="11">
        <v>2</v>
      </c>
      <c r="G78" s="10" t="str" cm="1">
        <f t="array" aca="1" ref="G7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79" spans="2:7" x14ac:dyDescent="0.2">
      <c r="B79" s="32">
        <f xml:space="preserve"> ROW( co_plotSelections[[#This Row],[ID]] ) - ROW( co_plotSelections[[#Headers],[ID]] )</f>
        <v>3</v>
      </c>
      <c r="C79" s="9" t="s">
        <v>202</v>
      </c>
      <c r="D79" s="11" t="s">
        <v>41</v>
      </c>
      <c r="E79" s="11" t="str">
        <f xml:space="preserve"> INDEX( co_plotList[inputsName], MATCH( co_plotSelections[[#This Row],[plot_id]], co_plotList[plot_id], 0 ) )</f>
        <v>input_impacts1</v>
      </c>
      <c r="F79" s="11">
        <v>3</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0" spans="2:7" x14ac:dyDescent="0.2">
      <c r="B80" s="32">
        <f xml:space="preserve"> ROW( co_plotSelections[[#This Row],[ID]] ) - ROW( co_plotSelections[[#Headers],[ID]] )</f>
        <v>4</v>
      </c>
      <c r="C80" s="9" t="s">
        <v>204</v>
      </c>
      <c r="D80" s="9" t="s">
        <v>38</v>
      </c>
      <c r="E80" s="9" t="str">
        <f xml:space="preserve"> INDEX( co_plotList[inputsName], MATCH( co_plotSelections[[#This Row],[plot_id]], co_plotList[plot_id], 0 ) )</f>
        <v>input_impacts2</v>
      </c>
      <c r="F80" s="11">
        <v>1</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2">
        <f xml:space="preserve"> ROW( co_plotSelections[[#This Row],[ID]] ) - ROW( co_plotSelections[[#Headers],[ID]] )</f>
        <v>5</v>
      </c>
      <c r="C81" s="9" t="s">
        <v>204</v>
      </c>
      <c r="D81" s="11" t="s">
        <v>41</v>
      </c>
      <c r="E81" s="9" t="str">
        <f xml:space="preserve"> INDEX( co_plotList[inputsName], MATCH( co_plotSelections[[#This Row],[plot_id]], co_plotList[plot_id], 0 ) )</f>
        <v>input_impacts2</v>
      </c>
      <c r="F81" s="11">
        <v>2</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2" spans="2:7" x14ac:dyDescent="0.2">
      <c r="B82" s="32">
        <f xml:space="preserve"> ROW( co_plotSelections[[#This Row],[ID]] ) - ROW( co_plotSelections[[#Headers],[ID]] )</f>
        <v>6</v>
      </c>
      <c r="C82" s="9" t="s">
        <v>204</v>
      </c>
      <c r="D82" s="11" t="s">
        <v>39</v>
      </c>
      <c r="E82" s="11" t="str">
        <f xml:space="preserve"> INDEX( co_plotList[inputsName], MATCH( co_plotSelections[[#This Row],[plot_id]], co_plotList[plot_id], 0 ) )</f>
        <v>input_impacts2</v>
      </c>
      <c r="F82" s="11">
        <v>3</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3" spans="2:7" x14ac:dyDescent="0.2">
      <c r="B83" s="32">
        <f xml:space="preserve"> ROW( co_plotSelections[[#This Row],[ID]] ) - ROW( co_plotSelections[[#Headers],[ID]] )</f>
        <v>7</v>
      </c>
      <c r="C83" s="9" t="s">
        <v>204</v>
      </c>
      <c r="D83" s="11" t="s">
        <v>42</v>
      </c>
      <c r="E83" s="11" t="str">
        <f xml:space="preserve"> INDEX( co_plotList[inputsName], MATCH( co_plotSelections[[#This Row],[plot_id]], co_plotList[plot_id], 0 ) )</f>
        <v>input_impacts2</v>
      </c>
      <c r="F83" s="11">
        <v>4</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4" spans="2:7" x14ac:dyDescent="0.2">
      <c r="B84" s="32">
        <f xml:space="preserve"> ROW( co_plotSelections[[#This Row],[ID]] ) - ROW( co_plotSelections[[#Headers],[ID]] )</f>
        <v>8</v>
      </c>
      <c r="C84" s="9" t="s">
        <v>207</v>
      </c>
      <c r="D84" s="9" t="s">
        <v>78</v>
      </c>
      <c r="E84" s="9" t="str">
        <f xml:space="preserve"> INDEX( co_plotList[inputsName], MATCH( co_plotSelections[[#This Row],[plot_id]], co_plotList[plot_id], 0 ) )</f>
        <v>input_risk1</v>
      </c>
      <c r="F84" s="11">
        <v>1</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5" spans="2:7" x14ac:dyDescent="0.2">
      <c r="B85" s="32">
        <f xml:space="preserve"> ROW( co_plotSelections[[#This Row],[ID]] ) - ROW( co_plotSelections[[#Headers],[ID]] )</f>
        <v>9</v>
      </c>
      <c r="C85" s="9" t="s">
        <v>207</v>
      </c>
      <c r="D85" s="9" t="s">
        <v>39</v>
      </c>
      <c r="E85" s="9" t="str">
        <f xml:space="preserve"> INDEX( co_plotList[inputsName], MATCH( co_plotSelections[[#This Row],[plot_id]], co_plotList[plot_id], 0 ) )</f>
        <v>input_risk1</v>
      </c>
      <c r="F85" s="11">
        <v>2</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6" spans="2:7" x14ac:dyDescent="0.2">
      <c r="B86" s="32">
        <f xml:space="preserve"> ROW( co_plotSelections[[#This Row],[ID]] ) - ROW( co_plotSelections[[#Headers],[ID]] )</f>
        <v>10</v>
      </c>
      <c r="C86" s="9" t="s">
        <v>207</v>
      </c>
      <c r="D86" s="9" t="s">
        <v>42</v>
      </c>
      <c r="E86" s="9" t="str">
        <f xml:space="preserve"> INDEX( co_plotList[inputsName], MATCH( co_plotSelections[[#This Row],[plot_id]], co_plotList[plot_id], 0 ) )</f>
        <v>input_risk1</v>
      </c>
      <c r="F86" s="11">
        <v>3</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7" spans="2:7" x14ac:dyDescent="0.2">
      <c r="B87" s="32">
        <f xml:space="preserve"> ROW( co_plotSelections[[#This Row],[ID]] ) - ROW( co_plotSelections[[#Headers],[ID]] )</f>
        <v>11</v>
      </c>
      <c r="C87" s="9" t="s">
        <v>209</v>
      </c>
      <c r="D87" s="11" t="s">
        <v>36</v>
      </c>
      <c r="E87" s="11" t="str">
        <f xml:space="preserve"> INDEX( co_plotList[inputsName], MATCH( co_plotSelections[[#This Row],[plot_id]], co_plotList[plot_id], 0 ) )</f>
        <v>input_rates1</v>
      </c>
      <c r="F87" s="11">
        <v>1</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8" spans="2:7" x14ac:dyDescent="0.2">
      <c r="B88" s="32">
        <f xml:space="preserve"> ROW( co_plotSelections[[#This Row],[ID]] ) - ROW( co_plotSelections[[#Headers],[ID]] )</f>
        <v>12</v>
      </c>
      <c r="C88" s="9" t="s">
        <v>209</v>
      </c>
      <c r="D88" s="11" t="s">
        <v>38</v>
      </c>
      <c r="E88" s="11" t="str">
        <f xml:space="preserve"> INDEX( co_plotList[inputsName], MATCH( co_plotSelections[[#This Row],[plot_id]], co_plotList[plot_id], 0 ) )</f>
        <v>input_rates1</v>
      </c>
      <c r="F88" s="11">
        <v>2</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9" spans="2:7" x14ac:dyDescent="0.2">
      <c r="B89" s="32">
        <f xml:space="preserve"> ROW( co_plotSelections[[#This Row],[ID]] ) - ROW( co_plotSelections[[#Headers],[ID]] )</f>
        <v>13</v>
      </c>
      <c r="C89" s="9" t="s">
        <v>209</v>
      </c>
      <c r="D89" s="11" t="s">
        <v>41</v>
      </c>
      <c r="E89" s="11" t="str">
        <f xml:space="preserve"> INDEX( co_plotList[inputsName], MATCH( co_plotSelections[[#This Row],[plot_id]], co_plotList[plot_id], 0 ) )</f>
        <v>input_rates1</v>
      </c>
      <c r="F89" s="11">
        <v>3</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0" spans="2:7" x14ac:dyDescent="0.2">
      <c r="B90" s="32">
        <f xml:space="preserve"> ROW( co_plotSelections[[#This Row],[ID]] ) - ROW( co_plotSelections[[#Headers],[ID]] )</f>
        <v>14</v>
      </c>
      <c r="C90" s="9" t="s">
        <v>209</v>
      </c>
      <c r="D90" s="11" t="s">
        <v>39</v>
      </c>
      <c r="E90" s="11" t="str">
        <f xml:space="preserve"> INDEX( co_plotList[inputsName], MATCH( co_plotSelections[[#This Row],[plot_id]], co_plotList[plot_id], 0 ) )</f>
        <v>input_rates1</v>
      </c>
      <c r="F90" s="11">
        <v>4</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1" spans="2:7" x14ac:dyDescent="0.2">
      <c r="B91" s="32">
        <f xml:space="preserve"> ROW( co_plotSelections[[#This Row],[ID]] ) - ROW( co_plotSelections[[#Headers],[ID]] )</f>
        <v>15</v>
      </c>
      <c r="C91" s="9" t="s">
        <v>211</v>
      </c>
      <c r="D91" s="11" t="s">
        <v>36</v>
      </c>
      <c r="E91" s="11" t="str">
        <f xml:space="preserve"> INDEX( co_plotList[inputsName], MATCH( co_plotSelections[[#This Row],[plot_id]], co_plotList[plot_id], 0 ) )</f>
        <v>input_rates2</v>
      </c>
      <c r="F91" s="11">
        <v>1</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2" spans="2:7" x14ac:dyDescent="0.2">
      <c r="B92" s="32">
        <f xml:space="preserve"> ROW( co_plotSelections[[#This Row],[ID]] ) - ROW( co_plotSelections[[#Headers],[ID]] )</f>
        <v>16</v>
      </c>
      <c r="C92" s="9" t="s">
        <v>211</v>
      </c>
      <c r="D92" s="11" t="s">
        <v>39</v>
      </c>
      <c r="E92" s="11" t="str">
        <f xml:space="preserve"> INDEX( co_plotList[inputsName], MATCH( co_plotSelections[[#This Row],[plot_id]], co_plotList[plot_id], 0 ) )</f>
        <v>input_rates2</v>
      </c>
      <c r="F92" s="11">
        <v>2</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2">
        <f xml:space="preserve"> ROW( co_plotSelections[[#This Row],[ID]] ) - ROW( co_plotSelections[[#Headers],[ID]] )</f>
        <v>17</v>
      </c>
      <c r="C93" s="9" t="s">
        <v>213</v>
      </c>
      <c r="D93" s="11" t="s">
        <v>78</v>
      </c>
      <c r="E93" s="11" t="str">
        <f xml:space="preserve"> INDEX( co_plotList[inputsName], MATCH( co_plotSelections[[#This Row],[plot_id]], co_plotList[plot_id], 0 ) )</f>
        <v>input_rates3</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4" spans="2:7" x14ac:dyDescent="0.2">
      <c r="B94" s="32">
        <f xml:space="preserve"> ROW( co_plotSelections[[#This Row],[ID]] ) - ROW( co_plotSelections[[#Headers],[ID]] )</f>
        <v>18</v>
      </c>
      <c r="C94" s="9" t="s">
        <v>213</v>
      </c>
      <c r="D94" s="11" t="s">
        <v>39</v>
      </c>
      <c r="E94" s="11" t="str">
        <f xml:space="preserve"> INDEX( co_plotList[inputsName], MATCH( co_plotSelections[[#This Row],[plot_id]], co_plotList[plot_id], 0 ) )</f>
        <v>input_rates3</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2">
        <f xml:space="preserve"> ROW( co_plotSelections[[#This Row],[ID]] ) - ROW( co_plotSelections[[#Headers],[ID]] )</f>
        <v>19</v>
      </c>
      <c r="C95" s="9" t="s">
        <v>213</v>
      </c>
      <c r="D95" s="11" t="s">
        <v>42</v>
      </c>
      <c r="E95" s="11" t="str">
        <f xml:space="preserve"> INDEX( co_plotList[inputsName], MATCH( co_plotSelections[[#This Row],[plot_id]], co_plotList[plot_id], 0 ) )</f>
        <v>input_rates3</v>
      </c>
      <c r="F95" s="11">
        <v>3</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6" spans="2:7" x14ac:dyDescent="0.2">
      <c r="B96" s="32">
        <f xml:space="preserve"> ROW( co_plotSelections[[#This Row],[ID]] ) - ROW( co_plotSelections[[#Headers],[ID]] )</f>
        <v>20</v>
      </c>
      <c r="C96" s="9" t="s">
        <v>239</v>
      </c>
      <c r="D96" s="11" t="s">
        <v>38</v>
      </c>
      <c r="E96" s="34" t="str">
        <f xml:space="preserve"> INDEX( co_plotList[inputsName], MATCH( co_plotSelections[[#This Row],[plot_id]], co_plotList[plot_id], 0 ) )</f>
        <v>input_rates4</v>
      </c>
      <c r="F96" s="11">
        <v>1</v>
      </c>
      <c r="G96" s="35"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7" spans="2:7" x14ac:dyDescent="0.2">
      <c r="B97" s="32">
        <f xml:space="preserve"> ROW( co_plotSelections[[#This Row],[ID]] ) - ROW( co_plotSelections[[#Headers],[ID]] )</f>
        <v>21</v>
      </c>
      <c r="C97" s="9" t="s">
        <v>239</v>
      </c>
      <c r="D97" s="11" t="s">
        <v>41</v>
      </c>
      <c r="E97" s="34" t="str">
        <f xml:space="preserve"> INDEX( co_plotList[inputsName], MATCH( co_plotSelections[[#This Row],[plot_id]], co_plotList[plot_id], 0 ) )</f>
        <v>input_rates4</v>
      </c>
      <c r="F97" s="11">
        <v>2</v>
      </c>
      <c r="G97" s="35"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8" spans="2:7" x14ac:dyDescent="0.2">
      <c r="B98" s="32">
        <f xml:space="preserve"> ROW( co_plotSelections[[#This Row],[ID]] ) - ROW( co_plotSelections[[#Headers],[ID]] )</f>
        <v>22</v>
      </c>
      <c r="C98" s="9" t="s">
        <v>239</v>
      </c>
      <c r="D98" s="11" t="s">
        <v>39</v>
      </c>
      <c r="E98" s="34" t="str">
        <f xml:space="preserve"> INDEX( co_plotList[inputsName], MATCH( co_plotSelections[[#This Row],[plot_id]], co_plotList[plot_id], 0 ) )</f>
        <v>input_rates4</v>
      </c>
      <c r="F98" s="11">
        <v>3</v>
      </c>
      <c r="G98" s="35"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9" spans="2:7" x14ac:dyDescent="0.2">
      <c r="B99" s="32">
        <f xml:space="preserve"> ROW( co_plotSelections[[#This Row],[ID]] ) - ROW( co_plotSelections[[#Headers],[ID]] )</f>
        <v>23</v>
      </c>
      <c r="C99" s="9" t="s">
        <v>239</v>
      </c>
      <c r="D99" s="11" t="s">
        <v>42</v>
      </c>
      <c r="E99" s="34" t="str">
        <f xml:space="preserve"> INDEX( co_plotList[inputsName], MATCH( co_plotSelections[[#This Row],[plot_id]], co_plotList[plot_id], 0 ) )</f>
        <v>input_rates4</v>
      </c>
      <c r="F99" s="11">
        <v>4</v>
      </c>
      <c r="G99" s="35"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2" spans="2:7" x14ac:dyDescent="0.2">
      <c r="B102" s="6" t="s">
        <v>220</v>
      </c>
    </row>
    <row r="103" spans="2:7" x14ac:dyDescent="0.2">
      <c r="B103" s="6" t="s">
        <v>104</v>
      </c>
      <c r="C103" s="6" t="s">
        <v>199</v>
      </c>
      <c r="D103" s="6" t="s">
        <v>221</v>
      </c>
      <c r="E103" s="6" t="s">
        <v>222</v>
      </c>
    </row>
    <row r="104" spans="2:7" x14ac:dyDescent="0.2">
      <c r="B104" s="32">
        <f xml:space="preserve"> ROW( co_plotLabels[[#This Row],[ID]] ) - ROW( co_plotLabels[[#Headers],[ID]] )</f>
        <v>1</v>
      </c>
      <c r="C104" s="9" t="s">
        <v>202</v>
      </c>
      <c r="D104" s="9" t="s">
        <v>223</v>
      </c>
      <c r="E104" s="9" t="str">
        <f xml:space="preserve"> _xlfn.IFNA( _xlfn.TEXTJOIN("", TRUE, "Avoided ", INDEX(co_sectorInfo[impactUnit],MATCH(input_sector,co_sectorInfo[sector],0)), " in ", $G$77, " populations", " - ",$G$79), "" )</f>
        <v/>
      </c>
    </row>
    <row r="105" spans="2:7" x14ac:dyDescent="0.2">
      <c r="B105" s="32">
        <f xml:space="preserve"> ROW( co_plotLabels[[#This Row],[ID]] ) - ROW( co_plotLabels[[#Headers],[ID]] )</f>
        <v>2</v>
      </c>
      <c r="C105" s="9" t="s">
        <v>202</v>
      </c>
      <c r="D105" s="9" t="s">
        <v>224</v>
      </c>
      <c r="E105" s="9" t="s">
        <v>42</v>
      </c>
    </row>
    <row r="106" spans="2:7" x14ac:dyDescent="0.2">
      <c r="B106" s="32">
        <f xml:space="preserve"> ROW( co_plotLabels[[#This Row],[ID]] ) - ROW( co_plotLabels[[#Headers],[ID]] )</f>
        <v>3</v>
      </c>
      <c r="C106" s="9" t="s">
        <v>202</v>
      </c>
      <c r="D106" s="9" t="s">
        <v>225</v>
      </c>
      <c r="E106" s="12" t="str">
        <f xml:space="preserve"> _xlfn.IFNA( _xlfn.TEXTJOIN("", TRUE, "Avoided ", INDEX(co_sectorInfo[impactUnit],MATCH(input_sector,co_sectorInfo[sector],0))), "" )</f>
        <v/>
      </c>
    </row>
    <row r="107" spans="2:7" x14ac:dyDescent="0.2">
      <c r="B107" s="32">
        <f xml:space="preserve"> ROW( co_plotLabels[[#This Row],[ID]] ) - ROW( co_plotLabels[[#Headers],[ID]] )</f>
        <v>4</v>
      </c>
      <c r="C107" s="9" t="s">
        <v>204</v>
      </c>
      <c r="D107" s="11" t="s">
        <v>223</v>
      </c>
      <c r="E107" s="12" t="str">
        <f xml:space="preserve"> _xlfn.IFNA( _xlfn.TEXTJOIN("", TRUE, "Avoided ", INDEX(co_sectorInfo[impactUnit],MATCH(input_sector,co_sectorInfo[sector],0)), " for ", $G$81,", ", $G$83, " - ",$G$82), "" )</f>
        <v/>
      </c>
    </row>
    <row r="108" spans="2:7" x14ac:dyDescent="0.2">
      <c r="B108" s="32">
        <f xml:space="preserve"> ROW( co_plotLabels[[#This Row],[ID]] ) - ROW( co_plotLabels[[#Headers],[ID]] )</f>
        <v>5</v>
      </c>
      <c r="C108" s="9" t="s">
        <v>207</v>
      </c>
      <c r="D108" s="11" t="s">
        <v>223</v>
      </c>
      <c r="E108" s="12" t="str">
        <f ca="1">IF( OR( $G$86 = "", $G$84 = "", $G$85 = "" ), "", _xlfn.TEXTJOIN("",TRUE,"Difference in risk in ", $G$86, " for ", $G$84, " - ", $G$85) )</f>
        <v/>
      </c>
    </row>
    <row r="109" spans="2:7" x14ac:dyDescent="0.2">
      <c r="B109" s="32">
        <f xml:space="preserve"> ROW( co_plotLabels[[#This Row],[ID]] ) - ROW( co_plotLabels[[#Headers],[ID]] )</f>
        <v>6</v>
      </c>
      <c r="C109" s="9" t="s">
        <v>209</v>
      </c>
      <c r="D109" s="11" t="s">
        <v>223</v>
      </c>
      <c r="E109" s="9" t="str">
        <f xml:space="preserve"> _xlfn.IFNA( _xlfn.TEXTJOIN("", TRUE, "Avoided ", INDEX(co_sectorInfo[impactUnit],MATCH(input_sector,co_sectorInfo[sector],0)), " ",
     INDEX(co_sectorInfo[rateUnitLabel],MATCH(input_sector,co_sectorInfo[sector],0)), " in ", $G$87, " populations for ", $G$89," - ", $G$90), "" )</f>
        <v/>
      </c>
    </row>
    <row r="110" spans="2:7" x14ac:dyDescent="0.2">
      <c r="B110" s="32">
        <f xml:space="preserve"> ROW( co_plotLabels[[#This Row],[ID]] ) - ROW( co_plotLabels[[#Headers],[ID]] )</f>
        <v>7</v>
      </c>
      <c r="C110" s="9" t="s">
        <v>209</v>
      </c>
      <c r="D110" s="11" t="s">
        <v>224</v>
      </c>
      <c r="E110" s="9" t="s">
        <v>42</v>
      </c>
    </row>
    <row r="111" spans="2:7" x14ac:dyDescent="0.2">
      <c r="B111" s="32">
        <f xml:space="preserve"> ROW( co_plotLabels[[#This Row],[ID]] ) - ROW( co_plotLabels[[#Headers],[ID]] )</f>
        <v>8</v>
      </c>
      <c r="C111" s="9" t="s">
        <v>209</v>
      </c>
      <c r="D111" s="11" t="s">
        <v>225</v>
      </c>
      <c r="E111" s="12" t="str">
        <f xml:space="preserve"> _xlfn.IFNA( _xlfn.TEXTJOIN("", TRUE, "Avoided ", INDEX(co_sectorInfo[impactUnit],MATCH(input_sector,co_sectorInfo[sector],0))), "" )</f>
        <v/>
      </c>
    </row>
    <row r="112" spans="2:7" x14ac:dyDescent="0.2">
      <c r="B112" s="32">
        <f xml:space="preserve"> ROW( co_plotLabels[[#This Row],[ID]] ) - ROW( co_plotLabels[[#Headers],[ID]] )</f>
        <v>9</v>
      </c>
      <c r="C112" s="9" t="s">
        <v>211</v>
      </c>
      <c r="D112" s="11" t="s">
        <v>223</v>
      </c>
      <c r="E112" s="9" t="str">
        <f xml:space="preserve"> _xlfn.IFNA( _xlfn.TEXTJOIN("", TRUE, "Additional ", INDEX(co_sectorInfo[impactUnit],MATCH(input_sector,co_sectorInfo[sector],0)), " ",
    INDEX(co_sectorInfo[rateUnitLabel],MATCH(input_sector,co_sectorInfo[sector],0)), " in ", $G$91, " populations", " - ", $G$92), "" )</f>
        <v/>
      </c>
    </row>
    <row r="113" spans="2:5" x14ac:dyDescent="0.2">
      <c r="B113" s="32">
        <f xml:space="preserve"> ROW( co_plotLabels[[#This Row],[ID]] ) - ROW( co_plotLabels[[#Headers],[ID]] )</f>
        <v>10</v>
      </c>
      <c r="C113" s="9" t="s">
        <v>211</v>
      </c>
      <c r="D113" s="11" t="s">
        <v>224</v>
      </c>
      <c r="E113" s="9" t="s">
        <v>42</v>
      </c>
    </row>
    <row r="114" spans="2:5" x14ac:dyDescent="0.2">
      <c r="B114" s="32">
        <f xml:space="preserve"> ROW( co_plotLabels[[#This Row],[ID]] ) - ROW( co_plotLabels[[#Headers],[ID]] )</f>
        <v>11</v>
      </c>
      <c r="C114" s="9" t="s">
        <v>211</v>
      </c>
      <c r="D114" s="11" t="s">
        <v>225</v>
      </c>
      <c r="E114" s="9" t="str">
        <f xml:space="preserve"> _xlfn.IFNA( _xlfn.TEXTJOIN("", TRUE, INDEX(co_sectorInfo[impactUnitFormatted],MATCH(input_sector,co_sectorInfo[sector],0))," ", INDEX(co_sectorInfo[rateUnitLabel],MATCH(input_sector,co_sectorInfo[sector],0))), "" )</f>
        <v/>
      </c>
    </row>
    <row r="115" spans="2:5" x14ac:dyDescent="0.2">
      <c r="B115" s="32">
        <f xml:space="preserve"> ROW( co_plotLabels[[#This Row],[ID]] ) - ROW( co_plotLabels[[#Headers],[ID]] )</f>
        <v>12</v>
      </c>
      <c r="C115" s="9" t="s">
        <v>213</v>
      </c>
      <c r="D115" s="11" t="s">
        <v>223</v>
      </c>
      <c r="E115" s="9" t="str">
        <f xml:space="preserve"> _xlfn.IFNA( _xlfn.TEXTJOIN("", TRUE, "Additional ", INDEX(co_sectorInfo[impactUnit],MATCH(input_sector,co_sectorInfo[sector],0))," ", INDEX(co_sectorInfo[rateUnitLabel],MATCH(input_sector,co_sectorInfo[sector],0)), " for ", $G$93, ", ", $G$95," - ", $G$94), "" )</f>
        <v/>
      </c>
    </row>
    <row r="116" spans="2:5" x14ac:dyDescent="0.2">
      <c r="B116" s="32">
        <f xml:space="preserve"> ROW( co_plotLabels[[#This Row],[ID]] ) - ROW( co_plotLabels[[#Headers],[ID]] )</f>
        <v>13</v>
      </c>
      <c r="C116" s="9" t="s">
        <v>239</v>
      </c>
      <c r="D116" s="11" t="s">
        <v>223</v>
      </c>
      <c r="E116" s="9" t="str">
        <f xml:space="preserve"> _xlfn.IFNA( _xlfn.TEXTJOIN("", TRUE, "Avoided ", INDEX(co_sectorInfo[impactUnit],MATCH(input_sector,co_sectorInfo[sector],0))," ", INDEX(co_sectorInfo[rateUnitLabel],MATCH(input_sector,co_sectorInfo[sector],0)), " for ", $G$97, ", ", $G$99," - ", $G$98), "" )</f>
        <v/>
      </c>
    </row>
    <row r="119" spans="2:5" x14ac:dyDescent="0.2">
      <c r="B119" s="6" t="s">
        <v>226</v>
      </c>
    </row>
    <row r="120" spans="2:5" x14ac:dyDescent="0.2">
      <c r="B120" s="6" t="s">
        <v>104</v>
      </c>
      <c r="C120" s="6" t="s">
        <v>39</v>
      </c>
    </row>
    <row r="121" spans="2:5" x14ac:dyDescent="0.2">
      <c r="B121" s="32">
        <f xml:space="preserve"> ROW( co_regions[[#This Row],[ID]] ) - ROW( co_regions[[#Headers],[ID]] )</f>
        <v>1</v>
      </c>
      <c r="C121" s="9" t="s">
        <v>227</v>
      </c>
    </row>
    <row r="122" spans="2:5" x14ac:dyDescent="0.2">
      <c r="B122" s="32">
        <f xml:space="preserve"> ROW( co_regions[[#This Row],[ID]] ) - ROW( co_regions[[#Headers],[ID]] )</f>
        <v>2</v>
      </c>
      <c r="C122" s="9" t="s">
        <v>228</v>
      </c>
    </row>
    <row r="123" spans="2:5" x14ac:dyDescent="0.2">
      <c r="B123" s="32">
        <f xml:space="preserve"> ROW( co_regions[[#This Row],[ID]] ) - ROW( co_regions[[#Headers],[ID]] )</f>
        <v>3</v>
      </c>
      <c r="C123" s="9" t="s">
        <v>229</v>
      </c>
    </row>
    <row r="124" spans="2:5" x14ac:dyDescent="0.2">
      <c r="B124" s="32">
        <f xml:space="preserve"> ROW( co_regions[[#This Row],[ID]] ) - ROW( co_regions[[#Headers],[ID]] )</f>
        <v>4</v>
      </c>
      <c r="C124" s="9" t="s">
        <v>230</v>
      </c>
    </row>
    <row r="125" spans="2:5" x14ac:dyDescent="0.2">
      <c r="B125" s="32">
        <f xml:space="preserve"> ROW( co_regions[[#This Row],[ID]] ) - ROW( co_regions[[#Headers],[ID]] )</f>
        <v>5</v>
      </c>
      <c r="C125" s="9" t="s">
        <v>231</v>
      </c>
    </row>
    <row r="126" spans="2:5" x14ac:dyDescent="0.2">
      <c r="B126" s="32">
        <f xml:space="preserve"> ROW( co_regions[[#This Row],[ID]] ) - ROW( co_regions[[#Headers],[ID]] )</f>
        <v>6</v>
      </c>
      <c r="C126" s="9" t="s">
        <v>232</v>
      </c>
    </row>
    <row r="127" spans="2:5" x14ac:dyDescent="0.2">
      <c r="B127" s="32">
        <f xml:space="preserve"> ROW( co_regions[[#This Row],[ID]] ) - ROW( co_regions[[#Headers],[ID]] )</f>
        <v>7</v>
      </c>
      <c r="C127" s="9" t="s">
        <v>233</v>
      </c>
    </row>
    <row r="128" spans="2:5" x14ac:dyDescent="0.2">
      <c r="B128" s="32">
        <f xml:space="preserve"> ROW( co_regions[[#This Row],[ID]] ) - ROW( co_regions[[#Headers],[ID]] )</f>
        <v>8</v>
      </c>
      <c r="C128" s="9" t="s">
        <v>40</v>
      </c>
    </row>
    <row r="131" spans="2:3" x14ac:dyDescent="0.2">
      <c r="B131" s="6" t="s">
        <v>234</v>
      </c>
    </row>
    <row r="132" spans="2:3" x14ac:dyDescent="0.2">
      <c r="B132" s="6" t="s">
        <v>104</v>
      </c>
      <c r="C132" s="6" t="s">
        <v>42</v>
      </c>
    </row>
    <row r="133" spans="2:3" x14ac:dyDescent="0.2">
      <c r="B133" s="32">
        <f xml:space="preserve"> ROW( co_years[[#This Row],[ID]] ) - ROW( co_years[[#Headers],[ID]] )</f>
        <v>1</v>
      </c>
      <c r="C133" s="12">
        <f xml:space="preserve"> 2010 + ( co_years[[#This Row],[ID]] - 1 ) * 5</f>
        <v>2010</v>
      </c>
    </row>
    <row r="134" spans="2:3" x14ac:dyDescent="0.2">
      <c r="B134" s="32">
        <f xml:space="preserve"> ROW( co_years[[#This Row],[ID]] ) - ROW( co_years[[#Headers],[ID]] )</f>
        <v>2</v>
      </c>
      <c r="C134" s="12">
        <f xml:space="preserve"> 2010 + ( co_years[[#This Row],[ID]] - 1 ) * 5</f>
        <v>2015</v>
      </c>
    </row>
    <row r="135" spans="2:3" x14ac:dyDescent="0.2">
      <c r="B135" s="32">
        <f xml:space="preserve"> ROW( co_years[[#This Row],[ID]] ) - ROW( co_years[[#Headers],[ID]] )</f>
        <v>3</v>
      </c>
      <c r="C135" s="12">
        <f xml:space="preserve"> 2010 + ( co_years[[#This Row],[ID]] - 1 ) * 5</f>
        <v>2020</v>
      </c>
    </row>
    <row r="136" spans="2:3" x14ac:dyDescent="0.2">
      <c r="B136" s="32">
        <f xml:space="preserve"> ROW( co_years[[#This Row],[ID]] ) - ROW( co_years[[#Headers],[ID]] )</f>
        <v>4</v>
      </c>
      <c r="C136" s="12">
        <f xml:space="preserve"> 2010 + ( co_years[[#This Row],[ID]] - 1 ) * 5</f>
        <v>2025</v>
      </c>
    </row>
    <row r="137" spans="2:3" x14ac:dyDescent="0.2">
      <c r="B137" s="32">
        <f xml:space="preserve"> ROW( co_years[[#This Row],[ID]] ) - ROW( co_years[[#Headers],[ID]] )</f>
        <v>5</v>
      </c>
      <c r="C137" s="12">
        <f xml:space="preserve"> 2010 + ( co_years[[#This Row],[ID]] - 1 ) * 5</f>
        <v>2030</v>
      </c>
    </row>
    <row r="138" spans="2:3" x14ac:dyDescent="0.2">
      <c r="B138" s="32">
        <f xml:space="preserve"> ROW( co_years[[#This Row],[ID]] ) - ROW( co_years[[#Headers],[ID]] )</f>
        <v>6</v>
      </c>
      <c r="C138" s="12">
        <f xml:space="preserve"> 2010 + ( co_years[[#This Row],[ID]] - 1 ) * 5</f>
        <v>2035</v>
      </c>
    </row>
    <row r="139" spans="2:3" x14ac:dyDescent="0.2">
      <c r="B139" s="32">
        <f xml:space="preserve"> ROW( co_years[[#This Row],[ID]] ) - ROW( co_years[[#Headers],[ID]] )</f>
        <v>7</v>
      </c>
      <c r="C139" s="12">
        <f xml:space="preserve"> 2010 + ( co_years[[#This Row],[ID]] - 1 ) * 5</f>
        <v>2040</v>
      </c>
    </row>
    <row r="140" spans="2:3" x14ac:dyDescent="0.2">
      <c r="B140" s="32">
        <f xml:space="preserve"> ROW( co_years[[#This Row],[ID]] ) - ROW( co_years[[#Headers],[ID]] )</f>
        <v>8</v>
      </c>
      <c r="C140" s="12">
        <f xml:space="preserve"> 2010 + ( co_years[[#This Row],[ID]] - 1 ) * 5</f>
        <v>2045</v>
      </c>
    </row>
    <row r="141" spans="2:3" x14ac:dyDescent="0.2">
      <c r="B141" s="32">
        <f xml:space="preserve"> ROW( co_years[[#This Row],[ID]] ) - ROW( co_years[[#Headers],[ID]] )</f>
        <v>9</v>
      </c>
      <c r="C141" s="12">
        <f xml:space="preserve"> 2010 + ( co_years[[#This Row],[ID]] - 1 ) * 5</f>
        <v>2050</v>
      </c>
    </row>
    <row r="142" spans="2:3" x14ac:dyDescent="0.2">
      <c r="B142" s="32">
        <f xml:space="preserve"> ROW( co_years[[#This Row],[ID]] ) - ROW( co_years[[#Headers],[ID]] )</f>
        <v>10</v>
      </c>
      <c r="C142" s="12">
        <f xml:space="preserve"> 2010 + ( co_years[[#This Row],[ID]] - 1 ) * 5</f>
        <v>2055</v>
      </c>
    </row>
    <row r="143" spans="2:3" x14ac:dyDescent="0.2">
      <c r="B143" s="32">
        <f xml:space="preserve"> ROW( co_years[[#This Row],[ID]] ) - ROW( co_years[[#Headers],[ID]] )</f>
        <v>11</v>
      </c>
      <c r="C143" s="12">
        <f xml:space="preserve"> 2010 + ( co_years[[#This Row],[ID]] - 1 ) * 5</f>
        <v>2060</v>
      </c>
    </row>
    <row r="144" spans="2:3" x14ac:dyDescent="0.2">
      <c r="B144" s="32">
        <f xml:space="preserve"> ROW( co_years[[#This Row],[ID]] ) - ROW( co_years[[#Headers],[ID]] )</f>
        <v>12</v>
      </c>
      <c r="C144" s="12">
        <f xml:space="preserve"> 2010 + ( co_years[[#This Row],[ID]] - 1 ) * 5</f>
        <v>2065</v>
      </c>
    </row>
    <row r="145" spans="2:5" x14ac:dyDescent="0.2">
      <c r="B145" s="32">
        <f xml:space="preserve"> ROW( co_years[[#This Row],[ID]] ) - ROW( co_years[[#Headers],[ID]] )</f>
        <v>13</v>
      </c>
      <c r="C145" s="12">
        <f xml:space="preserve"> 2010 + ( co_years[[#This Row],[ID]] - 1 ) * 5</f>
        <v>2070</v>
      </c>
    </row>
    <row r="146" spans="2:5" x14ac:dyDescent="0.2">
      <c r="B146" s="32">
        <f xml:space="preserve"> ROW( co_years[[#This Row],[ID]] ) - ROW( co_years[[#Headers],[ID]] )</f>
        <v>14</v>
      </c>
      <c r="C146" s="12">
        <f xml:space="preserve"> 2010 + ( co_years[[#This Row],[ID]] - 1 ) * 5</f>
        <v>2075</v>
      </c>
    </row>
    <row r="147" spans="2:5" x14ac:dyDescent="0.2">
      <c r="B147" s="32">
        <f xml:space="preserve"> ROW( co_years[[#This Row],[ID]] ) - ROW( co_years[[#Headers],[ID]] )</f>
        <v>15</v>
      </c>
      <c r="C147" s="12">
        <f xml:space="preserve"> 2010 + ( co_years[[#This Row],[ID]] - 1 ) * 5</f>
        <v>2080</v>
      </c>
    </row>
    <row r="148" spans="2:5" x14ac:dyDescent="0.2">
      <c r="B148" s="32">
        <f xml:space="preserve"> ROW( co_years[[#This Row],[ID]] ) - ROW( co_years[[#Headers],[ID]] )</f>
        <v>16</v>
      </c>
      <c r="C148" s="12">
        <f xml:space="preserve"> 2010 + ( co_years[[#This Row],[ID]] - 1 ) * 5</f>
        <v>2085</v>
      </c>
    </row>
    <row r="149" spans="2:5" x14ac:dyDescent="0.2">
      <c r="B149" s="32">
        <f xml:space="preserve"> ROW( co_years[[#This Row],[ID]] ) - ROW( co_years[[#Headers],[ID]] )</f>
        <v>17</v>
      </c>
      <c r="C149" s="12">
        <f xml:space="preserve"> 2010 + ( co_years[[#This Row],[ID]] - 1 ) * 5</f>
        <v>2090</v>
      </c>
    </row>
    <row r="151" spans="2:5" x14ac:dyDescent="0.2">
      <c r="B151" s="6" t="s">
        <v>235</v>
      </c>
    </row>
    <row r="152" spans="2:5" x14ac:dyDescent="0.2">
      <c r="B152" s="6" t="s">
        <v>104</v>
      </c>
      <c r="C152" s="6" t="s">
        <v>87</v>
      </c>
      <c r="D152" s="6" t="s">
        <v>173</v>
      </c>
      <c r="E152" s="6" t="s">
        <v>236</v>
      </c>
    </row>
    <row r="153" spans="2:5" x14ac:dyDescent="0.2">
      <c r="B153" s="32">
        <f xml:space="preserve"> ROW( SV_Categories24[[#This Row],[ID]] ) - ROW( SV_Categories24[[#Headers],[ID]] )</f>
        <v>1</v>
      </c>
      <c r="C153" s="9" t="s">
        <v>174</v>
      </c>
      <c r="D153" s="9" t="s">
        <v>27</v>
      </c>
      <c r="E153" s="6" t="s">
        <v>237</v>
      </c>
    </row>
    <row r="154" spans="2:5" x14ac:dyDescent="0.2">
      <c r="B154" s="32">
        <f xml:space="preserve"> ROW( SV_Categories24[[#This Row],[ID]] ) - ROW( SV_Categories24[[#Headers],[ID]] )</f>
        <v>2</v>
      </c>
      <c r="C154" s="9" t="s">
        <v>175</v>
      </c>
      <c r="D154" s="9" t="s">
        <v>37</v>
      </c>
      <c r="E154" s="6" t="s">
        <v>237</v>
      </c>
    </row>
    <row r="155" spans="2:5" x14ac:dyDescent="0.2">
      <c r="B155" s="32">
        <f xml:space="preserve"> ROW( SV_Categories24[[#This Row],[ID]] ) - ROW( SV_Categories24[[#Headers],[ID]] )</f>
        <v>3</v>
      </c>
      <c r="C155" s="9" t="s">
        <v>176</v>
      </c>
      <c r="D155" s="9" t="s">
        <v>31</v>
      </c>
      <c r="E155" s="6" t="s">
        <v>238</v>
      </c>
    </row>
    <row r="156" spans="2:5" x14ac:dyDescent="0.2">
      <c r="B156" s="32">
        <f xml:space="preserve"> ROW( SV_Categories24[[#This Row],[ID]] ) - ROW( SV_Categories24[[#Headers],[ID]] )</f>
        <v>4</v>
      </c>
      <c r="C156" s="9" t="s">
        <v>177</v>
      </c>
      <c r="D156" s="9" t="s">
        <v>33</v>
      </c>
      <c r="E156" s="6" t="s">
        <v>238</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Karen Noiva</cp:lastModifiedBy>
  <cp:revision/>
  <dcterms:created xsi:type="dcterms:W3CDTF">2015-06-05T18:17:20Z</dcterms:created>
  <dcterms:modified xsi:type="dcterms:W3CDTF">2022-09-22T19:21:08Z</dcterms:modified>
  <cp:category/>
  <cp:contentStatus/>
</cp:coreProperties>
</file>