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78A3BEC7-40C9-4F10-9E97-59D5AE1FFA12}" xr6:coauthVersionLast="47" xr6:coauthVersionMax="47" xr10:uidLastSave="{00000000-0000-0000-0000-000000000000}"/>
  <bookViews>
    <workbookView xWindow="20370" yWindow="-6645" windowWidth="24240" windowHeight="17640" activeTab="2"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Panel'!$D$42:$D$45</definedName>
    <definedName name="list_years">co_years[Year]</definedName>
    <definedName name="mv_sector">'Control Panel'!$E$58</definedName>
    <definedName name="n_ethnicities">'Control Panel'!$E$59</definedName>
    <definedName name="n_scenarios" comment="Maximum number of scenarios">'Control Panel'!$E$60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9" i="8" l="1" a="1"/>
  <c r="G29" i="8" s="1"/>
  <c r="K38" i="8" a="1"/>
  <c r="K38" i="8" s="1"/>
  <c r="L38" i="8" a="1"/>
  <c r="L38" i="8" s="1"/>
  <c r="M38" i="8" a="1"/>
  <c r="M38" i="8" s="1"/>
  <c r="N38" i="8" a="1"/>
  <c r="N38" i="8" s="1"/>
  <c r="O38" i="8" a="1"/>
  <c r="O38" i="8" s="1"/>
  <c r="P38" i="8" a="1"/>
  <c r="P38" i="8" s="1"/>
  <c r="Q38" i="8" a="1"/>
  <c r="Q38" i="8" s="1"/>
  <c r="R38" i="8" a="1"/>
  <c r="R38" i="8" s="1"/>
  <c r="S38" i="8" a="1"/>
  <c r="S38" i="8" s="1"/>
  <c r="T38" i="8" a="1"/>
  <c r="T38" i="8" s="1"/>
  <c r="U38" i="8" a="1"/>
  <c r="U38" i="8" s="1"/>
  <c r="V38" i="8" a="1"/>
  <c r="V38" i="8" s="1"/>
  <c r="W38" i="8" a="1"/>
  <c r="W38" i="8" s="1"/>
  <c r="X38" i="8" a="1"/>
  <c r="X38" i="8" s="1"/>
  <c r="Y38" i="8" a="1"/>
  <c r="Y38" i="8" s="1"/>
  <c r="Z38" i="8" a="1"/>
  <c r="Z38" i="8"/>
  <c r="AA38" i="8" a="1"/>
  <c r="AA38" i="8" s="1"/>
  <c r="K39" i="8" a="1"/>
  <c r="K39" i="8" s="1"/>
  <c r="L39" i="8" a="1"/>
  <c r="L39" i="8" s="1"/>
  <c r="M39" i="8" a="1"/>
  <c r="M39" i="8" s="1"/>
  <c r="N39" i="8" a="1"/>
  <c r="N39" i="8" s="1"/>
  <c r="O39" i="8" a="1"/>
  <c r="O39" i="8" s="1"/>
  <c r="P39" i="8" a="1"/>
  <c r="P39" i="8" s="1"/>
  <c r="Q39" i="8" a="1"/>
  <c r="Q39" i="8"/>
  <c r="R39" i="8" a="1"/>
  <c r="R39" i="8" s="1"/>
  <c r="S39" i="8" a="1"/>
  <c r="S39" i="8" s="1"/>
  <c r="T39" i="8" a="1"/>
  <c r="T39" i="8" s="1"/>
  <c r="U39" i="8" a="1"/>
  <c r="U39" i="8" s="1"/>
  <c r="V39" i="8" a="1"/>
  <c r="V39" i="8" s="1"/>
  <c r="W39" i="8" a="1"/>
  <c r="W39" i="8" s="1"/>
  <c r="X39" i="8" a="1"/>
  <c r="X39" i="8" s="1"/>
  <c r="Y39" i="8" a="1"/>
  <c r="Y39" i="8" s="1"/>
  <c r="Z39" i="8" a="1"/>
  <c r="Z39" i="8" s="1"/>
  <c r="AA39" i="8" a="1"/>
  <c r="AA39" i="8" s="1"/>
  <c r="K40" i="8" a="1"/>
  <c r="K40" i="8" s="1"/>
  <c r="L40" i="8" a="1"/>
  <c r="L40" i="8" s="1"/>
  <c r="M40" i="8" a="1"/>
  <c r="M40" i="8" s="1"/>
  <c r="N40" i="8" a="1"/>
  <c r="N40" i="8" s="1"/>
  <c r="O40" i="8" a="1"/>
  <c r="O40" i="8" s="1"/>
  <c r="P40" i="8" a="1"/>
  <c r="P40" i="8" s="1"/>
  <c r="Q40" i="8" a="1"/>
  <c r="Q40" i="8" s="1"/>
  <c r="R40" i="8" a="1"/>
  <c r="R40" i="8" s="1"/>
  <c r="S40" i="8" a="1"/>
  <c r="S40" i="8" s="1"/>
  <c r="T40" i="8" a="1"/>
  <c r="T40" i="8" s="1"/>
  <c r="U40" i="8" a="1"/>
  <c r="U40" i="8" s="1"/>
  <c r="V40" i="8" a="1"/>
  <c r="V40" i="8" s="1"/>
  <c r="W40" i="8" a="1"/>
  <c r="W40" i="8" s="1"/>
  <c r="X40" i="8" a="1"/>
  <c r="X40" i="8"/>
  <c r="Y40" i="8" a="1"/>
  <c r="Y40" i="8" s="1"/>
  <c r="Z40" i="8" a="1"/>
  <c r="Z40" i="8" s="1"/>
  <c r="AA40" i="8" a="1"/>
  <c r="AA40" i="8" s="1"/>
  <c r="K41" i="8" a="1"/>
  <c r="K41" i="8"/>
  <c r="L41" i="8" a="1"/>
  <c r="L41" i="8" s="1"/>
  <c r="M41" i="8" a="1"/>
  <c r="M41" i="8" s="1"/>
  <c r="N41" i="8" a="1"/>
  <c r="N41" i="8" s="1"/>
  <c r="O41" i="8" a="1"/>
  <c r="O41" i="8"/>
  <c r="P41" i="8" a="1"/>
  <c r="P41" i="8" s="1"/>
  <c r="Q41" i="8" a="1"/>
  <c r="Q41" i="8" s="1"/>
  <c r="R41" i="8" a="1"/>
  <c r="R41" i="8" s="1"/>
  <c r="S41" i="8" a="1"/>
  <c r="S41" i="8" s="1"/>
  <c r="T41" i="8" a="1"/>
  <c r="T41" i="8" s="1"/>
  <c r="U41" i="8" a="1"/>
  <c r="U41" i="8" s="1"/>
  <c r="V41" i="8" a="1"/>
  <c r="V41" i="8" s="1"/>
  <c r="W41" i="8" a="1"/>
  <c r="W41" i="8" s="1"/>
  <c r="X41" i="8" a="1"/>
  <c r="X41" i="8" s="1"/>
  <c r="Y41" i="8" a="1"/>
  <c r="Y41" i="8" s="1"/>
  <c r="Z41" i="8" a="1"/>
  <c r="Z41" i="8" s="1"/>
  <c r="AA41" i="8" a="1"/>
  <c r="AA41" i="8" s="1"/>
  <c r="K42" i="8" a="1"/>
  <c r="K42" i="8" s="1"/>
  <c r="L42" i="8" a="1"/>
  <c r="L42" i="8" s="1"/>
  <c r="M42" i="8" a="1"/>
  <c r="M42" i="8" s="1"/>
  <c r="N42" i="8" a="1"/>
  <c r="N42" i="8" s="1"/>
  <c r="O42" i="8" a="1"/>
  <c r="O42" i="8" s="1"/>
  <c r="P42" i="8" a="1"/>
  <c r="P42" i="8" s="1"/>
  <c r="Q42" i="8" a="1"/>
  <c r="Q42" i="8" s="1"/>
  <c r="R42" i="8" a="1"/>
  <c r="R42" i="8" s="1"/>
  <c r="S42" i="8" a="1"/>
  <c r="S42" i="8" s="1"/>
  <c r="T42" i="8" a="1"/>
  <c r="T42" i="8" s="1"/>
  <c r="U42" i="8" a="1"/>
  <c r="U42" i="8" s="1"/>
  <c r="V42" i="8" a="1"/>
  <c r="V42" i="8"/>
  <c r="W42" i="8" a="1"/>
  <c r="W42" i="8" s="1"/>
  <c r="X42" i="8" a="1"/>
  <c r="X42" i="8" s="1"/>
  <c r="Y42" i="8" a="1"/>
  <c r="Y42" i="8" s="1"/>
  <c r="Z42" i="8" a="1"/>
  <c r="Z42" i="8"/>
  <c r="AA42" i="8" a="1"/>
  <c r="AA42" i="8" s="1"/>
  <c r="K43" i="8" a="1"/>
  <c r="K43" i="8" s="1"/>
  <c r="L43" i="8" a="1"/>
  <c r="L43" i="8" s="1"/>
  <c r="M43" i="8" a="1"/>
  <c r="M43" i="8"/>
  <c r="N43" i="8" a="1"/>
  <c r="N43" i="8" s="1"/>
  <c r="O43" i="8" a="1"/>
  <c r="O43" i="8" s="1"/>
  <c r="P43" i="8" a="1"/>
  <c r="P43" i="8" s="1"/>
  <c r="Q43" i="8" a="1"/>
  <c r="Q43" i="8" s="1"/>
  <c r="R43" i="8" a="1"/>
  <c r="R43" i="8" s="1"/>
  <c r="S43" i="8" a="1"/>
  <c r="S43" i="8" s="1"/>
  <c r="T43" i="8" a="1"/>
  <c r="T43" i="8" s="1"/>
  <c r="U43" i="8" a="1"/>
  <c r="U43" i="8" s="1"/>
  <c r="V43" i="8" a="1"/>
  <c r="V43" i="8" s="1"/>
  <c r="W43" i="8" a="1"/>
  <c r="W43" i="8" s="1"/>
  <c r="X43" i="8" a="1"/>
  <c r="X43" i="8" s="1"/>
  <c r="Y43" i="8" a="1"/>
  <c r="Y43" i="8" s="1"/>
  <c r="Z43" i="8" a="1"/>
  <c r="Z43" i="8" s="1"/>
  <c r="AA43" i="8" a="1"/>
  <c r="AA43" i="8" s="1"/>
  <c r="K44" i="8" a="1"/>
  <c r="K44" i="8" s="1"/>
  <c r="L44" i="8" a="1"/>
  <c r="L44" i="8" s="1"/>
  <c r="M44" i="8" a="1"/>
  <c r="M44" i="8" s="1"/>
  <c r="N44" i="8" a="1"/>
  <c r="N44" i="8" s="1"/>
  <c r="O44" i="8" a="1"/>
  <c r="O44" i="8" s="1"/>
  <c r="P44" i="8" a="1"/>
  <c r="P44" i="8" s="1"/>
  <c r="Q44" i="8" a="1"/>
  <c r="Q44" i="8" s="1"/>
  <c r="R44" i="8" a="1"/>
  <c r="R44" i="8" s="1"/>
  <c r="S44" i="8" a="1"/>
  <c r="S44" i="8" s="1"/>
  <c r="T44" i="8" a="1"/>
  <c r="T44" i="8"/>
  <c r="U44" i="8" a="1"/>
  <c r="U44" i="8" s="1"/>
  <c r="V44" i="8" a="1"/>
  <c r="V44" i="8" s="1"/>
  <c r="W44" i="8" a="1"/>
  <c r="W44" i="8" s="1"/>
  <c r="X44" i="8" a="1"/>
  <c r="X44" i="8"/>
  <c r="Y44" i="8" a="1"/>
  <c r="Y44" i="8" s="1"/>
  <c r="Z44" i="8" a="1"/>
  <c r="Z44" i="8" s="1"/>
  <c r="AA44" i="8" a="1"/>
  <c r="AA44" i="8" s="1"/>
  <c r="K45" i="8" a="1"/>
  <c r="K45" i="8"/>
  <c r="L45" i="8" a="1"/>
  <c r="L45" i="8" s="1"/>
  <c r="M45" i="8" a="1"/>
  <c r="M45" i="8" s="1"/>
  <c r="N45" i="8" a="1"/>
  <c r="N45" i="8" s="1"/>
  <c r="O45" i="8" a="1"/>
  <c r="O45" i="8" s="1"/>
  <c r="P45" i="8" a="1"/>
  <c r="P45" i="8" s="1"/>
  <c r="Q45" i="8" a="1"/>
  <c r="Q45" i="8" s="1"/>
  <c r="R45" i="8" a="1"/>
  <c r="R45" i="8" s="1"/>
  <c r="S45" i="8" a="1"/>
  <c r="S45" i="8"/>
  <c r="T45" i="8" a="1"/>
  <c r="T45" i="8" s="1"/>
  <c r="U45" i="8" a="1"/>
  <c r="U45" i="8" s="1"/>
  <c r="V45" i="8" a="1"/>
  <c r="V45" i="8" s="1"/>
  <c r="W45" i="8" a="1"/>
  <c r="W45" i="8" s="1"/>
  <c r="X45" i="8" a="1"/>
  <c r="X45" i="8" s="1"/>
  <c r="Y45" i="8" a="1"/>
  <c r="Y45" i="8" s="1"/>
  <c r="Z45" i="8" a="1"/>
  <c r="Z45" i="8" s="1"/>
  <c r="AA45" i="8" a="1"/>
  <c r="AA45" i="8" s="1"/>
  <c r="K46" i="8" a="1"/>
  <c r="K46" i="8" s="1"/>
  <c r="L46" i="8" a="1"/>
  <c r="L46" i="8" s="1"/>
  <c r="M46" i="8" a="1"/>
  <c r="M46" i="8" s="1"/>
  <c r="N46" i="8" a="1"/>
  <c r="N46" i="8" s="1"/>
  <c r="O46" i="8" a="1"/>
  <c r="O46" i="8" s="1"/>
  <c r="P46" i="8" a="1"/>
  <c r="P46" i="8" s="1"/>
  <c r="Q46" i="8" a="1"/>
  <c r="Q46" i="8" s="1"/>
  <c r="R46" i="8" a="1"/>
  <c r="R46" i="8"/>
  <c r="S46" i="8" a="1"/>
  <c r="S46" i="8" s="1"/>
  <c r="T46" i="8" a="1"/>
  <c r="T46" i="8" s="1"/>
  <c r="U46" i="8" a="1"/>
  <c r="U46" i="8" s="1"/>
  <c r="V46" i="8" a="1"/>
  <c r="V46" i="8" s="1"/>
  <c r="W46" i="8" a="1"/>
  <c r="W46" i="8" s="1"/>
  <c r="X46" i="8" a="1"/>
  <c r="X46" i="8" s="1"/>
  <c r="Y46" i="8" a="1"/>
  <c r="Y46" i="8" s="1"/>
  <c r="Z46" i="8" a="1"/>
  <c r="Z46" i="8"/>
  <c r="AA46" i="8" a="1"/>
  <c r="AA46" i="8" s="1"/>
  <c r="K47" i="8" a="1"/>
  <c r="K47" i="8" s="1"/>
  <c r="L47" i="8" a="1"/>
  <c r="L47" i="8" s="1"/>
  <c r="M47" i="8" a="1"/>
  <c r="M47" i="8" s="1"/>
  <c r="N47" i="8" a="1"/>
  <c r="N47" i="8" s="1"/>
  <c r="O47" i="8" a="1"/>
  <c r="O47" i="8" s="1"/>
  <c r="P47" i="8" a="1"/>
  <c r="P47" i="8" s="1"/>
  <c r="Q47" i="8" a="1"/>
  <c r="Q47" i="8"/>
  <c r="R47" i="8" a="1"/>
  <c r="R47" i="8" s="1"/>
  <c r="S47" i="8" a="1"/>
  <c r="S47" i="8" s="1"/>
  <c r="T47" i="8" a="1"/>
  <c r="T47" i="8" s="1"/>
  <c r="U47" i="8" a="1"/>
  <c r="U47" i="8" s="1"/>
  <c r="V47" i="8" a="1"/>
  <c r="V47" i="8" s="1"/>
  <c r="W47" i="8" a="1"/>
  <c r="W47" i="8" s="1"/>
  <c r="X47" i="8" a="1"/>
  <c r="X47" i="8" s="1"/>
  <c r="Y47" i="8" a="1"/>
  <c r="Y47" i="8"/>
  <c r="Z47" i="8" a="1"/>
  <c r="Z47" i="8" s="1"/>
  <c r="AA47" i="8" a="1"/>
  <c r="AA47" i="8" s="1"/>
  <c r="K48" i="8" a="1"/>
  <c r="K48" i="8" s="1"/>
  <c r="L48" i="8" a="1"/>
  <c r="L48" i="8" s="1"/>
  <c r="M48" i="8" a="1"/>
  <c r="M48" i="8" s="1"/>
  <c r="N48" i="8" a="1"/>
  <c r="N48" i="8" s="1"/>
  <c r="O48" i="8" a="1"/>
  <c r="O48" i="8" s="1"/>
  <c r="P48" i="8" a="1"/>
  <c r="P48" i="8" s="1"/>
  <c r="Q48" i="8" a="1"/>
  <c r="Q48" i="8" s="1"/>
  <c r="R48" i="8" a="1"/>
  <c r="R48" i="8" s="1"/>
  <c r="S48" i="8" a="1"/>
  <c r="S48" i="8" s="1"/>
  <c r="T48" i="8" a="1"/>
  <c r="T48" i="8" s="1"/>
  <c r="U48" i="8" a="1"/>
  <c r="U48" i="8" s="1"/>
  <c r="V48" i="8" a="1"/>
  <c r="V48" i="8" s="1"/>
  <c r="W48" i="8" a="1"/>
  <c r="W48" i="8" s="1"/>
  <c r="X48" i="8" a="1"/>
  <c r="X48" i="8"/>
  <c r="Y48" i="8" a="1"/>
  <c r="Y48" i="8" s="1"/>
  <c r="Z48" i="8" a="1"/>
  <c r="Z48" i="8" s="1"/>
  <c r="AA48" i="8" a="1"/>
  <c r="AA48" i="8" s="1"/>
  <c r="K49" i="8" a="1"/>
  <c r="K49" i="8" s="1"/>
  <c r="L49" i="8" a="1"/>
  <c r="L49" i="8" s="1"/>
  <c r="M49" i="8" a="1"/>
  <c r="M49" i="8" s="1"/>
  <c r="N49" i="8" a="1"/>
  <c r="N49" i="8" s="1"/>
  <c r="O49" i="8" a="1"/>
  <c r="O49" i="8"/>
  <c r="P49" i="8" a="1"/>
  <c r="P49" i="8" s="1"/>
  <c r="Q49" i="8" a="1"/>
  <c r="Q49" i="8" s="1"/>
  <c r="R49" i="8" a="1"/>
  <c r="R49" i="8" s="1"/>
  <c r="S49" i="8" a="1"/>
  <c r="S49" i="8" s="1"/>
  <c r="T49" i="8" a="1"/>
  <c r="T49" i="8" s="1"/>
  <c r="U49" i="8" a="1"/>
  <c r="U49" i="8" s="1"/>
  <c r="V49" i="8" a="1"/>
  <c r="V49" i="8" s="1"/>
  <c r="W49" i="8" a="1"/>
  <c r="W49" i="8"/>
  <c r="X49" i="8" a="1"/>
  <c r="X49" i="8" s="1"/>
  <c r="Y49" i="8" a="1"/>
  <c r="Y49" i="8" s="1"/>
  <c r="Z49" i="8" a="1"/>
  <c r="Z49" i="8" s="1"/>
  <c r="AA49" i="8" a="1"/>
  <c r="AA49" i="8" s="1"/>
  <c r="K50" i="8" a="1"/>
  <c r="K50" i="8" s="1"/>
  <c r="L50" i="8" a="1"/>
  <c r="L50" i="8" s="1"/>
  <c r="M50" i="8" a="1"/>
  <c r="M50" i="8" s="1"/>
  <c r="N50" i="8" a="1"/>
  <c r="N50" i="8" s="1"/>
  <c r="O50" i="8" a="1"/>
  <c r="O50" i="8" s="1"/>
  <c r="P50" i="8" a="1"/>
  <c r="P50" i="8" s="1"/>
  <c r="Q50" i="8" a="1"/>
  <c r="Q50" i="8" s="1"/>
  <c r="R50" i="8" a="1"/>
  <c r="R50" i="8"/>
  <c r="S50" i="8" a="1"/>
  <c r="S50" i="8" s="1"/>
  <c r="T50" i="8" a="1"/>
  <c r="T50" i="8" s="1"/>
  <c r="U50" i="8" a="1"/>
  <c r="U50" i="8" s="1"/>
  <c r="V50" i="8" a="1"/>
  <c r="V50" i="8"/>
  <c r="W50" i="8" a="1"/>
  <c r="W50" i="8" s="1"/>
  <c r="X50" i="8" a="1"/>
  <c r="X50" i="8" s="1"/>
  <c r="Y50" i="8" a="1"/>
  <c r="Y50" i="8" s="1"/>
  <c r="Z50" i="8" a="1"/>
  <c r="Z50" i="8" s="1"/>
  <c r="AA50" i="8" a="1"/>
  <c r="AA50" i="8" s="1"/>
  <c r="K51" i="8" a="1"/>
  <c r="K51" i="8" s="1"/>
  <c r="L51" i="8" a="1"/>
  <c r="L51" i="8" s="1"/>
  <c r="M51" i="8" a="1"/>
  <c r="M51" i="8"/>
  <c r="N51" i="8" a="1"/>
  <c r="N51" i="8" s="1"/>
  <c r="O51" i="8" a="1"/>
  <c r="O51" i="8" s="1"/>
  <c r="P51" i="8" a="1"/>
  <c r="P51" i="8" s="1"/>
  <c r="Q51" i="8" a="1"/>
  <c r="Q51" i="8" s="1"/>
  <c r="R51" i="8" a="1"/>
  <c r="R51" i="8" s="1"/>
  <c r="S51" i="8" a="1"/>
  <c r="S51" i="8" s="1"/>
  <c r="T51" i="8" a="1"/>
  <c r="T51" i="8" s="1"/>
  <c r="U51" i="8" a="1"/>
  <c r="U51" i="8"/>
  <c r="V51" i="8" a="1"/>
  <c r="V51" i="8" s="1"/>
  <c r="W51" i="8" a="1"/>
  <c r="W51" i="8" s="1"/>
  <c r="X51" i="8" a="1"/>
  <c r="X51" i="8" s="1"/>
  <c r="Y51" i="8" a="1"/>
  <c r="Y51" i="8" s="1"/>
  <c r="Z51" i="8" a="1"/>
  <c r="Z51" i="8" s="1"/>
  <c r="AA51" i="8" a="1"/>
  <c r="AA51" i="8" s="1"/>
  <c r="K52" i="8" a="1"/>
  <c r="K52" i="8" s="1"/>
  <c r="L52" i="8" a="1"/>
  <c r="L52" i="8" s="1"/>
  <c r="M52" i="8" a="1"/>
  <c r="M52" i="8" s="1"/>
  <c r="N52" i="8" a="1"/>
  <c r="N52" i="8" s="1"/>
  <c r="O52" i="8" a="1"/>
  <c r="O52" i="8" s="1"/>
  <c r="P52" i="8" a="1"/>
  <c r="P52" i="8"/>
  <c r="Q52" i="8" a="1"/>
  <c r="Q52" i="8" s="1"/>
  <c r="R52" i="8" a="1"/>
  <c r="R52" i="8" s="1"/>
  <c r="S52" i="8" a="1"/>
  <c r="S52" i="8" s="1"/>
  <c r="T52" i="8" a="1"/>
  <c r="T52" i="8"/>
  <c r="U52" i="8" a="1"/>
  <c r="U52" i="8" s="1"/>
  <c r="V52" i="8" a="1"/>
  <c r="V52" i="8" s="1"/>
  <c r="W52" i="8" a="1"/>
  <c r="W52" i="8" s="1"/>
  <c r="X52" i="8" a="1"/>
  <c r="X52" i="8" s="1"/>
  <c r="Y52" i="8" a="1"/>
  <c r="Y52" i="8" s="1"/>
  <c r="Z52" i="8" a="1"/>
  <c r="Z52" i="8" s="1"/>
  <c r="AA52" i="8" a="1"/>
  <c r="AA52" i="8" s="1"/>
  <c r="K53" i="8" a="1"/>
  <c r="K53" i="8"/>
  <c r="L53" i="8" a="1"/>
  <c r="L53" i="8" s="1"/>
  <c r="M53" i="8" a="1"/>
  <c r="M53" i="8" s="1"/>
  <c r="N53" i="8" a="1"/>
  <c r="N53" i="8" s="1"/>
  <c r="O53" i="8" a="1"/>
  <c r="O53" i="8" s="1"/>
  <c r="P53" i="8" a="1"/>
  <c r="P53" i="8" s="1"/>
  <c r="Q53" i="8" a="1"/>
  <c r="Q53" i="8" s="1"/>
  <c r="R53" i="8" a="1"/>
  <c r="R53" i="8" s="1"/>
  <c r="S53" i="8" a="1"/>
  <c r="S53" i="8"/>
  <c r="T53" i="8" a="1"/>
  <c r="T53" i="8" s="1"/>
  <c r="U53" i="8" a="1"/>
  <c r="U53" i="8" s="1"/>
  <c r="V53" i="8" a="1"/>
  <c r="V53" i="8" s="1"/>
  <c r="W53" i="8" a="1"/>
  <c r="W53" i="8" s="1"/>
  <c r="X53" i="8" a="1"/>
  <c r="X53" i="8" s="1"/>
  <c r="Y53" i="8" a="1"/>
  <c r="Y53" i="8" s="1"/>
  <c r="Z53" i="8" a="1"/>
  <c r="Z53" i="8" s="1"/>
  <c r="AA53" i="8" a="1"/>
  <c r="AA53" i="8" s="1"/>
  <c r="K54" i="8" a="1"/>
  <c r="K54" i="8" s="1"/>
  <c r="L54" i="8" a="1"/>
  <c r="L54" i="8" s="1"/>
  <c r="M54" i="8" a="1"/>
  <c r="M54" i="8" s="1"/>
  <c r="N54" i="8" a="1"/>
  <c r="N54" i="8"/>
  <c r="O54" i="8" a="1"/>
  <c r="O54" i="8" s="1"/>
  <c r="P54" i="8" a="1"/>
  <c r="P54" i="8" s="1"/>
  <c r="Q54" i="8" a="1"/>
  <c r="Q54" i="8" s="1"/>
  <c r="R54" i="8" a="1"/>
  <c r="R54" i="8"/>
  <c r="S54" i="8" a="1"/>
  <c r="S54" i="8" s="1"/>
  <c r="T54" i="8" a="1"/>
  <c r="T54" i="8" s="1"/>
  <c r="U54" i="8" a="1"/>
  <c r="U54" i="8" s="1"/>
  <c r="V54" i="8" a="1"/>
  <c r="V54" i="8" s="1"/>
  <c r="W54" i="8" a="1"/>
  <c r="W54" i="8" s="1"/>
  <c r="X54" i="8" a="1"/>
  <c r="X54" i="8" s="1"/>
  <c r="Y54" i="8" a="1"/>
  <c r="Y54" i="8" s="1"/>
  <c r="Z54" i="8" a="1"/>
  <c r="Z54" i="8"/>
  <c r="AA54" i="8" a="1"/>
  <c r="AA54" i="8" s="1"/>
  <c r="K55" i="8" a="1"/>
  <c r="K55" i="8" s="1"/>
  <c r="L55" i="8" a="1"/>
  <c r="L55" i="8" s="1"/>
  <c r="M55" i="8" a="1"/>
  <c r="M55" i="8" s="1"/>
  <c r="N55" i="8" a="1"/>
  <c r="N55" i="8" s="1"/>
  <c r="O55" i="8" a="1"/>
  <c r="O55" i="8" s="1"/>
  <c r="P55" i="8" a="1"/>
  <c r="P55" i="8" s="1"/>
  <c r="Q55" i="8" a="1"/>
  <c r="Q55" i="8"/>
  <c r="R55" i="8" a="1"/>
  <c r="R55" i="8" s="1"/>
  <c r="S55" i="8" a="1"/>
  <c r="S55" i="8" s="1"/>
  <c r="T55" i="8" a="1"/>
  <c r="T55" i="8" s="1"/>
  <c r="U55" i="8" a="1"/>
  <c r="U55" i="8" s="1"/>
  <c r="V55" i="8" a="1"/>
  <c r="V55" i="8" s="1"/>
  <c r="W55" i="8" a="1"/>
  <c r="W55" i="8" s="1"/>
  <c r="X55" i="8" a="1"/>
  <c r="X55" i="8" s="1"/>
  <c r="Y55" i="8" a="1"/>
  <c r="Y55" i="8" s="1"/>
  <c r="Z55" i="8" a="1"/>
  <c r="Z55" i="8" s="1"/>
  <c r="AA55" i="8" a="1"/>
  <c r="AA55" i="8" s="1"/>
  <c r="K56" i="8" a="1"/>
  <c r="K56" i="8" s="1"/>
  <c r="L56" i="8" a="1"/>
  <c r="L56" i="8"/>
  <c r="M56" i="8" a="1"/>
  <c r="M56" i="8" s="1"/>
  <c r="N56" i="8" a="1"/>
  <c r="N56" i="8" s="1"/>
  <c r="O56" i="8" a="1"/>
  <c r="O56" i="8" s="1"/>
  <c r="P56" i="8" a="1"/>
  <c r="P56" i="8"/>
  <c r="Q56" i="8" a="1"/>
  <c r="Q56" i="8" s="1"/>
  <c r="R56" i="8" a="1"/>
  <c r="R56" i="8" s="1"/>
  <c r="S56" i="8" a="1"/>
  <c r="S56" i="8" s="1"/>
  <c r="T56" i="8" a="1"/>
  <c r="T56" i="8" s="1"/>
  <c r="U56" i="8" a="1"/>
  <c r="U56" i="8" s="1"/>
  <c r="V56" i="8" a="1"/>
  <c r="V56" i="8" s="1"/>
  <c r="W56" i="8" a="1"/>
  <c r="W56" i="8" s="1"/>
  <c r="X56" i="8" a="1"/>
  <c r="X56" i="8"/>
  <c r="Y56" i="8" a="1"/>
  <c r="Y56" i="8" s="1"/>
  <c r="Z56" i="8" a="1"/>
  <c r="Z56" i="8" s="1"/>
  <c r="AA56" i="8" a="1"/>
  <c r="AA56" i="8" s="1"/>
  <c r="K57" i="8" a="1"/>
  <c r="K57" i="8" s="1"/>
  <c r="L57" i="8" a="1"/>
  <c r="L57" i="8" s="1"/>
  <c r="M57" i="8" a="1"/>
  <c r="M57" i="8" s="1"/>
  <c r="N57" i="8" a="1"/>
  <c r="N57" i="8" s="1"/>
  <c r="O57" i="8" a="1"/>
  <c r="O57" i="8"/>
  <c r="P57" i="8" a="1"/>
  <c r="P57" i="8" s="1"/>
  <c r="Q57" i="8" a="1"/>
  <c r="Q57" i="8" s="1"/>
  <c r="R57" i="8" a="1"/>
  <c r="R57" i="8" s="1"/>
  <c r="S57" i="8" a="1"/>
  <c r="S57" i="8" s="1"/>
  <c r="T57" i="8" a="1"/>
  <c r="T57" i="8" s="1"/>
  <c r="U57" i="8" a="1"/>
  <c r="U57" i="8" s="1"/>
  <c r="V57" i="8" a="1"/>
  <c r="V57" i="8" s="1"/>
  <c r="W57" i="8" a="1"/>
  <c r="W57" i="8" s="1"/>
  <c r="X57" i="8" a="1"/>
  <c r="X57" i="8" s="1"/>
  <c r="Y57" i="8" a="1"/>
  <c r="Y57" i="8" s="1"/>
  <c r="Z57" i="8" a="1"/>
  <c r="Z57" i="8" s="1"/>
  <c r="AA57" i="8" a="1"/>
  <c r="AA57" i="8"/>
  <c r="K58" i="8" a="1"/>
  <c r="K58" i="8" s="1"/>
  <c r="L58" i="8" a="1"/>
  <c r="L58" i="8" s="1"/>
  <c r="M58" i="8" a="1"/>
  <c r="M58" i="8" s="1"/>
  <c r="N58" i="8" a="1"/>
  <c r="N58" i="8"/>
  <c r="O58" i="8" a="1"/>
  <c r="O58" i="8" s="1"/>
  <c r="P58" i="8" a="1"/>
  <c r="P58" i="8" s="1"/>
  <c r="Q58" i="8" a="1"/>
  <c r="Q58" i="8" s="1"/>
  <c r="R58" i="8" a="1"/>
  <c r="R58" i="8"/>
  <c r="S58" i="8" a="1"/>
  <c r="S58" i="8" s="1"/>
  <c r="T58" i="8" a="1"/>
  <c r="T58" i="8" s="1"/>
  <c r="U58" i="8" a="1"/>
  <c r="U58" i="8" s="1"/>
  <c r="V58" i="8" a="1"/>
  <c r="V58" i="8" s="1"/>
  <c r="W58" i="8" a="1"/>
  <c r="W58" i="8" s="1"/>
  <c r="X58" i="8" a="1"/>
  <c r="X58" i="8" s="1"/>
  <c r="Y58" i="8" a="1"/>
  <c r="Y58" i="8" s="1"/>
  <c r="Z58" i="8" a="1"/>
  <c r="Z58" i="8" s="1"/>
  <c r="AA58" i="8" a="1"/>
  <c r="AA58" i="8" s="1"/>
  <c r="K59" i="8" a="1"/>
  <c r="K59" i="8" s="1"/>
  <c r="L59" i="8" a="1"/>
  <c r="L59" i="8" s="1"/>
  <c r="M59" i="8" a="1"/>
  <c r="M59" i="8" s="1"/>
  <c r="N59" i="8" a="1"/>
  <c r="N59" i="8" s="1"/>
  <c r="O59" i="8" a="1"/>
  <c r="O59" i="8" s="1"/>
  <c r="P59" i="8" a="1"/>
  <c r="P59" i="8" s="1"/>
  <c r="Q59" i="8" a="1"/>
  <c r="Q59" i="8" s="1"/>
  <c r="R59" i="8" a="1"/>
  <c r="R59" i="8" s="1"/>
  <c r="S59" i="8" a="1"/>
  <c r="S59" i="8" s="1"/>
  <c r="T59" i="8" a="1"/>
  <c r="T59" i="8" s="1"/>
  <c r="U59" i="8" a="1"/>
  <c r="U59" i="8" s="1"/>
  <c r="V59" i="8" a="1"/>
  <c r="V59" i="8" s="1"/>
  <c r="W59" i="8" a="1"/>
  <c r="W59" i="8" s="1"/>
  <c r="X59" i="8" a="1"/>
  <c r="X59" i="8" s="1"/>
  <c r="Y59" i="8" a="1"/>
  <c r="Y59" i="8" s="1"/>
  <c r="Z59" i="8" a="1"/>
  <c r="Z59" i="8" s="1"/>
  <c r="AA59" i="8" a="1"/>
  <c r="AA59" i="8" s="1"/>
  <c r="K60" i="8" a="1"/>
  <c r="K60" i="8" s="1"/>
  <c r="L60" i="8" a="1"/>
  <c r="L60" i="8" s="1"/>
  <c r="M60" i="8" a="1"/>
  <c r="M60" i="8" s="1"/>
  <c r="N60" i="8" a="1"/>
  <c r="N60" i="8" s="1"/>
  <c r="O60" i="8" a="1"/>
  <c r="O60" i="8" s="1"/>
  <c r="P60" i="8" a="1"/>
  <c r="P60" i="8" s="1"/>
  <c r="Q60" i="8" a="1"/>
  <c r="Q60" i="8" s="1"/>
  <c r="R60" i="8" a="1"/>
  <c r="R60" i="8" s="1"/>
  <c r="S60" i="8" a="1"/>
  <c r="S60" i="8" s="1"/>
  <c r="T60" i="8" a="1"/>
  <c r="T60" i="8" s="1"/>
  <c r="U60" i="8" a="1"/>
  <c r="U60" i="8" s="1"/>
  <c r="V60" i="8" a="1"/>
  <c r="V60" i="8" s="1"/>
  <c r="W60" i="8" a="1"/>
  <c r="W60" i="8" s="1"/>
  <c r="X60" i="8" a="1"/>
  <c r="X60" i="8" s="1"/>
  <c r="Y60" i="8" a="1"/>
  <c r="Y60" i="8" s="1"/>
  <c r="Z60" i="8" a="1"/>
  <c r="Z60" i="8" s="1"/>
  <c r="AA60" i="8" a="1"/>
  <c r="AA60" i="8" s="1"/>
  <c r="K61" i="8" a="1"/>
  <c r="K61" i="8" s="1"/>
  <c r="L61" i="8" a="1"/>
  <c r="L61" i="8" s="1"/>
  <c r="M61" i="8" a="1"/>
  <c r="M61" i="8" s="1"/>
  <c r="N61" i="8" a="1"/>
  <c r="N61" i="8" s="1"/>
  <c r="O61" i="8" a="1"/>
  <c r="O61" i="8" s="1"/>
  <c r="P61" i="8" a="1"/>
  <c r="P61" i="8" s="1"/>
  <c r="Q61" i="8" a="1"/>
  <c r="Q61" i="8" s="1"/>
  <c r="R61" i="8" a="1"/>
  <c r="R61" i="8" s="1"/>
  <c r="S61" i="8" a="1"/>
  <c r="S61" i="8" s="1"/>
  <c r="T61" i="8" a="1"/>
  <c r="T61" i="8" s="1"/>
  <c r="U61" i="8" a="1"/>
  <c r="U61" i="8" s="1"/>
  <c r="V61" i="8" a="1"/>
  <c r="V61" i="8" s="1"/>
  <c r="W61" i="8" a="1"/>
  <c r="W61" i="8" s="1"/>
  <c r="X61" i="8" a="1"/>
  <c r="X61" i="8" s="1"/>
  <c r="Y61" i="8" a="1"/>
  <c r="Y61" i="8" s="1"/>
  <c r="Z61" i="8" a="1"/>
  <c r="Z61" i="8" s="1"/>
  <c r="AA61" i="8" a="1"/>
  <c r="AA61" i="8" s="1"/>
  <c r="K62" i="8" a="1"/>
  <c r="K62" i="8" s="1"/>
  <c r="L62" i="8" a="1"/>
  <c r="L62" i="8" s="1"/>
  <c r="M62" i="8" a="1"/>
  <c r="M62" i="8" s="1"/>
  <c r="N62" i="8" a="1"/>
  <c r="N62" i="8" s="1"/>
  <c r="O62" i="8" a="1"/>
  <c r="O62" i="8" s="1"/>
  <c r="P62" i="8" a="1"/>
  <c r="P62" i="8" s="1"/>
  <c r="Q62" i="8" a="1"/>
  <c r="Q62" i="8" s="1"/>
  <c r="R62" i="8" a="1"/>
  <c r="R62" i="8" s="1"/>
  <c r="S62" i="8" a="1"/>
  <c r="S62" i="8" s="1"/>
  <c r="T62" i="8" a="1"/>
  <c r="T62" i="8" s="1"/>
  <c r="U62" i="8" a="1"/>
  <c r="U62" i="8" s="1"/>
  <c r="V62" i="8" a="1"/>
  <c r="V62" i="8" s="1"/>
  <c r="W62" i="8" a="1"/>
  <c r="W62" i="8" s="1"/>
  <c r="X62" i="8" a="1"/>
  <c r="X62" i="8" s="1"/>
  <c r="Y62" i="8" a="1"/>
  <c r="Y62" i="8" s="1"/>
  <c r="Z62" i="8" a="1"/>
  <c r="Z62" i="8" s="1"/>
  <c r="AA62" i="8" a="1"/>
  <c r="AA62" i="8" s="1"/>
  <c r="K63" i="8" a="1"/>
  <c r="K63" i="8" s="1"/>
  <c r="L63" i="8" a="1"/>
  <c r="L63" i="8" s="1"/>
  <c r="M63" i="8" a="1"/>
  <c r="M63" i="8" s="1"/>
  <c r="N63" i="8" a="1"/>
  <c r="N63" i="8" s="1"/>
  <c r="O63" i="8" a="1"/>
  <c r="O63" i="8" s="1"/>
  <c r="P63" i="8" a="1"/>
  <c r="P63" i="8" s="1"/>
  <c r="Q63" i="8" a="1"/>
  <c r="Q63" i="8" s="1"/>
  <c r="R63" i="8" a="1"/>
  <c r="R63" i="8" s="1"/>
  <c r="S63" i="8" a="1"/>
  <c r="S63" i="8" s="1"/>
  <c r="T63" i="8" a="1"/>
  <c r="T63" i="8" s="1"/>
  <c r="U63" i="8" a="1"/>
  <c r="U63" i="8" s="1"/>
  <c r="V63" i="8" a="1"/>
  <c r="V63" i="8" s="1"/>
  <c r="W63" i="8" a="1"/>
  <c r="W63" i="8" s="1"/>
  <c r="X63" i="8" a="1"/>
  <c r="X63" i="8" s="1"/>
  <c r="Y63" i="8" a="1"/>
  <c r="Y63" i="8" s="1"/>
  <c r="Z63" i="8" a="1"/>
  <c r="Z63" i="8" s="1"/>
  <c r="AA63" i="8" a="1"/>
  <c r="AA63" i="8" s="1"/>
  <c r="K64" i="8" a="1"/>
  <c r="K64" i="8" s="1"/>
  <c r="L64" i="8" a="1"/>
  <c r="L64" i="8" s="1"/>
  <c r="M64" i="8" a="1"/>
  <c r="M64" i="8" s="1"/>
  <c r="N64" i="8" a="1"/>
  <c r="N64" i="8" s="1"/>
  <c r="O64" i="8" a="1"/>
  <c r="O64" i="8" s="1"/>
  <c r="P64" i="8" a="1"/>
  <c r="P64" i="8" s="1"/>
  <c r="Q64" i="8" a="1"/>
  <c r="Q64" i="8" s="1"/>
  <c r="R64" i="8" a="1"/>
  <c r="R64" i="8" s="1"/>
  <c r="S64" i="8" a="1"/>
  <c r="S64" i="8" s="1"/>
  <c r="T64" i="8" a="1"/>
  <c r="T64" i="8" s="1"/>
  <c r="U64" i="8" a="1"/>
  <c r="U64" i="8" s="1"/>
  <c r="V64" i="8" a="1"/>
  <c r="V64" i="8" s="1"/>
  <c r="W64" i="8" a="1"/>
  <c r="W64" i="8" s="1"/>
  <c r="X64" i="8" a="1"/>
  <c r="X64" i="8" s="1"/>
  <c r="Y64" i="8" a="1"/>
  <c r="Y64" i="8" s="1"/>
  <c r="Z64" i="8" a="1"/>
  <c r="Z64" i="8" s="1"/>
  <c r="AA64" i="8" a="1"/>
  <c r="AA64" i="8" s="1"/>
  <c r="K65" i="8" a="1"/>
  <c r="K65" i="8" s="1"/>
  <c r="L65" i="8" a="1"/>
  <c r="L65" i="8" s="1"/>
  <c r="M65" i="8" a="1"/>
  <c r="M65" i="8" s="1"/>
  <c r="N65" i="8" a="1"/>
  <c r="N65" i="8" s="1"/>
  <c r="O65" i="8" a="1"/>
  <c r="O65" i="8" s="1"/>
  <c r="P65" i="8" a="1"/>
  <c r="P65" i="8" s="1"/>
  <c r="Q65" i="8" a="1"/>
  <c r="Q65" i="8" s="1"/>
  <c r="R65" i="8" a="1"/>
  <c r="R65" i="8" s="1"/>
  <c r="S65" i="8" a="1"/>
  <c r="S65" i="8" s="1"/>
  <c r="T65" i="8" a="1"/>
  <c r="T65" i="8" s="1"/>
  <c r="U65" i="8" a="1"/>
  <c r="U65" i="8" s="1"/>
  <c r="V65" i="8" a="1"/>
  <c r="V65" i="8" s="1"/>
  <c r="W65" i="8" a="1"/>
  <c r="W65" i="8" s="1"/>
  <c r="X65" i="8" a="1"/>
  <c r="X65" i="8" s="1"/>
  <c r="Y65" i="8" a="1"/>
  <c r="Y65" i="8" s="1"/>
  <c r="Z65" i="8" a="1"/>
  <c r="Z65" i="8" s="1"/>
  <c r="AA65" i="8" a="1"/>
  <c r="AA65" i="8" s="1"/>
  <c r="K66" i="8" a="1"/>
  <c r="K66" i="8" s="1"/>
  <c r="L66" i="8" a="1"/>
  <c r="L66" i="8" s="1"/>
  <c r="M66" i="8" a="1"/>
  <c r="M66" i="8" s="1"/>
  <c r="N66" i="8" a="1"/>
  <c r="N66" i="8" s="1"/>
  <c r="O66" i="8" a="1"/>
  <c r="O66" i="8" s="1"/>
  <c r="P66" i="8" a="1"/>
  <c r="P66" i="8" s="1"/>
  <c r="Q66" i="8" a="1"/>
  <c r="Q66" i="8" s="1"/>
  <c r="R66" i="8" a="1"/>
  <c r="R66" i="8" s="1"/>
  <c r="S66" i="8" a="1"/>
  <c r="S66" i="8" s="1"/>
  <c r="T66" i="8" a="1"/>
  <c r="T66" i="8" s="1"/>
  <c r="U66" i="8" a="1"/>
  <c r="U66" i="8" s="1"/>
  <c r="V66" i="8" a="1"/>
  <c r="V66" i="8" s="1"/>
  <c r="W66" i="8" a="1"/>
  <c r="W66" i="8" s="1"/>
  <c r="X66" i="8" a="1"/>
  <c r="X66" i="8" s="1"/>
  <c r="Y66" i="8" a="1"/>
  <c r="Y66" i="8" s="1"/>
  <c r="Z66" i="8" a="1"/>
  <c r="Z66" i="8" s="1"/>
  <c r="AA66" i="8" a="1"/>
  <c r="AA66" i="8" s="1"/>
  <c r="K67" i="8" a="1"/>
  <c r="K67" i="8" s="1"/>
  <c r="L67" i="8" a="1"/>
  <c r="L67" i="8" s="1"/>
  <c r="M67" i="8" a="1"/>
  <c r="M67" i="8" s="1"/>
  <c r="N67" i="8" a="1"/>
  <c r="N67" i="8" s="1"/>
  <c r="O67" i="8" a="1"/>
  <c r="O67" i="8" s="1"/>
  <c r="P67" i="8" a="1"/>
  <c r="P67" i="8" s="1"/>
  <c r="Q67" i="8" a="1"/>
  <c r="Q67" i="8" s="1"/>
  <c r="R67" i="8" a="1"/>
  <c r="R67" i="8" s="1"/>
  <c r="S67" i="8" a="1"/>
  <c r="S67" i="8" s="1"/>
  <c r="T67" i="8" a="1"/>
  <c r="T67" i="8" s="1"/>
  <c r="U67" i="8" a="1"/>
  <c r="U67" i="8" s="1"/>
  <c r="V67" i="8" a="1"/>
  <c r="V67" i="8" s="1"/>
  <c r="W67" i="8" a="1"/>
  <c r="W67" i="8" s="1"/>
  <c r="X67" i="8" a="1"/>
  <c r="X67" i="8" s="1"/>
  <c r="Y67" i="8" a="1"/>
  <c r="Y67" i="8" s="1"/>
  <c r="Z67" i="8" a="1"/>
  <c r="Z67" i="8" s="1"/>
  <c r="AA67" i="8" a="1"/>
  <c r="AA67" i="8" s="1"/>
  <c r="K68" i="8" a="1"/>
  <c r="K68" i="8" s="1"/>
  <c r="L68" i="8" a="1"/>
  <c r="L68" i="8" s="1"/>
  <c r="M68" i="8" a="1"/>
  <c r="M68" i="8" s="1"/>
  <c r="N68" i="8" a="1"/>
  <c r="N68" i="8" s="1"/>
  <c r="O68" i="8" a="1"/>
  <c r="O68" i="8" s="1"/>
  <c r="P68" i="8" a="1"/>
  <c r="P68" i="8" s="1"/>
  <c r="Q68" i="8" a="1"/>
  <c r="Q68" i="8" s="1"/>
  <c r="R68" i="8" a="1"/>
  <c r="R68" i="8" s="1"/>
  <c r="S68" i="8" a="1"/>
  <c r="S68" i="8" s="1"/>
  <c r="T68" i="8" a="1"/>
  <c r="T68" i="8" s="1"/>
  <c r="U68" i="8" a="1"/>
  <c r="U68" i="8" s="1"/>
  <c r="V68" i="8" a="1"/>
  <c r="V68" i="8" s="1"/>
  <c r="W68" i="8" a="1"/>
  <c r="W68" i="8" s="1"/>
  <c r="X68" i="8" a="1"/>
  <c r="X68" i="8" s="1"/>
  <c r="Y68" i="8" a="1"/>
  <c r="Y68" i="8" s="1"/>
  <c r="Z68" i="8" a="1"/>
  <c r="Z68" i="8" s="1"/>
  <c r="AA68" i="8" a="1"/>
  <c r="AA68" i="8" s="1"/>
  <c r="AA37" i="8" a="1"/>
  <c r="AA37" i="8" s="1"/>
  <c r="Z37" i="8" a="1"/>
  <c r="Z37" i="8" s="1"/>
  <c r="Y37" i="8" a="1"/>
  <c r="Y37" i="8" s="1"/>
  <c r="X37" i="8" a="1"/>
  <c r="X37" i="8" s="1"/>
  <c r="W37" i="8" a="1"/>
  <c r="W37" i="8" s="1"/>
  <c r="V37" i="8" a="1"/>
  <c r="V37" i="8" s="1"/>
  <c r="U37" i="8" a="1"/>
  <c r="U37" i="8" s="1"/>
  <c r="T37" i="8" a="1"/>
  <c r="T37" i="8" s="1"/>
  <c r="S37" i="8" a="1"/>
  <c r="S37" i="8" s="1"/>
  <c r="R37" i="8" a="1"/>
  <c r="R37" i="8" s="1"/>
  <c r="Q37" i="8" a="1"/>
  <c r="Q37" i="8" s="1"/>
  <c r="P37" i="8" a="1"/>
  <c r="P37" i="8" s="1"/>
  <c r="O37" i="8" a="1"/>
  <c r="O37" i="8" s="1"/>
  <c r="N37" i="8" a="1"/>
  <c r="N37" i="8" s="1"/>
  <c r="M37" i="8" a="1"/>
  <c r="M37" i="8" s="1"/>
  <c r="L37" i="8" a="1"/>
  <c r="L37" i="8" s="1"/>
  <c r="K37" i="8" a="1"/>
  <c r="K37" i="8" s="1"/>
  <c r="G118" i="9" l="1"/>
  <c r="G119" i="9"/>
  <c r="G120" i="9"/>
  <c r="G121" i="9"/>
  <c r="G122" i="9"/>
  <c r="G123" i="9"/>
  <c r="G124" i="9"/>
  <c r="G125" i="9"/>
  <c r="F118" i="9"/>
  <c r="F119" i="9"/>
  <c r="F120" i="9"/>
  <c r="F121" i="9"/>
  <c r="F122" i="9"/>
  <c r="F123" i="9"/>
  <c r="H123" i="9" s="1" a="1"/>
  <c r="H123" i="9" s="1"/>
  <c r="F124" i="9"/>
  <c r="F125" i="9"/>
  <c r="H125" i="9" s="1" a="1"/>
  <c r="H125" i="9" s="1"/>
  <c r="H118" i="9" a="1"/>
  <c r="H118" i="9" s="1"/>
  <c r="H119" i="9" a="1"/>
  <c r="H119" i="9" s="1"/>
  <c r="H120" i="9" a="1"/>
  <c r="H120" i="9" s="1"/>
  <c r="H121" i="9" a="1"/>
  <c r="H121" i="9" s="1"/>
  <c r="H122" i="9" a="1"/>
  <c r="H122" i="9" s="1"/>
  <c r="H124" i="9" a="1"/>
  <c r="H124" i="9" s="1"/>
  <c r="E116" i="6"/>
  <c r="B116" i="6"/>
  <c r="B72" i="6"/>
  <c r="B99" i="6"/>
  <c r="E99" i="6"/>
  <c r="B98" i="6"/>
  <c r="E98" i="6"/>
  <c r="B97" i="6"/>
  <c r="E97" i="6"/>
  <c r="B96" i="6"/>
  <c r="E96" i="6"/>
  <c r="C118" i="9"/>
  <c r="D118" i="9"/>
  <c r="D119" i="9"/>
  <c r="D120" i="9"/>
  <c r="D121" i="9"/>
  <c r="D122" i="9"/>
  <c r="D123" i="9"/>
  <c r="D124" i="9"/>
  <c r="D125" i="9"/>
  <c r="C119"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G30" i="8" a="1"/>
  <c r="G30" i="8" s="1"/>
  <c r="G31" i="8" a="1"/>
  <c r="G31" i="8" s="1"/>
  <c r="G32" i="8" a="1"/>
  <c r="G32" i="8" s="1"/>
  <c r="H29" i="8"/>
  <c r="H30" i="8"/>
  <c r="H31" i="8"/>
  <c r="H32" i="8"/>
  <c r="B156" i="6"/>
  <c r="B155" i="6"/>
  <c r="B154" i="6"/>
  <c r="B153" i="6"/>
  <c r="G99" i="6" a="1"/>
  <c r="G98" i="6" a="1"/>
  <c r="G96" i="6" a="1"/>
  <c r="G97" i="6" a="1"/>
  <c r="G99" i="6" l="1"/>
  <c r="G98" i="6"/>
  <c r="G97" i="6"/>
  <c r="G96" i="6"/>
  <c r="E115" i="6"/>
  <c r="E112" i="6"/>
  <c r="E109" i="6"/>
  <c r="E104"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49" i="6"/>
  <c r="C149" i="6" s="1"/>
  <c r="B141" i="6"/>
  <c r="C141" i="6" s="1"/>
  <c r="B142" i="6"/>
  <c r="C142" i="6" s="1"/>
  <c r="B143" i="6"/>
  <c r="C143" i="6" s="1"/>
  <c r="B144" i="6"/>
  <c r="C144" i="6" s="1"/>
  <c r="B145" i="6"/>
  <c r="C145" i="6" s="1"/>
  <c r="B146" i="6"/>
  <c r="C146" i="6" s="1"/>
  <c r="B147" i="6"/>
  <c r="C147" i="6" s="1"/>
  <c r="B148" i="6"/>
  <c r="C148" i="6" s="1"/>
  <c r="B140" i="6"/>
  <c r="C140" i="6" s="1"/>
  <c r="B139" i="6"/>
  <c r="C139" i="6" s="1"/>
  <c r="B138" i="6"/>
  <c r="C138" i="6" s="1"/>
  <c r="B137" i="6"/>
  <c r="C137" i="6" s="1"/>
  <c r="B136" i="6"/>
  <c r="C136" i="6" s="1"/>
  <c r="B135" i="6"/>
  <c r="C135" i="6" s="1"/>
  <c r="B134" i="6"/>
  <c r="C134" i="6" s="1"/>
  <c r="B133" i="6"/>
  <c r="C133" i="6" s="1"/>
  <c r="E114" i="6" l="1"/>
  <c r="E111" i="6"/>
  <c r="E107" i="6"/>
  <c r="E106" i="6"/>
  <c r="G80" i="6" a="1"/>
  <c r="G85" i="6" a="1"/>
  <c r="G91" i="6" a="1"/>
  <c r="G83" i="6" a="1"/>
  <c r="G88" i="6" a="1"/>
  <c r="G89" i="6" a="1"/>
  <c r="G81" i="6" a="1"/>
  <c r="G82" i="6" a="1"/>
  <c r="G93" i="6" a="1"/>
  <c r="G78" i="6" a="1"/>
  <c r="G77" i="6" a="1"/>
  <c r="G86" i="6" a="1"/>
  <c r="G79" i="6" a="1"/>
  <c r="G90" i="6" a="1"/>
  <c r="G84" i="6" a="1"/>
  <c r="G92" i="6" a="1"/>
  <c r="G94" i="6" a="1"/>
  <c r="G95" i="6" a="1"/>
  <c r="G87" i="6" a="1"/>
  <c r="G95" i="6" l="1"/>
  <c r="G91" i="6"/>
  <c r="G87" i="6"/>
  <c r="G83" i="6"/>
  <c r="G94" i="6"/>
  <c r="G90" i="6"/>
  <c r="G86" i="6"/>
  <c r="G82" i="6"/>
  <c r="G79" i="6"/>
  <c r="G93" i="6"/>
  <c r="G89" i="6"/>
  <c r="G85" i="6"/>
  <c r="G81" i="6"/>
  <c r="G78" i="6"/>
  <c r="G92" i="6"/>
  <c r="G88" i="6"/>
  <c r="G84" i="6"/>
  <c r="G80" i="6"/>
  <c r="G77" i="6"/>
  <c r="E108" i="6" l="1"/>
  <c r="E60" i="6" l="1"/>
  <c r="B61" i="6"/>
  <c r="B60"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6" i="9"/>
  <c r="C107" i="9"/>
  <c r="C108" i="9"/>
  <c r="C109" i="9"/>
  <c r="G109" i="9" s="1" a="1"/>
  <c r="G109" i="9" s="1"/>
  <c r="C110" i="9"/>
  <c r="C111" i="9"/>
  <c r="C112" i="9"/>
  <c r="C113" i="9"/>
  <c r="E92" i="9"/>
  <c r="E93" i="9"/>
  <c r="D92" i="9"/>
  <c r="D93" i="9"/>
  <c r="D98" i="9"/>
  <c r="D99" i="9"/>
  <c r="D100" i="9"/>
  <c r="D101" i="9"/>
  <c r="C34" i="6" a="1"/>
  <c r="C34" i="6" s="1"/>
  <c r="G112" i="9" l="1" a="1"/>
  <c r="G112" i="9" s="1"/>
  <c r="G107" i="9" a="1"/>
  <c r="G107" i="9" s="1"/>
  <c r="G113" i="9" a="1"/>
  <c r="G113" i="9" s="1"/>
  <c r="K92" i="9" a="1"/>
  <c r="K92" i="9" s="1"/>
  <c r="X92" i="9" a="1"/>
  <c r="X92" i="9" s="1"/>
  <c r="T92" i="9" a="1"/>
  <c r="T92" i="9" s="1"/>
  <c r="N92" i="9" a="1"/>
  <c r="N92" i="9" s="1"/>
  <c r="P92" i="9" a="1"/>
  <c r="P92" i="9" s="1"/>
  <c r="Q92" i="9" a="1"/>
  <c r="Q92" i="9" s="1"/>
  <c r="J92" i="9" a="1"/>
  <c r="J92" i="9" s="1"/>
  <c r="I92" i="9" a="1"/>
  <c r="I92" i="9" s="1"/>
  <c r="W92" i="9" a="1"/>
  <c r="W92" i="9" s="1"/>
  <c r="M92" i="9" a="1"/>
  <c r="M92" i="9" s="1"/>
  <c r="S92" i="9" a="1"/>
  <c r="S92" i="9" s="1"/>
  <c r="V92" i="9" a="1"/>
  <c r="V92" i="9" s="1"/>
  <c r="H92" i="9" a="1"/>
  <c r="H92" i="9" s="1"/>
  <c r="O92" i="9" a="1"/>
  <c r="O92" i="9" s="1"/>
  <c r="L92" i="9" a="1"/>
  <c r="L92" i="9" s="1"/>
  <c r="U92" i="9" a="1"/>
  <c r="U92" i="9" s="1"/>
  <c r="R92" i="9" a="1"/>
  <c r="R92" i="9" s="1"/>
  <c r="G106" i="9" a="1"/>
  <c r="G106" i="9" s="1"/>
  <c r="X93" i="9" a="1"/>
  <c r="X93" i="9" s="1"/>
  <c r="T93" i="9" a="1"/>
  <c r="T93" i="9" s="1"/>
  <c r="Q93" i="9" a="1"/>
  <c r="Q93" i="9" s="1"/>
  <c r="V93" i="9" a="1"/>
  <c r="V93" i="9" s="1"/>
  <c r="R93" i="9" a="1"/>
  <c r="R93" i="9" s="1"/>
  <c r="J93" i="9" a="1"/>
  <c r="J93" i="9" s="1"/>
  <c r="O93" i="9" a="1"/>
  <c r="O93" i="9" s="1"/>
  <c r="W93" i="9" a="1"/>
  <c r="W93" i="9" s="1"/>
  <c r="M93" i="9" a="1"/>
  <c r="M93" i="9" s="1"/>
  <c r="L93" i="9" a="1"/>
  <c r="L93" i="9" s="1"/>
  <c r="S93" i="9" a="1"/>
  <c r="S93" i="9" s="1"/>
  <c r="P93" i="9" a="1"/>
  <c r="P93" i="9" s="1"/>
  <c r="I93" i="9" a="1"/>
  <c r="I93" i="9" s="1"/>
  <c r="U93" i="9" a="1"/>
  <c r="U93" i="9" s="1"/>
  <c r="H93" i="9" a="1"/>
  <c r="H93" i="9" s="1"/>
  <c r="K93" i="9" a="1"/>
  <c r="K93" i="9" s="1"/>
  <c r="N93" i="9" a="1"/>
  <c r="N93" i="9" s="1"/>
  <c r="F67" i="10"/>
  <c r="J37" i="8"/>
  <c r="G108" i="9" a="1"/>
  <c r="G108" i="9" s="1"/>
  <c r="G111" i="9" a="1"/>
  <c r="G111" i="9" s="1"/>
  <c r="G110" i="9" a="1"/>
  <c r="G110" i="9" s="1"/>
  <c r="D34" i="6" a="1"/>
  <c r="D34" i="6" s="1"/>
  <c r="C35" i="6" a="1"/>
  <c r="C35" i="6" s="1"/>
  <c r="F68" i="10" s="1"/>
  <c r="B115" i="6"/>
  <c r="B114" i="6"/>
  <c r="B111" i="6"/>
  <c r="B110" i="6"/>
  <c r="B108" i="6"/>
  <c r="B93" i="6"/>
  <c r="E93" i="6"/>
  <c r="B94" i="6"/>
  <c r="E94" i="6"/>
  <c r="B95" i="6"/>
  <c r="E95" i="6"/>
  <c r="B90" i="6"/>
  <c r="E90" i="6"/>
  <c r="B82" i="6"/>
  <c r="E82" i="6"/>
  <c r="B83" i="6"/>
  <c r="E83" i="6"/>
  <c r="B79" i="6"/>
  <c r="E79" i="6"/>
  <c r="B71"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3" i="6"/>
  <c r="B22" i="6"/>
  <c r="B21" i="6"/>
  <c r="B20" i="6"/>
  <c r="B10" i="6"/>
  <c r="L10" i="6"/>
  <c r="B9" i="6"/>
  <c r="L9"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5" i="6" a="1"/>
  <c r="D35" i="6" s="1"/>
  <c r="C36" i="6" a="1"/>
  <c r="C36"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13" i="6"/>
  <c r="B98" i="9" a="1"/>
  <c r="B98" i="9" s="1"/>
  <c r="C98" i="9" s="1" a="1"/>
  <c r="C98" i="9" s="1"/>
  <c r="B99" i="9" a="1"/>
  <c r="B99" i="9" s="1"/>
  <c r="C99" i="9" s="1" a="1"/>
  <c r="C99" i="9" s="1"/>
  <c r="B100" i="9" a="1"/>
  <c r="B100" i="9" s="1"/>
  <c r="B101" i="9" a="1"/>
  <c r="B101" i="9" s="1"/>
  <c r="B92" i="9" a="1"/>
  <c r="B92" i="9" s="1"/>
  <c r="B93" i="9" a="1"/>
  <c r="B93" i="9" s="1"/>
  <c r="B112" i="6"/>
  <c r="B109" i="6"/>
  <c r="B107" i="6"/>
  <c r="B106" i="6"/>
  <c r="B128" i="6"/>
  <c r="B127" i="6"/>
  <c r="B126" i="6"/>
  <c r="B125" i="6"/>
  <c r="B124" i="6"/>
  <c r="B123" i="6"/>
  <c r="B122" i="6"/>
  <c r="B121"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7" i="6"/>
  <c r="E78" i="6"/>
  <c r="E80" i="6"/>
  <c r="E81" i="6"/>
  <c r="E84" i="6"/>
  <c r="E85" i="6"/>
  <c r="E86" i="6"/>
  <c r="E87" i="6"/>
  <c r="E88" i="6"/>
  <c r="E89" i="6"/>
  <c r="E91" i="6"/>
  <c r="E92" i="6"/>
  <c r="J99" i="9" l="1" a="1"/>
  <c r="J99" i="9" s="1"/>
  <c r="U99" i="9" a="1"/>
  <c r="U99" i="9" s="1"/>
  <c r="S99" i="9" a="1"/>
  <c r="S99" i="9" s="1"/>
  <c r="Q99" i="9" a="1"/>
  <c r="Q99" i="9" s="1"/>
  <c r="O99" i="9" a="1"/>
  <c r="O99" i="9" s="1"/>
  <c r="M99" i="9" a="1"/>
  <c r="M99" i="9" s="1"/>
  <c r="K99" i="9" a="1"/>
  <c r="K99" i="9" s="1"/>
  <c r="I99" i="9" a="1"/>
  <c r="I99" i="9" s="1"/>
  <c r="G99" i="9" a="1"/>
  <c r="G99" i="9" s="1"/>
  <c r="F99" i="9" a="1"/>
  <c r="F99" i="9" s="1"/>
  <c r="P99" i="9" a="1"/>
  <c r="P99" i="9" s="1"/>
  <c r="N99" i="9" a="1"/>
  <c r="N99" i="9" s="1"/>
  <c r="L99" i="9" a="1"/>
  <c r="L99" i="9" s="1"/>
  <c r="V99" i="9" a="1"/>
  <c r="V99" i="9" s="1"/>
  <c r="T99" i="9" a="1"/>
  <c r="T99" i="9" s="1"/>
  <c r="R99" i="9" a="1"/>
  <c r="R99" i="9" s="1"/>
  <c r="H99" i="9" a="1"/>
  <c r="H99" i="9" s="1"/>
  <c r="I98" i="9" a="1"/>
  <c r="I98" i="9" s="1"/>
  <c r="U98" i="9" a="1"/>
  <c r="U98" i="9" s="1"/>
  <c r="S98" i="9" a="1"/>
  <c r="S98" i="9" s="1"/>
  <c r="Q98" i="9" a="1"/>
  <c r="Q98" i="9" s="1"/>
  <c r="O98" i="9" a="1"/>
  <c r="O98" i="9" s="1"/>
  <c r="M98" i="9" a="1"/>
  <c r="M98" i="9" s="1"/>
  <c r="K98" i="9" a="1"/>
  <c r="K98" i="9" s="1"/>
  <c r="G98" i="9" a="1"/>
  <c r="G98" i="9" s="1"/>
  <c r="F98" i="9" a="1"/>
  <c r="F98" i="9" s="1"/>
  <c r="V98" i="9" a="1"/>
  <c r="V98" i="9" s="1"/>
  <c r="T98" i="9" a="1"/>
  <c r="T98" i="9" s="1"/>
  <c r="R98" i="9" a="1"/>
  <c r="R98" i="9" s="1"/>
  <c r="P98" i="9" a="1"/>
  <c r="P98" i="9" s="1"/>
  <c r="N98" i="9" a="1"/>
  <c r="N98" i="9" s="1"/>
  <c r="L98" i="9" a="1"/>
  <c r="L98" i="9" s="1"/>
  <c r="J98" i="9" a="1"/>
  <c r="J98" i="9" s="1"/>
  <c r="H98" i="9" a="1"/>
  <c r="H98"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6" i="6" a="1"/>
  <c r="D36" i="6" s="1"/>
  <c r="C100" i="9" a="1"/>
  <c r="C100" i="9" s="1"/>
  <c r="C37" i="6" a="1"/>
  <c r="C37" i="6" s="1"/>
  <c r="F70" i="10" s="1"/>
  <c r="J46" i="8"/>
  <c r="J66" i="8"/>
  <c r="J58" i="8"/>
  <c r="J50" i="8"/>
  <c r="J42" i="8"/>
  <c r="J62" i="8"/>
  <c r="J54" i="8"/>
  <c r="J38" i="8"/>
  <c r="B92" i="6"/>
  <c r="B91" i="6"/>
  <c r="B89" i="6"/>
  <c r="B88" i="6"/>
  <c r="B87" i="6"/>
  <c r="B86" i="6"/>
  <c r="B85" i="6"/>
  <c r="B84" i="6"/>
  <c r="B70" i="6"/>
  <c r="B69" i="6"/>
  <c r="B68" i="6"/>
  <c r="B67" i="6"/>
  <c r="B66" i="6"/>
  <c r="B81" i="6"/>
  <c r="B80" i="6"/>
  <c r="B78" i="6"/>
  <c r="B77" i="6"/>
  <c r="E58" i="6"/>
  <c r="B105" i="6"/>
  <c r="B104" i="6"/>
  <c r="B59" i="6"/>
  <c r="B58" i="6"/>
  <c r="L5" i="6"/>
  <c r="L6" i="6"/>
  <c r="L7" i="6"/>
  <c r="L8" i="6"/>
  <c r="B29" i="6"/>
  <c r="B28" i="6"/>
  <c r="U100" i="9" l="1" a="1"/>
  <c r="U100" i="9" s="1"/>
  <c r="S100" i="9" a="1"/>
  <c r="S100" i="9" s="1"/>
  <c r="Q100" i="9" a="1"/>
  <c r="Q100" i="9" s="1"/>
  <c r="O100" i="9" a="1"/>
  <c r="O100" i="9" s="1"/>
  <c r="M100" i="9" a="1"/>
  <c r="M100" i="9" s="1"/>
  <c r="K100" i="9" a="1"/>
  <c r="K100" i="9" s="1"/>
  <c r="I100" i="9" a="1"/>
  <c r="I100" i="9" s="1"/>
  <c r="G100" i="9" a="1"/>
  <c r="G100" i="9" s="1"/>
  <c r="F100" i="9" a="1"/>
  <c r="F100" i="9" s="1"/>
  <c r="V100" i="9" a="1"/>
  <c r="V100" i="9" s="1"/>
  <c r="T100" i="9" a="1"/>
  <c r="T100" i="9" s="1"/>
  <c r="R100" i="9" a="1"/>
  <c r="R100" i="9" s="1"/>
  <c r="P100" i="9" a="1"/>
  <c r="P100" i="9" s="1"/>
  <c r="N100" i="9" a="1"/>
  <c r="N100" i="9" s="1"/>
  <c r="L100" i="9" a="1"/>
  <c r="L100" i="9" s="1"/>
  <c r="J100" i="9" a="1"/>
  <c r="J100" i="9" s="1"/>
  <c r="H100" i="9" a="1"/>
  <c r="H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7" i="6" a="1"/>
  <c r="D37"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6" i="6"/>
  <c r="B47" i="6"/>
  <c r="B48" i="6"/>
  <c r="B49" i="6"/>
  <c r="B50" i="6"/>
  <c r="B51" i="6"/>
  <c r="B52" i="6"/>
  <c r="B53" i="6"/>
  <c r="I7" i="6"/>
  <c r="I5" i="6"/>
  <c r="B8" i="6"/>
  <c r="B7" i="6"/>
  <c r="B5" i="6"/>
  <c r="B6" i="6"/>
  <c r="B42" i="6"/>
  <c r="B43" i="6"/>
  <c r="B44" i="6"/>
  <c r="B45" i="6"/>
  <c r="B15" i="6"/>
  <c r="B16" i="6"/>
  <c r="B17" i="6"/>
  <c r="B18" i="6"/>
  <c r="B19" i="6"/>
  <c r="B34" i="6"/>
  <c r="B35" i="6"/>
  <c r="B36" i="6"/>
  <c r="B37" i="6"/>
  <c r="F39" i="8" l="1" a="1"/>
  <c r="F39" i="8" s="1"/>
  <c r="F57" i="8" a="1"/>
  <c r="F57" i="8" s="1"/>
  <c r="F46" i="8" a="1"/>
  <c r="F46" i="8" s="1"/>
  <c r="F67" i="8" a="1"/>
  <c r="F67" i="8" s="1"/>
  <c r="F50" i="8" a="1"/>
  <c r="F50" i="8" s="1"/>
  <c r="F47" i="8" a="1"/>
  <c r="F47" i="8" s="1"/>
  <c r="F61" i="8" a="1"/>
  <c r="F61" i="8" s="1"/>
  <c r="F40" i="8" a="1"/>
  <c r="F40" i="8" s="1"/>
  <c r="F41" i="8" a="1"/>
  <c r="F41" i="8" s="1"/>
  <c r="F49" i="8" a="1"/>
  <c r="F49" i="8" s="1"/>
  <c r="F64" i="8" a="1"/>
  <c r="F64" i="8" s="1"/>
  <c r="F51" i="8" a="1"/>
  <c r="F51" i="8" s="1"/>
  <c r="F68" i="8" a="1"/>
  <c r="F68" i="8" s="1"/>
  <c r="F54" i="8" a="1"/>
  <c r="F54" i="8" s="1"/>
  <c r="F42" i="8" a="1"/>
  <c r="F42" i="8" s="1"/>
  <c r="F65" i="8" a="1"/>
  <c r="F65" i="8" s="1"/>
  <c r="F62" i="8" a="1"/>
  <c r="F62" i="8" s="1"/>
  <c r="F44" i="8" a="1"/>
  <c r="F44" i="8" s="1"/>
  <c r="F66" i="8" a="1"/>
  <c r="F66" i="8" s="1"/>
  <c r="F55" i="8" a="1"/>
  <c r="F55" i="8" s="1"/>
  <c r="F63" i="8" a="1"/>
  <c r="F63" i="8" s="1"/>
  <c r="F52" i="8" a="1"/>
  <c r="F52" i="8" s="1"/>
  <c r="F38" i="8" a="1"/>
  <c r="F38" i="8" s="1"/>
  <c r="F56" i="8" a="1"/>
  <c r="F56" i="8" s="1"/>
  <c r="F53" i="8" a="1"/>
  <c r="F53" i="8" s="1"/>
  <c r="F59" i="8" a="1"/>
  <c r="F59" i="8" s="1"/>
  <c r="F58" i="8" a="1"/>
  <c r="F58" i="8" s="1"/>
  <c r="F45" i="8" a="1"/>
  <c r="F45" i="8" s="1"/>
  <c r="F43" i="8" a="1"/>
  <c r="F43" i="8" s="1"/>
  <c r="F37" i="8" a="1"/>
  <c r="F37" i="8" s="1"/>
  <c r="F60" i="8" a="1"/>
  <c r="F60" i="8" s="1"/>
  <c r="F48" i="8" a="1"/>
  <c r="F48" i="8" s="1"/>
  <c r="P103" i="10" a="1"/>
  <c r="P103" i="10" s="1"/>
  <c r="Z103" i="10" a="1"/>
  <c r="Z103" i="10" s="1"/>
  <c r="V103" i="10" a="1"/>
  <c r="V103" i="10" s="1"/>
  <c r="T103" i="10" a="1"/>
  <c r="T103" i="10" s="1"/>
  <c r="Q103" i="10" a="1"/>
  <c r="Q103" i="10" s="1"/>
  <c r="K103" i="10" a="1"/>
  <c r="K103" i="10" s="1"/>
  <c r="R103" i="10" a="1"/>
  <c r="R103" i="10" s="1"/>
  <c r="N103" i="10" a="1"/>
  <c r="N103" i="10" s="1"/>
  <c r="Y103" i="10" a="1"/>
  <c r="Y103" i="10" s="1"/>
  <c r="X103" i="10" a="1"/>
  <c r="X103" i="10" s="1"/>
  <c r="W103" i="10" a="1"/>
  <c r="W103" i="10" s="1"/>
  <c r="U103" i="10" a="1"/>
  <c r="U103" i="10" s="1"/>
  <c r="S103" i="10" a="1"/>
  <c r="S103" i="10" s="1"/>
  <c r="O103" i="10" a="1"/>
  <c r="O103" i="10" s="1"/>
  <c r="M103" i="10" a="1"/>
  <c r="M103" i="10" s="1"/>
  <c r="L103" i="10" a="1"/>
  <c r="L103" i="10" s="1"/>
  <c r="J103" i="10" a="1"/>
  <c r="J103" i="10" s="1"/>
  <c r="S85" i="10" a="1"/>
  <c r="S85" i="10" s="1"/>
  <c r="R85" i="10" a="1"/>
  <c r="R85" i="10" s="1"/>
  <c r="Q85" i="10" a="1"/>
  <c r="Q85" i="10" s="1"/>
  <c r="P85" i="10" a="1"/>
  <c r="P85" i="10" s="1"/>
  <c r="O85" i="10" a="1"/>
  <c r="O85" i="10" s="1"/>
  <c r="K85" i="10" a="1"/>
  <c r="K85" i="10" s="1"/>
  <c r="J85" i="10" a="1"/>
  <c r="J85" i="10" s="1"/>
  <c r="Y85" i="10" a="1"/>
  <c r="Y85" i="10" s="1"/>
  <c r="X85" i="10" a="1"/>
  <c r="X85" i="10" s="1"/>
  <c r="W85" i="10" a="1"/>
  <c r="W85" i="10" s="1"/>
  <c r="M85" i="10" a="1"/>
  <c r="M85" i="10" s="1"/>
  <c r="L85" i="10" a="1"/>
  <c r="L85" i="10" s="1"/>
  <c r="V85" i="10" a="1"/>
  <c r="V85" i="10" s="1"/>
  <c r="U85" i="10" a="1"/>
  <c r="U85" i="10" s="1"/>
  <c r="N85" i="10" a="1"/>
  <c r="N85" i="10" s="1"/>
  <c r="Z85" i="10" a="1"/>
  <c r="Z85" i="10" s="1"/>
  <c r="T85" i="10" a="1"/>
  <c r="T85" i="10" s="1"/>
  <c r="R89" i="10" a="1"/>
  <c r="R89" i="10" s="1"/>
  <c r="P89" i="10" a="1"/>
  <c r="P89" i="10" s="1"/>
  <c r="K89" i="10" a="1"/>
  <c r="K89" i="10" s="1"/>
  <c r="Z89" i="10" a="1"/>
  <c r="Z89" i="10" s="1"/>
  <c r="V89" i="10" a="1"/>
  <c r="V89" i="10" s="1"/>
  <c r="T89" i="10" a="1"/>
  <c r="T89" i="10" s="1"/>
  <c r="N89" i="10" a="1"/>
  <c r="N89" i="10" s="1"/>
  <c r="Y89" i="10" a="1"/>
  <c r="Y89" i="10" s="1"/>
  <c r="X89" i="10" a="1"/>
  <c r="X89" i="10" s="1"/>
  <c r="W89" i="10" a="1"/>
  <c r="W89" i="10" s="1"/>
  <c r="U89" i="10" a="1"/>
  <c r="U89" i="10" s="1"/>
  <c r="M89" i="10" a="1"/>
  <c r="M89" i="10" s="1"/>
  <c r="L89" i="10" a="1"/>
  <c r="L89" i="10" s="1"/>
  <c r="J89" i="10" a="1"/>
  <c r="J89" i="10" s="1"/>
  <c r="Q89" i="10" a="1"/>
  <c r="Q89" i="10" s="1"/>
  <c r="S89" i="10" a="1"/>
  <c r="S89" i="10" s="1"/>
  <c r="O89" i="10" a="1"/>
  <c r="O89" i="10" s="1"/>
  <c r="S95" i="10" a="1"/>
  <c r="S95" i="10" s="1"/>
  <c r="R95" i="10" a="1"/>
  <c r="R95" i="10" s="1"/>
  <c r="P95" i="10" a="1"/>
  <c r="P95" i="10" s="1"/>
  <c r="K95" i="10" a="1"/>
  <c r="K95" i="10" s="1"/>
  <c r="Z95" i="10" a="1"/>
  <c r="Z95" i="10" s="1"/>
  <c r="V95" i="10" a="1"/>
  <c r="V95" i="10" s="1"/>
  <c r="T95" i="10" a="1"/>
  <c r="T95" i="10" s="1"/>
  <c r="J95" i="10" a="1"/>
  <c r="J95" i="10" s="1"/>
  <c r="N95" i="10" a="1"/>
  <c r="N95" i="10" s="1"/>
  <c r="Y95" i="10" a="1"/>
  <c r="Y95" i="10" s="1"/>
  <c r="X95" i="10" a="1"/>
  <c r="X95" i="10" s="1"/>
  <c r="W95" i="10" a="1"/>
  <c r="W95" i="10" s="1"/>
  <c r="U95" i="10" a="1"/>
  <c r="U95" i="10" s="1"/>
  <c r="Q95" i="10" a="1"/>
  <c r="Q95" i="10" s="1"/>
  <c r="M95" i="10" a="1"/>
  <c r="M95" i="10" s="1"/>
  <c r="L95" i="10" a="1"/>
  <c r="L95" i="10" s="1"/>
  <c r="O95" i="10" a="1"/>
  <c r="O95" i="10" s="1"/>
  <c r="O94" i="10" a="1"/>
  <c r="O94" i="10" s="1"/>
  <c r="S94" i="10" a="1"/>
  <c r="S94" i="10" s="1"/>
  <c r="J94" i="10" a="1"/>
  <c r="J94" i="10" s="1"/>
  <c r="R94" i="10" a="1"/>
  <c r="R94" i="10" s="1"/>
  <c r="P94" i="10" a="1"/>
  <c r="P94" i="10" s="1"/>
  <c r="K94" i="10" a="1"/>
  <c r="K94" i="10" s="1"/>
  <c r="Y94" i="10" a="1"/>
  <c r="Y94" i="10" s="1"/>
  <c r="Z94" i="10" a="1"/>
  <c r="Z94" i="10" s="1"/>
  <c r="V94" i="10" a="1"/>
  <c r="V94" i="10" s="1"/>
  <c r="T94" i="10" a="1"/>
  <c r="T94" i="10" s="1"/>
  <c r="N94" i="10" a="1"/>
  <c r="N94" i="10" s="1"/>
  <c r="Q94" i="10" a="1"/>
  <c r="Q94" i="10" s="1"/>
  <c r="U94" i="10" a="1"/>
  <c r="U94" i="10" s="1"/>
  <c r="X94" i="10" a="1"/>
  <c r="X94" i="10" s="1"/>
  <c r="W94" i="10" a="1"/>
  <c r="W94" i="10" s="1"/>
  <c r="M94" i="10" a="1"/>
  <c r="M94" i="10" s="1"/>
  <c r="L94" i="10" a="1"/>
  <c r="L94" i="10" s="1"/>
  <c r="P102" i="10" a="1"/>
  <c r="P102" i="10" s="1"/>
  <c r="Z102" i="10" a="1"/>
  <c r="Z102" i="10" s="1"/>
  <c r="V102" i="10" a="1"/>
  <c r="V102" i="10" s="1"/>
  <c r="T102" i="10" a="1"/>
  <c r="T102" i="10" s="1"/>
  <c r="K102" i="10" a="1"/>
  <c r="K102" i="10" s="1"/>
  <c r="Y102" i="10" a="1"/>
  <c r="Y102" i="10" s="1"/>
  <c r="R102" i="10" a="1"/>
  <c r="R102" i="10" s="1"/>
  <c r="Q102" i="10" a="1"/>
  <c r="Q102" i="10" s="1"/>
  <c r="N102" i="10" a="1"/>
  <c r="N102" i="10" s="1"/>
  <c r="S102" i="10" a="1"/>
  <c r="S102" i="10" s="1"/>
  <c r="O102" i="10" a="1"/>
  <c r="O102" i="10" s="1"/>
  <c r="J102" i="10" a="1"/>
  <c r="J102" i="10" s="1"/>
  <c r="X102" i="10" a="1"/>
  <c r="X102" i="10" s="1"/>
  <c r="W102" i="10" a="1"/>
  <c r="W102" i="10" s="1"/>
  <c r="M102" i="10" a="1"/>
  <c r="M102" i="10" s="1"/>
  <c r="L102" i="10" a="1"/>
  <c r="L102" i="10" s="1"/>
  <c r="U102" i="10" a="1"/>
  <c r="U102" i="10" s="1"/>
  <c r="Q87" i="10" a="1"/>
  <c r="Q87" i="10" s="1"/>
  <c r="O87" i="10" a="1"/>
  <c r="O87" i="10" s="1"/>
  <c r="S87" i="10" a="1"/>
  <c r="S87" i="10" s="1"/>
  <c r="R87" i="10" a="1"/>
  <c r="R87" i="10" s="1"/>
  <c r="P87" i="10" a="1"/>
  <c r="P87" i="10" s="1"/>
  <c r="K87" i="10" a="1"/>
  <c r="K87" i="10" s="1"/>
  <c r="N87" i="10" a="1"/>
  <c r="N87" i="10" s="1"/>
  <c r="Z87" i="10" a="1"/>
  <c r="Z87" i="10" s="1"/>
  <c r="Y87" i="10" a="1"/>
  <c r="Y87" i="10" s="1"/>
  <c r="X87" i="10" a="1"/>
  <c r="X87" i="10" s="1"/>
  <c r="W87" i="10" a="1"/>
  <c r="W87" i="10" s="1"/>
  <c r="V87" i="10" a="1"/>
  <c r="V87" i="10" s="1"/>
  <c r="U87" i="10" a="1"/>
  <c r="U87" i="10" s="1"/>
  <c r="T87" i="10" a="1"/>
  <c r="T87" i="10" s="1"/>
  <c r="M87" i="10" a="1"/>
  <c r="M87" i="10" s="1"/>
  <c r="L87" i="10" a="1"/>
  <c r="L87" i="10" s="1"/>
  <c r="J87" i="10" a="1"/>
  <c r="J87" i="10" s="1"/>
  <c r="Z96" i="10" a="1"/>
  <c r="Z96" i="10" s="1"/>
  <c r="V96" i="10" a="1"/>
  <c r="V96" i="10" s="1"/>
  <c r="T96" i="10" a="1"/>
  <c r="T96" i="10" s="1"/>
  <c r="R96" i="10" a="1"/>
  <c r="R96" i="10" s="1"/>
  <c r="P96" i="10" a="1"/>
  <c r="P96" i="10" s="1"/>
  <c r="K96" i="10" a="1"/>
  <c r="K96" i="10" s="1"/>
  <c r="N96" i="10" a="1"/>
  <c r="N96" i="10" s="1"/>
  <c r="Y96" i="10" a="1"/>
  <c r="Y96" i="10" s="1"/>
  <c r="X96" i="10" a="1"/>
  <c r="X96" i="10" s="1"/>
  <c r="W96" i="10" a="1"/>
  <c r="W96" i="10" s="1"/>
  <c r="U96" i="10" a="1"/>
  <c r="U96" i="10" s="1"/>
  <c r="Q96" i="10" a="1"/>
  <c r="Q96" i="10" s="1"/>
  <c r="M96" i="10" a="1"/>
  <c r="M96" i="10" s="1"/>
  <c r="L96" i="10" a="1"/>
  <c r="L96" i="10" s="1"/>
  <c r="J96" i="10" a="1"/>
  <c r="J96" i="10" s="1"/>
  <c r="S96" i="10" a="1"/>
  <c r="S96" i="10" s="1"/>
  <c r="O96" i="10" a="1"/>
  <c r="O96" i="10" s="1"/>
  <c r="J98" i="10" a="1"/>
  <c r="J98" i="10" s="1"/>
  <c r="Q98" i="10" a="1"/>
  <c r="Q98" i="10" s="1"/>
  <c r="N98" i="10" a="1"/>
  <c r="N98" i="10" s="1"/>
  <c r="Y98" i="10" a="1"/>
  <c r="Y98" i="10" s="1"/>
  <c r="X98" i="10" a="1"/>
  <c r="X98" i="10" s="1"/>
  <c r="W98" i="10" a="1"/>
  <c r="W98" i="10" s="1"/>
  <c r="U98" i="10" a="1"/>
  <c r="U98" i="10" s="1"/>
  <c r="M98" i="10" a="1"/>
  <c r="M98" i="10" s="1"/>
  <c r="L98" i="10" a="1"/>
  <c r="L98" i="10" s="1"/>
  <c r="O98" i="10" a="1"/>
  <c r="O98" i="10" s="1"/>
  <c r="S98" i="10" a="1"/>
  <c r="S98" i="10" s="1"/>
  <c r="T98" i="10" a="1"/>
  <c r="T98" i="10" s="1"/>
  <c r="K98" i="10" a="1"/>
  <c r="K98" i="10" s="1"/>
  <c r="P98" i="10" a="1"/>
  <c r="P98" i="10" s="1"/>
  <c r="Z98" i="10" a="1"/>
  <c r="Z98" i="10" s="1"/>
  <c r="R98" i="10" a="1"/>
  <c r="R98" i="10" s="1"/>
  <c r="V98" i="10" a="1"/>
  <c r="V98" i="10" s="1"/>
  <c r="R105" i="10" a="1"/>
  <c r="R105" i="10" s="1"/>
  <c r="S105" i="10" a="1"/>
  <c r="S105" i="10" s="1"/>
  <c r="N105" i="10" a="1"/>
  <c r="N105" i="10" s="1"/>
  <c r="Y105" i="10" a="1"/>
  <c r="Y105" i="10" s="1"/>
  <c r="X105" i="10" a="1"/>
  <c r="X105" i="10" s="1"/>
  <c r="W105" i="10" a="1"/>
  <c r="W105" i="10" s="1"/>
  <c r="U105" i="10" a="1"/>
  <c r="U105" i="10" s="1"/>
  <c r="O105" i="10" a="1"/>
  <c r="O105" i="10" s="1"/>
  <c r="M105" i="10" a="1"/>
  <c r="M105" i="10" s="1"/>
  <c r="L105" i="10" a="1"/>
  <c r="L105" i="10" s="1"/>
  <c r="J105" i="10" a="1"/>
  <c r="J105" i="10" s="1"/>
  <c r="Z105" i="10" a="1"/>
  <c r="Z105" i="10" s="1"/>
  <c r="P105" i="10" a="1"/>
  <c r="P105" i="10" s="1"/>
  <c r="V105" i="10" a="1"/>
  <c r="V105" i="10" s="1"/>
  <c r="Q105" i="10" a="1"/>
  <c r="Q105" i="10" s="1"/>
  <c r="K105" i="10" a="1"/>
  <c r="K105" i="10" s="1"/>
  <c r="T105" i="10" a="1"/>
  <c r="T105" i="10" s="1"/>
  <c r="O107" i="10" a="1"/>
  <c r="O107" i="10" s="1"/>
  <c r="N107" i="10" a="1"/>
  <c r="N107" i="10" s="1"/>
  <c r="Y107" i="10" a="1"/>
  <c r="Y107" i="10" s="1"/>
  <c r="X107" i="10" a="1"/>
  <c r="X107" i="10" s="1"/>
  <c r="W107" i="10" a="1"/>
  <c r="W107" i="10" s="1"/>
  <c r="U107" i="10" a="1"/>
  <c r="U107" i="10" s="1"/>
  <c r="M107" i="10" a="1"/>
  <c r="M107" i="10" s="1"/>
  <c r="L107" i="10" a="1"/>
  <c r="L107" i="10" s="1"/>
  <c r="Q107" i="10" a="1"/>
  <c r="Q107" i="10" s="1"/>
  <c r="P107" i="10" a="1"/>
  <c r="P107" i="10" s="1"/>
  <c r="Z107" i="10" a="1"/>
  <c r="Z107" i="10" s="1"/>
  <c r="V107" i="10" a="1"/>
  <c r="V107" i="10" s="1"/>
  <c r="T107" i="10" a="1"/>
  <c r="T107" i="10" s="1"/>
  <c r="K107" i="10" a="1"/>
  <c r="K107" i="10" s="1"/>
  <c r="J107" i="10" a="1"/>
  <c r="J107" i="10" s="1"/>
  <c r="S107" i="10" a="1"/>
  <c r="S107" i="10" s="1"/>
  <c r="R107" i="10" a="1"/>
  <c r="R107" i="10" s="1"/>
  <c r="O86" i="10" a="1"/>
  <c r="O86" i="10" s="1"/>
  <c r="Z86" i="10" a="1"/>
  <c r="Z86" i="10" s="1"/>
  <c r="Y86" i="10" a="1"/>
  <c r="Y86" i="10" s="1"/>
  <c r="S86" i="10" a="1"/>
  <c r="S86" i="10" s="1"/>
  <c r="R86" i="10" a="1"/>
  <c r="R86" i="10" s="1"/>
  <c r="Q86" i="10" a="1"/>
  <c r="Q86" i="10" s="1"/>
  <c r="P86" i="10" a="1"/>
  <c r="P86" i="10" s="1"/>
  <c r="K86" i="10" a="1"/>
  <c r="K86" i="10" s="1"/>
  <c r="N86" i="10" a="1"/>
  <c r="N86" i="10" s="1"/>
  <c r="L86" i="10" a="1"/>
  <c r="L86" i="10" s="1"/>
  <c r="V86" i="10" a="1"/>
  <c r="V86" i="10" s="1"/>
  <c r="U86" i="10" a="1"/>
  <c r="U86" i="10" s="1"/>
  <c r="J86" i="10" a="1"/>
  <c r="J86" i="10" s="1"/>
  <c r="T86" i="10" a="1"/>
  <c r="T86" i="10" s="1"/>
  <c r="X86" i="10" a="1"/>
  <c r="X86" i="10" s="1"/>
  <c r="W86" i="10" a="1"/>
  <c r="W86" i="10" s="1"/>
  <c r="M86" i="10" a="1"/>
  <c r="M86" i="10" s="1"/>
  <c r="S111" i="10" a="1"/>
  <c r="S111" i="10" s="1"/>
  <c r="R111" i="10" a="1"/>
  <c r="R111" i="10" s="1"/>
  <c r="O111" i="10" a="1"/>
  <c r="O111" i="10" s="1"/>
  <c r="J111" i="10" a="1"/>
  <c r="J111" i="10" s="1"/>
  <c r="N111" i="10" a="1"/>
  <c r="N111" i="10" s="1"/>
  <c r="Y111" i="10" a="1"/>
  <c r="Y111" i="10" s="1"/>
  <c r="X111" i="10" a="1"/>
  <c r="X111" i="10" s="1"/>
  <c r="W111" i="10" a="1"/>
  <c r="W111" i="10" s="1"/>
  <c r="U111" i="10" a="1"/>
  <c r="U111" i="10" s="1"/>
  <c r="Q111" i="10" a="1"/>
  <c r="Q111" i="10" s="1"/>
  <c r="M111" i="10" a="1"/>
  <c r="M111" i="10" s="1"/>
  <c r="L111" i="10" a="1"/>
  <c r="L111" i="10" s="1"/>
  <c r="Z111" i="10" a="1"/>
  <c r="Z111" i="10" s="1"/>
  <c r="V111" i="10" a="1"/>
  <c r="V111" i="10" s="1"/>
  <c r="K111" i="10" a="1"/>
  <c r="K111" i="10" s="1"/>
  <c r="T111" i="10" a="1"/>
  <c r="T111" i="10" s="1"/>
  <c r="P111" i="10" a="1"/>
  <c r="P111" i="10" s="1"/>
  <c r="O101" i="10" a="1"/>
  <c r="O101" i="10" s="1"/>
  <c r="P101" i="10" a="1"/>
  <c r="P101" i="10" s="1"/>
  <c r="Z101" i="10" a="1"/>
  <c r="Z101" i="10" s="1"/>
  <c r="V101" i="10" a="1"/>
  <c r="V101" i="10" s="1"/>
  <c r="T101" i="10" a="1"/>
  <c r="T101" i="10" s="1"/>
  <c r="K101" i="10" a="1"/>
  <c r="K101" i="10" s="1"/>
  <c r="R101" i="10" a="1"/>
  <c r="R101" i="10" s="1"/>
  <c r="Q101" i="10" a="1"/>
  <c r="Q101" i="10" s="1"/>
  <c r="J101" i="10" a="1"/>
  <c r="J101" i="10" s="1"/>
  <c r="L101" i="10" a="1"/>
  <c r="L101" i="10" s="1"/>
  <c r="U101" i="10" a="1"/>
  <c r="U101" i="10" s="1"/>
  <c r="S101" i="10" a="1"/>
  <c r="S101" i="10" s="1"/>
  <c r="N101" i="10" a="1"/>
  <c r="N101" i="10" s="1"/>
  <c r="M101" i="10" a="1"/>
  <c r="M101" i="10" s="1"/>
  <c r="X101" i="10" a="1"/>
  <c r="X101" i="10" s="1"/>
  <c r="W101" i="10" a="1"/>
  <c r="W101" i="10" s="1"/>
  <c r="Y101" i="10" a="1"/>
  <c r="Y101" i="10" s="1"/>
  <c r="Q88" i="10" a="1"/>
  <c r="Q88" i="10" s="1"/>
  <c r="O88" i="10" a="1"/>
  <c r="O88" i="10" s="1"/>
  <c r="S88" i="10" a="1"/>
  <c r="S88" i="10" s="1"/>
  <c r="R88" i="10" a="1"/>
  <c r="R88" i="10" s="1"/>
  <c r="P88" i="10" a="1"/>
  <c r="P88" i="10" s="1"/>
  <c r="K88" i="10" a="1"/>
  <c r="K88" i="10" s="1"/>
  <c r="J88" i="10" a="1"/>
  <c r="J88" i="10" s="1"/>
  <c r="Z88" i="10" a="1"/>
  <c r="Z88" i="10" s="1"/>
  <c r="V88" i="10" a="1"/>
  <c r="V88" i="10" s="1"/>
  <c r="T88" i="10" a="1"/>
  <c r="T88" i="10" s="1"/>
  <c r="N88" i="10" a="1"/>
  <c r="N88" i="10" s="1"/>
  <c r="Y88" i="10" a="1"/>
  <c r="Y88" i="10" s="1"/>
  <c r="X88" i="10" a="1"/>
  <c r="X88" i="10" s="1"/>
  <c r="W88" i="10" a="1"/>
  <c r="W88" i="10" s="1"/>
  <c r="U88" i="10" a="1"/>
  <c r="U88" i="10" s="1"/>
  <c r="M88" i="10" a="1"/>
  <c r="M88" i="10" s="1"/>
  <c r="L88" i="10" a="1"/>
  <c r="L88" i="10" s="1"/>
  <c r="Q109" i="10" a="1"/>
  <c r="Q109" i="10" s="1"/>
  <c r="P109" i="10" a="1"/>
  <c r="P109" i="10" s="1"/>
  <c r="Z109" i="10" a="1"/>
  <c r="Z109" i="10" s="1"/>
  <c r="V109" i="10" a="1"/>
  <c r="V109" i="10" s="1"/>
  <c r="T109" i="10" a="1"/>
  <c r="T109" i="10" s="1"/>
  <c r="K109" i="10" a="1"/>
  <c r="K109" i="10" s="1"/>
  <c r="J109" i="10" a="1"/>
  <c r="J109" i="10" s="1"/>
  <c r="S109" i="10" a="1"/>
  <c r="S109" i="10" s="1"/>
  <c r="R109" i="10" a="1"/>
  <c r="R109" i="10" s="1"/>
  <c r="N109" i="10" a="1"/>
  <c r="N109" i="10" s="1"/>
  <c r="X109" i="10" a="1"/>
  <c r="X109" i="10" s="1"/>
  <c r="W109" i="10" a="1"/>
  <c r="W109" i="10" s="1"/>
  <c r="M109" i="10" a="1"/>
  <c r="M109" i="10" s="1"/>
  <c r="L109" i="10" a="1"/>
  <c r="L109" i="10" s="1"/>
  <c r="U109" i="10" a="1"/>
  <c r="U109" i="10" s="1"/>
  <c r="O109" i="10" a="1"/>
  <c r="O109" i="10" s="1"/>
  <c r="Y109" i="10" a="1"/>
  <c r="Y109" i="10" s="1"/>
  <c r="Z116" i="10" a="1"/>
  <c r="Z116" i="10" s="1"/>
  <c r="Y116" i="10" a="1"/>
  <c r="Y116" i="10" s="1"/>
  <c r="X116" i="10" a="1"/>
  <c r="X116" i="10" s="1"/>
  <c r="W116" i="10" a="1"/>
  <c r="W116" i="10" s="1"/>
  <c r="V116" i="10" a="1"/>
  <c r="V116" i="10" s="1"/>
  <c r="U116" i="10" a="1"/>
  <c r="U116" i="10" s="1"/>
  <c r="T116" i="10" a="1"/>
  <c r="T116" i="10" s="1"/>
  <c r="L116" i="10" a="1"/>
  <c r="L116" i="10" s="1"/>
  <c r="S116" i="10" a="1"/>
  <c r="S116" i="10" s="1"/>
  <c r="K116" i="10" a="1"/>
  <c r="K116" i="10" s="1"/>
  <c r="J116" i="10" a="1"/>
  <c r="J116" i="10" s="1"/>
  <c r="R116" i="10" a="1"/>
  <c r="R116" i="10" s="1"/>
  <c r="O116" i="10" a="1"/>
  <c r="O116" i="10" s="1"/>
  <c r="N116" i="10" a="1"/>
  <c r="N116" i="10" s="1"/>
  <c r="M116" i="10" a="1"/>
  <c r="M116" i="10" s="1"/>
  <c r="Q116" i="10" a="1"/>
  <c r="Q116" i="10" s="1"/>
  <c r="P116" i="10" a="1"/>
  <c r="P116" i="10" s="1"/>
  <c r="Y92" i="10" a="1"/>
  <c r="Y92" i="10" s="1"/>
  <c r="X92" i="10" a="1"/>
  <c r="X92" i="10" s="1"/>
  <c r="W92" i="10" a="1"/>
  <c r="W92" i="10" s="1"/>
  <c r="U92" i="10" a="1"/>
  <c r="U92" i="10" s="1"/>
  <c r="M92" i="10" a="1"/>
  <c r="M92" i="10" s="1"/>
  <c r="L92" i="10" a="1"/>
  <c r="L92" i="10" s="1"/>
  <c r="Q92" i="10" a="1"/>
  <c r="Q92" i="10" s="1"/>
  <c r="O92" i="10" a="1"/>
  <c r="O92" i="10" s="1"/>
  <c r="Z92" i="10" a="1"/>
  <c r="Z92" i="10" s="1"/>
  <c r="S92" i="10" a="1"/>
  <c r="S92" i="10" s="1"/>
  <c r="R92" i="10" a="1"/>
  <c r="R92" i="10" s="1"/>
  <c r="P92" i="10" a="1"/>
  <c r="P92" i="10" s="1"/>
  <c r="K92" i="10" a="1"/>
  <c r="K92" i="10" s="1"/>
  <c r="T92" i="10" a="1"/>
  <c r="T92" i="10" s="1"/>
  <c r="N92" i="10" a="1"/>
  <c r="N92" i="10" s="1"/>
  <c r="J92" i="10" a="1"/>
  <c r="J92" i="10" s="1"/>
  <c r="V92" i="10" a="1"/>
  <c r="V92" i="10" s="1"/>
  <c r="R112" i="10" a="1"/>
  <c r="R112" i="10" s="1"/>
  <c r="O112" i="10" a="1"/>
  <c r="O112" i="10" s="1"/>
  <c r="N112" i="10" a="1"/>
  <c r="N112" i="10" s="1"/>
  <c r="Y112" i="10" a="1"/>
  <c r="Y112" i="10" s="1"/>
  <c r="X112" i="10" a="1"/>
  <c r="X112" i="10" s="1"/>
  <c r="W112" i="10" a="1"/>
  <c r="W112" i="10" s="1"/>
  <c r="U112" i="10" a="1"/>
  <c r="U112" i="10" s="1"/>
  <c r="Q112" i="10" a="1"/>
  <c r="Q112" i="10" s="1"/>
  <c r="P112" i="10" a="1"/>
  <c r="P112" i="10" s="1"/>
  <c r="M112" i="10" a="1"/>
  <c r="M112" i="10" s="1"/>
  <c r="L112" i="10" a="1"/>
  <c r="L112" i="10" s="1"/>
  <c r="Z112" i="10" a="1"/>
  <c r="Z112" i="10" s="1"/>
  <c r="V112" i="10" a="1"/>
  <c r="V112" i="10" s="1"/>
  <c r="T112" i="10" a="1"/>
  <c r="T112" i="10" s="1"/>
  <c r="J112" i="10" a="1"/>
  <c r="J112" i="10" s="1"/>
  <c r="K112" i="10" a="1"/>
  <c r="K112" i="10" s="1"/>
  <c r="S112" i="10" a="1"/>
  <c r="S112" i="10" s="1"/>
  <c r="U101" i="9" a="1"/>
  <c r="U101" i="9" s="1"/>
  <c r="S101" i="9" a="1"/>
  <c r="S101" i="9" s="1"/>
  <c r="Q101" i="9" a="1"/>
  <c r="Q101" i="9" s="1"/>
  <c r="O101" i="9" a="1"/>
  <c r="O101" i="9" s="1"/>
  <c r="M101" i="9" a="1"/>
  <c r="M101" i="9" s="1"/>
  <c r="K101" i="9" a="1"/>
  <c r="K101" i="9" s="1"/>
  <c r="I101" i="9" a="1"/>
  <c r="I101" i="9" s="1"/>
  <c r="G101" i="9" a="1"/>
  <c r="G101" i="9" s="1"/>
  <c r="T101" i="9" a="1"/>
  <c r="T101" i="9" s="1"/>
  <c r="L101" i="9" a="1"/>
  <c r="L101" i="9" s="1"/>
  <c r="R101" i="9" a="1"/>
  <c r="R101" i="9" s="1"/>
  <c r="J101" i="9" a="1"/>
  <c r="J101" i="9" s="1"/>
  <c r="N101" i="9" a="1"/>
  <c r="N101" i="9" s="1"/>
  <c r="H101" i="9" a="1"/>
  <c r="H101" i="9" s="1"/>
  <c r="P101" i="9" a="1"/>
  <c r="P101" i="9" s="1"/>
  <c r="V101" i="9" a="1"/>
  <c r="V101" i="9" s="1"/>
  <c r="F101" i="9" a="1"/>
  <c r="F101" i="9" s="1"/>
  <c r="Z110" i="10" a="1"/>
  <c r="Z110" i="10" s="1"/>
  <c r="V110" i="10" a="1"/>
  <c r="V110" i="10" s="1"/>
  <c r="T110" i="10" a="1"/>
  <c r="T110" i="10" s="1"/>
  <c r="K110" i="10" a="1"/>
  <c r="K110" i="10" s="1"/>
  <c r="S110" i="10" a="1"/>
  <c r="S110" i="10" s="1"/>
  <c r="J110" i="10" a="1"/>
  <c r="J110" i="10" s="1"/>
  <c r="R110" i="10" a="1"/>
  <c r="R110" i="10" s="1"/>
  <c r="Y110" i="10" a="1"/>
  <c r="Y110" i="10" s="1"/>
  <c r="O110" i="10" a="1"/>
  <c r="O110" i="10" s="1"/>
  <c r="N110" i="10" a="1"/>
  <c r="N110" i="10" s="1"/>
  <c r="X110" i="10" a="1"/>
  <c r="X110" i="10" s="1"/>
  <c r="W110" i="10" a="1"/>
  <c r="W110" i="10" s="1"/>
  <c r="M110" i="10" a="1"/>
  <c r="M110" i="10" s="1"/>
  <c r="L110" i="10" a="1"/>
  <c r="L110" i="10" s="1"/>
  <c r="Q110" i="10" a="1"/>
  <c r="Q110" i="10" s="1"/>
  <c r="U110" i="10" a="1"/>
  <c r="U110" i="10" s="1"/>
  <c r="P110" i="10" a="1"/>
  <c r="P110" i="10" s="1"/>
  <c r="Y108" i="10" a="1"/>
  <c r="Y108" i="10" s="1"/>
  <c r="X108" i="10" a="1"/>
  <c r="X108" i="10" s="1"/>
  <c r="W108" i="10" a="1"/>
  <c r="W108" i="10" s="1"/>
  <c r="U108" i="10" a="1"/>
  <c r="U108" i="10" s="1"/>
  <c r="M108" i="10" a="1"/>
  <c r="M108" i="10" s="1"/>
  <c r="L108" i="10" a="1"/>
  <c r="L108" i="10" s="1"/>
  <c r="Z108" i="10" a="1"/>
  <c r="Z108" i="10" s="1"/>
  <c r="V108" i="10" a="1"/>
  <c r="V108" i="10" s="1"/>
  <c r="T108" i="10" a="1"/>
  <c r="T108" i="10" s="1"/>
  <c r="Q108" i="10" a="1"/>
  <c r="Q108" i="10" s="1"/>
  <c r="P108" i="10" a="1"/>
  <c r="P108" i="10" s="1"/>
  <c r="K108" i="10" a="1"/>
  <c r="K108" i="10" s="1"/>
  <c r="S108" i="10" a="1"/>
  <c r="S108" i="10" s="1"/>
  <c r="R108" i="10" a="1"/>
  <c r="R108" i="10" s="1"/>
  <c r="O108" i="10" a="1"/>
  <c r="O108" i="10" s="1"/>
  <c r="N108" i="10" a="1"/>
  <c r="N108" i="10" s="1"/>
  <c r="J108" i="10" a="1"/>
  <c r="J108" i="10" s="1"/>
  <c r="Z91" i="10" a="1"/>
  <c r="Z91" i="10" s="1"/>
  <c r="V91" i="10" a="1"/>
  <c r="V91" i="10" s="1"/>
  <c r="T91" i="10" a="1"/>
  <c r="T91" i="10" s="1"/>
  <c r="N91" i="10" a="1"/>
  <c r="N91" i="10" s="1"/>
  <c r="Y91" i="10" a="1"/>
  <c r="Y91" i="10" s="1"/>
  <c r="X91" i="10" a="1"/>
  <c r="X91" i="10" s="1"/>
  <c r="W91" i="10" a="1"/>
  <c r="W91" i="10" s="1"/>
  <c r="U91" i="10" a="1"/>
  <c r="U91" i="10" s="1"/>
  <c r="M91" i="10" a="1"/>
  <c r="M91" i="10" s="1"/>
  <c r="L91" i="10" a="1"/>
  <c r="L91" i="10" s="1"/>
  <c r="Q91" i="10" a="1"/>
  <c r="Q91" i="10" s="1"/>
  <c r="O91" i="10" a="1"/>
  <c r="O91" i="10" s="1"/>
  <c r="S91" i="10" a="1"/>
  <c r="S91" i="10" s="1"/>
  <c r="J91" i="10" a="1"/>
  <c r="J91" i="10" s="1"/>
  <c r="P91" i="10" a="1"/>
  <c r="P91" i="10" s="1"/>
  <c r="K91" i="10" a="1"/>
  <c r="K91" i="10" s="1"/>
  <c r="R91" i="10" a="1"/>
  <c r="R91" i="10" s="1"/>
  <c r="Q104" i="10" a="1"/>
  <c r="Q104" i="10" s="1"/>
  <c r="K104" i="10" a="1"/>
  <c r="K104" i="10" s="1"/>
  <c r="J104" i="10" a="1"/>
  <c r="J104" i="10" s="1"/>
  <c r="R104" i="10" a="1"/>
  <c r="R104" i="10" s="1"/>
  <c r="S104" i="10" a="1"/>
  <c r="S104" i="10" s="1"/>
  <c r="N104" i="10" a="1"/>
  <c r="N104" i="10" s="1"/>
  <c r="Y104" i="10" a="1"/>
  <c r="Y104" i="10" s="1"/>
  <c r="X104" i="10" a="1"/>
  <c r="X104" i="10" s="1"/>
  <c r="W104" i="10" a="1"/>
  <c r="W104" i="10" s="1"/>
  <c r="U104" i="10" a="1"/>
  <c r="U104" i="10" s="1"/>
  <c r="O104" i="10" a="1"/>
  <c r="O104" i="10" s="1"/>
  <c r="M104" i="10" a="1"/>
  <c r="M104" i="10" s="1"/>
  <c r="L104" i="10" a="1"/>
  <c r="L104" i="10" s="1"/>
  <c r="P104" i="10" a="1"/>
  <c r="P104" i="10" s="1"/>
  <c r="T104" i="10" a="1"/>
  <c r="T104" i="10" s="1"/>
  <c r="Z104" i="10" a="1"/>
  <c r="Z104" i="10" s="1"/>
  <c r="V104" i="10" a="1"/>
  <c r="V104" i="10" s="1"/>
  <c r="Z90" i="10" a="1"/>
  <c r="Z90" i="10" s="1"/>
  <c r="V90" i="10" a="1"/>
  <c r="V90" i="10" s="1"/>
  <c r="T90" i="10" a="1"/>
  <c r="T90" i="10" s="1"/>
  <c r="N90" i="10" a="1"/>
  <c r="N90" i="10" s="1"/>
  <c r="Y90" i="10" a="1"/>
  <c r="Y90" i="10" s="1"/>
  <c r="X90" i="10" a="1"/>
  <c r="X90" i="10" s="1"/>
  <c r="W90" i="10" a="1"/>
  <c r="W90" i="10" s="1"/>
  <c r="U90" i="10" a="1"/>
  <c r="U90" i="10" s="1"/>
  <c r="M90" i="10" a="1"/>
  <c r="M90" i="10" s="1"/>
  <c r="L90" i="10" a="1"/>
  <c r="L90" i="10" s="1"/>
  <c r="J90" i="10" a="1"/>
  <c r="J90" i="10" s="1"/>
  <c r="Q90" i="10" a="1"/>
  <c r="Q90" i="10" s="1"/>
  <c r="O90" i="10" a="1"/>
  <c r="O90" i="10" s="1"/>
  <c r="K90" i="10" a="1"/>
  <c r="K90" i="10" s="1"/>
  <c r="P90" i="10" a="1"/>
  <c r="P90" i="10" s="1"/>
  <c r="R90" i="10" a="1"/>
  <c r="R90" i="10" s="1"/>
  <c r="S90" i="10" a="1"/>
  <c r="S90" i="10" s="1"/>
  <c r="N99" i="10" a="1"/>
  <c r="N99" i="10" s="1"/>
  <c r="Y99" i="10" a="1"/>
  <c r="Y99" i="10" s="1"/>
  <c r="X99" i="10" a="1"/>
  <c r="X99" i="10" s="1"/>
  <c r="W99" i="10" a="1"/>
  <c r="W99" i="10" s="1"/>
  <c r="U99" i="10" a="1"/>
  <c r="U99" i="10" s="1"/>
  <c r="M99" i="10" a="1"/>
  <c r="M99" i="10" s="1"/>
  <c r="L99" i="10" a="1"/>
  <c r="L99" i="10" s="1"/>
  <c r="J99" i="10" a="1"/>
  <c r="J99" i="10" s="1"/>
  <c r="O99" i="10" a="1"/>
  <c r="O99" i="10" s="1"/>
  <c r="Z99" i="10" a="1"/>
  <c r="Z99" i="10" s="1"/>
  <c r="S99" i="10" a="1"/>
  <c r="S99" i="10" s="1"/>
  <c r="P99" i="10" a="1"/>
  <c r="P99" i="10" s="1"/>
  <c r="Q99" i="10" a="1"/>
  <c r="Q99" i="10" s="1"/>
  <c r="T99" i="10" a="1"/>
  <c r="T99" i="10" s="1"/>
  <c r="R99" i="10" a="1"/>
  <c r="R99" i="10" s="1"/>
  <c r="V99" i="10" a="1"/>
  <c r="V99" i="10" s="1"/>
  <c r="K99" i="10" a="1"/>
  <c r="K99" i="10" s="1"/>
  <c r="Y100" i="10" a="1"/>
  <c r="Y100" i="10" s="1"/>
  <c r="X100" i="10" a="1"/>
  <c r="X100" i="10" s="1"/>
  <c r="W100" i="10" a="1"/>
  <c r="W100" i="10" s="1"/>
  <c r="U100" i="10" a="1"/>
  <c r="U100" i="10" s="1"/>
  <c r="M100" i="10" a="1"/>
  <c r="M100" i="10" s="1"/>
  <c r="L100" i="10" a="1"/>
  <c r="L100" i="10" s="1"/>
  <c r="S100" i="10" a="1"/>
  <c r="S100" i="10" s="1"/>
  <c r="O100" i="10" a="1"/>
  <c r="O100" i="10" s="1"/>
  <c r="J100" i="10" a="1"/>
  <c r="J100" i="10" s="1"/>
  <c r="Z100" i="10" a="1"/>
  <c r="Z100" i="10" s="1"/>
  <c r="V100" i="10" a="1"/>
  <c r="V100" i="10" s="1"/>
  <c r="T100" i="10" a="1"/>
  <c r="T100" i="10" s="1"/>
  <c r="P100" i="10" a="1"/>
  <c r="P100" i="10" s="1"/>
  <c r="R100" i="10" a="1"/>
  <c r="R100" i="10" s="1"/>
  <c r="K100" i="10" a="1"/>
  <c r="K100" i="10" s="1"/>
  <c r="N100" i="10" a="1"/>
  <c r="N100" i="10" s="1"/>
  <c r="Q100" i="10" a="1"/>
  <c r="Q100" i="10" s="1"/>
  <c r="N114" i="10" a="1"/>
  <c r="N114" i="10" s="1"/>
  <c r="J114" i="10" a="1"/>
  <c r="J114" i="10" s="1"/>
  <c r="Q114" i="10" a="1"/>
  <c r="Q114" i="10" s="1"/>
  <c r="P114" i="10" a="1"/>
  <c r="P114" i="10" s="1"/>
  <c r="M114" i="10" a="1"/>
  <c r="M114" i="10" s="1"/>
  <c r="Y114" i="10" a="1"/>
  <c r="Y114" i="10" s="1"/>
  <c r="X114" i="10" a="1"/>
  <c r="X114" i="10" s="1"/>
  <c r="W114" i="10" a="1"/>
  <c r="W114" i="10" s="1"/>
  <c r="U114" i="10" a="1"/>
  <c r="U114" i="10" s="1"/>
  <c r="L114" i="10" a="1"/>
  <c r="L114" i="10" s="1"/>
  <c r="Z114" i="10" a="1"/>
  <c r="Z114" i="10" s="1"/>
  <c r="V114" i="10" a="1"/>
  <c r="V114" i="10" s="1"/>
  <c r="T114" i="10" a="1"/>
  <c r="T114" i="10" s="1"/>
  <c r="K114" i="10" a="1"/>
  <c r="K114" i="10" s="1"/>
  <c r="S114" i="10" a="1"/>
  <c r="S114" i="10" s="1"/>
  <c r="R114" i="10" a="1"/>
  <c r="R114" i="10" s="1"/>
  <c r="O114" i="10" a="1"/>
  <c r="O114" i="10" s="1"/>
  <c r="Q93" i="10" a="1"/>
  <c r="Q93" i="10" s="1"/>
  <c r="J93" i="10" a="1"/>
  <c r="J93" i="10" s="1"/>
  <c r="S93" i="10" a="1"/>
  <c r="S93" i="10" s="1"/>
  <c r="O93" i="10" a="1"/>
  <c r="O93" i="10" s="1"/>
  <c r="R93" i="10" a="1"/>
  <c r="R93" i="10" s="1"/>
  <c r="P93" i="10" a="1"/>
  <c r="P93" i="10" s="1"/>
  <c r="K93" i="10" a="1"/>
  <c r="K93" i="10" s="1"/>
  <c r="Z93" i="10" a="1"/>
  <c r="Z93" i="10" s="1"/>
  <c r="V93" i="10" a="1"/>
  <c r="V93" i="10" s="1"/>
  <c r="T93" i="10" a="1"/>
  <c r="T93" i="10" s="1"/>
  <c r="U93" i="10" a="1"/>
  <c r="U93" i="10" s="1"/>
  <c r="L93" i="10" a="1"/>
  <c r="L93" i="10" s="1"/>
  <c r="Y93" i="10" a="1"/>
  <c r="Y93" i="10" s="1"/>
  <c r="W93" i="10" a="1"/>
  <c r="W93" i="10" s="1"/>
  <c r="X93" i="10" a="1"/>
  <c r="X93" i="10" s="1"/>
  <c r="M93" i="10" a="1"/>
  <c r="M93" i="10" s="1"/>
  <c r="N93" i="10" a="1"/>
  <c r="N93" i="10" s="1"/>
  <c r="R113" i="10" a="1"/>
  <c r="R113" i="10" s="1"/>
  <c r="O113" i="10" a="1"/>
  <c r="O113" i="10" s="1"/>
  <c r="N113" i="10" a="1"/>
  <c r="N113" i="10" s="1"/>
  <c r="Q113" i="10" a="1"/>
  <c r="Q113" i="10" s="1"/>
  <c r="P113" i="10" a="1"/>
  <c r="P113" i="10" s="1"/>
  <c r="Y113" i="10" a="1"/>
  <c r="Y113" i="10" s="1"/>
  <c r="X113" i="10" a="1"/>
  <c r="X113" i="10" s="1"/>
  <c r="W113" i="10" a="1"/>
  <c r="W113" i="10" s="1"/>
  <c r="U113" i="10" a="1"/>
  <c r="U113" i="10" s="1"/>
  <c r="M113" i="10" a="1"/>
  <c r="M113" i="10" s="1"/>
  <c r="L113" i="10" a="1"/>
  <c r="L113" i="10" s="1"/>
  <c r="Z113" i="10" a="1"/>
  <c r="Z113" i="10" s="1"/>
  <c r="V113" i="10" a="1"/>
  <c r="V113" i="10" s="1"/>
  <c r="T113" i="10" a="1"/>
  <c r="T113" i="10" s="1"/>
  <c r="K113" i="10" a="1"/>
  <c r="K113" i="10" s="1"/>
  <c r="S113" i="10" a="1"/>
  <c r="S113" i="10" s="1"/>
  <c r="J113" i="10" a="1"/>
  <c r="J113" i="10" s="1"/>
  <c r="Z97" i="10" a="1"/>
  <c r="Z97" i="10" s="1"/>
  <c r="V97" i="10" a="1"/>
  <c r="V97" i="10" s="1"/>
  <c r="T97" i="10" a="1"/>
  <c r="T97" i="10" s="1"/>
  <c r="R97" i="10" a="1"/>
  <c r="R97" i="10" s="1"/>
  <c r="K97" i="10" a="1"/>
  <c r="K97" i="10" s="1"/>
  <c r="Q97" i="10" a="1"/>
  <c r="Q97" i="10" s="1"/>
  <c r="N97" i="10" a="1"/>
  <c r="N97" i="10" s="1"/>
  <c r="Y97" i="10" a="1"/>
  <c r="Y97" i="10" s="1"/>
  <c r="X97" i="10" a="1"/>
  <c r="X97" i="10" s="1"/>
  <c r="W97" i="10" a="1"/>
  <c r="W97" i="10" s="1"/>
  <c r="U97" i="10" a="1"/>
  <c r="U97" i="10" s="1"/>
  <c r="M97" i="10" a="1"/>
  <c r="M97" i="10" s="1"/>
  <c r="L97" i="10" a="1"/>
  <c r="L97" i="10" s="1"/>
  <c r="S97" i="10" a="1"/>
  <c r="S97" i="10" s="1"/>
  <c r="O97" i="10" a="1"/>
  <c r="O97" i="10" s="1"/>
  <c r="P97" i="10" a="1"/>
  <c r="P97" i="10" s="1"/>
  <c r="J97" i="10" a="1"/>
  <c r="J97" i="10" s="1"/>
  <c r="S106" i="10" a="1"/>
  <c r="S106" i="10" s="1"/>
  <c r="O106" i="10" a="1"/>
  <c r="O106" i="10" s="1"/>
  <c r="N106" i="10" a="1"/>
  <c r="N106" i="10" s="1"/>
  <c r="Y106" i="10" a="1"/>
  <c r="Y106" i="10" s="1"/>
  <c r="X106" i="10" a="1"/>
  <c r="X106" i="10" s="1"/>
  <c r="W106" i="10" a="1"/>
  <c r="W106" i="10" s="1"/>
  <c r="U106" i="10" a="1"/>
  <c r="U106" i="10" s="1"/>
  <c r="M106" i="10" a="1"/>
  <c r="M106" i="10" s="1"/>
  <c r="L106" i="10" a="1"/>
  <c r="L106" i="10" s="1"/>
  <c r="P106" i="10" a="1"/>
  <c r="P106" i="10" s="1"/>
  <c r="J106" i="10" a="1"/>
  <c r="J106" i="10" s="1"/>
  <c r="Z106" i="10" a="1"/>
  <c r="Z106" i="10" s="1"/>
  <c r="V106" i="10" a="1"/>
  <c r="V106" i="10" s="1"/>
  <c r="T106" i="10" a="1"/>
  <c r="T106" i="10" s="1"/>
  <c r="Q106" i="10" a="1"/>
  <c r="Q106" i="10" s="1"/>
  <c r="K106" i="10" a="1"/>
  <c r="K106" i="10" s="1"/>
  <c r="R106" i="10" a="1"/>
  <c r="R106" i="10" s="1"/>
  <c r="P115" i="10" a="1"/>
  <c r="P115" i="10" s="1"/>
  <c r="M115" i="10" a="1"/>
  <c r="M115" i="10" s="1"/>
  <c r="J115" i="10" a="1"/>
  <c r="J115" i="10" s="1"/>
  <c r="Y115" i="10" a="1"/>
  <c r="Y115" i="10" s="1"/>
  <c r="X115" i="10" a="1"/>
  <c r="X115" i="10" s="1"/>
  <c r="W115" i="10" a="1"/>
  <c r="W115" i="10" s="1"/>
  <c r="U115" i="10" a="1"/>
  <c r="U115" i="10" s="1"/>
  <c r="L115" i="10" a="1"/>
  <c r="L115" i="10" s="1"/>
  <c r="Z115" i="10" a="1"/>
  <c r="Z115" i="10" s="1"/>
  <c r="V115" i="10" a="1"/>
  <c r="V115" i="10" s="1"/>
  <c r="T115" i="10" a="1"/>
  <c r="T115" i="10" s="1"/>
  <c r="K115" i="10" a="1"/>
  <c r="K115" i="10" s="1"/>
  <c r="S115" i="10" a="1"/>
  <c r="S115" i="10" s="1"/>
  <c r="Q115" i="10" a="1"/>
  <c r="Q115" i="10" s="1"/>
  <c r="N115" i="10" a="1"/>
  <c r="N115" i="10" s="1"/>
  <c r="O115" i="10" a="1"/>
  <c r="O115" i="10" s="1"/>
  <c r="R115" i="10" a="1"/>
  <c r="R115" i="10" s="1"/>
  <c r="F124" i="10"/>
  <c r="F135" i="10"/>
  <c r="F129" i="10"/>
  <c r="F127" i="10"/>
  <c r="F122" i="10"/>
  <c r="F120" i="10"/>
  <c r="F128" i="10"/>
  <c r="F133" i="10"/>
  <c r="F121" i="10"/>
  <c r="F125" i="10"/>
  <c r="F131" i="10"/>
  <c r="F130" i="10"/>
  <c r="F123" i="10"/>
  <c r="F134" i="10"/>
  <c r="F126" i="10"/>
  <c r="F132" i="10"/>
  <c r="F101" i="10"/>
  <c r="F98" i="10"/>
  <c r="F116" i="10"/>
  <c r="F108" i="10"/>
  <c r="F99" i="10"/>
  <c r="F100" i="10"/>
  <c r="F114" i="10"/>
  <c r="F93" i="10"/>
  <c r="F111" i="10"/>
  <c r="F103" i="10"/>
  <c r="F109" i="10"/>
  <c r="F104" i="10"/>
  <c r="F113" i="10"/>
  <c r="F97" i="10"/>
  <c r="F106" i="10"/>
  <c r="F115" i="10"/>
  <c r="F86" i="10"/>
  <c r="F90" i="10"/>
  <c r="F92" i="10"/>
  <c r="F91" i="10"/>
  <c r="F105" i="10"/>
  <c r="F89" i="10"/>
  <c r="F95" i="10"/>
  <c r="F107" i="10"/>
  <c r="F88" i="10"/>
  <c r="F85" i="10"/>
  <c r="F112" i="10"/>
  <c r="F110" i="10"/>
  <c r="F94" i="10"/>
  <c r="F102" i="10"/>
  <c r="F87" i="10"/>
  <c r="F96"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T131" i="10" l="1"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1"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1"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2"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2"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<sst xmlns="http://schemas.openxmlformats.org/spreadsheetml/2006/main" count="778" uniqueCount="241">
  <si>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</si>
  <si>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</si>
  <si>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</si>
  <si>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</si>
  <si>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</si>
  <si>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</si>
  <si>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</si>
  <si>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</si>
  <si>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</si>
  <si>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</si>
  <si>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</si>
  <si>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</si>
  <si>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</si>
  <si>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</si>
  <si>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</si>
  <si>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</si>
  <si>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</si>
  <si>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</si>
  <si>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</si>
  <si>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</si>
  <si>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</si>
  <si>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</si>
  <si>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</si>
  <si>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</si>
  <si>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</si>
  <si>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</si>
  <si>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</si>
  <si>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</si>
  <si>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</si>
  <si>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</si>
  <si>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</si>
  <si>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</si>
  <si>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</si>
  <si>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</si>
  <si>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</si>
  <si>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</si>
  <si>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</si>
  <si>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</si>
  <si>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</si>
  <si>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</si>
  <si>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</si>
  <si>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</si>
  <si>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</si>
  <si>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</si>
  <si>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</si>
  <si>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</si>
  <si>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</si>
  <si>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</si>
  <si>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</si>
  <si>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</si>
  <si>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</si>
  <si>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</si>
  <si>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</si>
  <si>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</si>
  <si>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</si>
  <si>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</si>
  <si>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</si>
  <si>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</si>
  <si>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</si>
  <si>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</si>
  <si>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</si>
  <si>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</si>
  <si>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</si>
  <si>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</si>
  <si>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</si>
  <si>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</si>
  <si>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</si>
  <si>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</si>
  <si>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</si>
  <si>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</si>
  <si>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</si>
  <si>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</si>
  <si>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</si>
  <si>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</si>
  <si>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</si>
  <si>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</si>
  <si>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</si>
  <si>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</si>
  <si>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</si>
  <si>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</si>
  <si>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</si>
  <si>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</si>
  <si>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</si>
  <si>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</si>
  <si>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</si>
  <si>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</si>
  <si>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</si>
  <si>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</si>
  <si>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</si>
  <si>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</si>
  <si>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</si>
  <si>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</si>
  <si>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</si>
  <si>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</si>
  <si>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</si>
  <si>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</si>
  <si>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</si>
  <si>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</si>
  <si>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</si>
  <si>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</si>
  <si>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</si>
  <si>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</si>
  <si>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</si>
  <si>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</si>
  <si>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</si>
  <si>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</si>
  <si>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</si>
  <si>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</si>
  <si>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</si>
  <si>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</si>
  <si>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</si>
  <si>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impacts_plot1_title</t>
  </si>
  <si>
    <t>Air Quality</t>
  </si>
  <si>
    <t>airQuality</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</si>
  <si>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</si>
  <si>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</si>
  <si>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</si>
  <si>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</si>
  <si>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</si>
  <si>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</si>
  <si>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</si>
  <si>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</si>
  <si>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</si>
  <si>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</si>
  <si>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</si>
  <si>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</si>
  <si>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</si>
  <si>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</si>
  <si>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</si>
  <si>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</si>
  <si>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</si>
  <si>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</si>
  <si>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</si>
  <si>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</si>
  <si>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</si>
  <si>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</si>
  <si>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</si>
  <si>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</si>
  <si>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</si>
  <si>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</si>
  <si>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</si>
  <si>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</si>
  <si>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</si>
  <si>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</si>
  <si>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</si>
  <si>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</si>
  <si>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</si>
  <si>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</si>
  <si>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</si>
  <si>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</si>
  <si>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</si>
  <si>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</si>
  <si>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</si>
  <si>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</si>
  <si>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</si>
  <si>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</si>
  <si>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</si>
  <si>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</si>
  <si>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</si>
  <si>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</si>
  <si>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</si>
  <si>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</si>
  <si>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</si>
  <si>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</si>
  <si>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</si>
  <si>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</si>
  <si>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</si>
  <si>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</si>
  <si>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</si>
  <si>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</si>
  <si>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</si>
  <si>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</si>
  <si>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</si>
  <si>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</si>
  <si>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</si>
  <si>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</si>
  <si>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</si>
  <si>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</si>
  <si>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</si>
  <si>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</si>
  <si>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</si>
  <si>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</si>
  <si>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</si>
  <si>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</si>
  <si>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</si>
  <si>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</si>
  <si>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</si>
  <si>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</si>
  <si>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</si>
  <si>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</si>
  <si>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</si>
  <si>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</si>
  <si>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</si>
  <si>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</si>
  <si>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</si>
  <si>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</si>
  <si>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</si>
  <si>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</si>
  <si>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</si>
  <si>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</si>
  <si>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</si>
  <si>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</si>
  <si>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</si>
  <si>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</si>
  <si>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</si>
  <si>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</si>
  <si>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</si>
  <si>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</si>
  <si>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</si>
  <si>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</si>
  <si>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</si>
  <si>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</si>
  <si>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</si>
  <si>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</si>
  <si>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</si>
  <si>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</si>
  <si>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</si>
  <si>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</si>
  <si>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</si>
  <si>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</si>
  <si>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</si>
  <si>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</si>
  <si>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</si>
  <si>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</si>
  <si>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</si>
  <si>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</si>
  <si>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</si>
  <si>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</si>
  <si>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</si>
  <si>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</si>
  <si>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</si>
  <si>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children, highRiskLabor, none</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</si>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</sst>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6">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1" fontId="4" fillId="0" borderId="0" xfId="1" applyNumberFormat="1" applyFont="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cellXfs>
  <cellStyles count="2">
    <cellStyle name="Normal" xfId="0" builtinId="0"/>
    <cellStyle name="Percent" xfId="1" builtinId="5"/>
  </cellStyles>
  <dxfs count="308">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Panel'!$E$106</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Panel'!$E$108</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Panel'!$E$110</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Panel'!$E$111</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Panel'!$E$112</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Panel'!$E$113</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Panel'!$E$114</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Panel'!$E$115</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Panel'!$E$116</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06" dataDxfId="305" tableBorderDxfId="304">
  <autoFilter ref="B119:Z135" xr:uid="{0C5B0392-E68C-432E-836B-7F535B513193}"/>
  <tableColumns count="25">
    <tableColumn id="1" xr3:uid="{C420D73E-7346-4004-ACF3-C4D1AB579DA2}" name="Row" dataDxfId="303">
      <calculatedColumnFormula array="1">ROW(impacts_minorities[[#This Row],[Row]]) - ROW(impacts_minorities[#Headers])</calculatedColumnFormula>
    </tableColumn>
    <tableColumn id="2" xr3:uid="{05A3A7B2-1A12-4A0E-A6A6-55927DEB5A98}" name="Sector" dataDxfId="302">
      <calculatedColumnFormula xml:space="preserve"> mv_sector</calculatedColumnFormula>
    </tableColumn>
    <tableColumn id="3" xr3:uid="{39D9E08D-ADDE-4E55-8A91-92FA6F3853A5}" name="SV Category" dataDxfId="301"/>
    <tableColumn id="4" xr3:uid="{34B3F707-1475-4155-97AA-FA56AD7F5C57}" name="SV Category ID" dataDxfId="300">
      <calculatedColumnFormula xml:space="preserve"> INDEX( SV_Categories[svGroupType], MATCH( impacts_minorities[[#This Row],[SV Category]], SV_Categories[svGroupLabel], 0 ) )</calculatedColumnFormula>
    </tableColumn>
    <tableColumn id="5" xr3:uid="{FC95FB42-A6F7-47F2-84F7-1FE2B8DC43E8}" name="Impact Group" dataDxfId="299">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98"/>
    <tableColumn id="7" xr3:uid="{ECDE1FCD-6092-467C-8B88-EB04DE4134FC}" name="Region" dataDxfId="297">
      <calculatedColumnFormula xml:space="preserve"> IF( ISBLANK( $D$31 ), "", $D$31 )</calculatedColumnFormula>
    </tableColumn>
    <tableColumn id="10" xr3:uid="{5C3BA69B-BAE1-4149-AD02-5487CFBC0827}" name="Emissions Scenario" dataDxfId="296">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95">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94">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93">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2">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1">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0">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89">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88">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87">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86">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85">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84">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83">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2">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1">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0">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79">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78" dataDxfId="277">
  <autoFilter ref="B73:H81" xr:uid="{67492E94-732D-4B63-AB16-63BA9BD43940}"/>
  <tableColumns count="7">
    <tableColumn id="1" xr3:uid="{2CC26921-0D3B-44FF-B88B-C1E683FC8F4C}" name="Row" dataDxfId="276">
      <calculatedColumnFormula array="1" xml:space="preserve"> ROW( impacts_peopleByYear[[#This Row],[Row]] ) - ROW( impacts_peopleByYear[#Headers] )</calculatedColumnFormula>
    </tableColumn>
    <tableColumn id="2" xr3:uid="{E5607CB5-6729-47E3-8919-6E1E970DB707}" name="SV Group" dataDxfId="275"/>
    <tableColumn id="23" xr3:uid="{33864F62-BF2A-4C09-B4E6-15952A62EAE4}" name="Reference Scenario" dataDxfId="274">
      <calculatedColumnFormula xml:space="preserve"> IF( ISBLANK( $D$29 ), "", $D$29 )</calculatedColumnFormula>
    </tableColumn>
    <tableColumn id="22" xr3:uid="{CC9C1A69-873C-4D96-8E16-5C336F72EB4D}" name="Scenario to Compare" dataDxfId="273">
      <calculatedColumnFormula xml:space="preserve"> IF( ISBLANK( $D$30 ), "", $D$30 )</calculatedColumnFormula>
    </tableColumn>
    <tableColumn id="3" xr3:uid="{FCB6107D-1166-431A-A950-D51F2BF2A248}" name="Region" dataDxfId="272">
      <calculatedColumnFormula xml:space="preserve"> IF( ISBLANK( $D$31 ), "", $D$31 )</calculatedColumnFormula>
    </tableColumn>
    <tableColumn id="4" xr3:uid="{8DB7A873-7909-44D6-BB4D-AD6FC42F8CAC}" name="Year" dataDxfId="271">
      <calculatedColumnFormula xml:space="preserve"> IF( ISBLANK( $D$32 ), "", $D$32 )</calculatedColumnFormula>
    </tableColumn>
    <tableColumn id="21" xr3:uid="{D831C91D-8884-4156-AB39-A0D694DE362C}" name="Difference" dataDxfId="270">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69" dataDxfId="268">
  <autoFilter ref="B84:Z116" xr:uid="{A83721E4-D513-42BC-961B-AD4829922123}"/>
  <tableColumns count="25">
    <tableColumn id="1" xr3:uid="{4FB64A0E-0F6F-494F-996E-C1EFCC6677A6}" name="Row" dataDxfId="267">
      <calculatedColumnFormula array="1">ROW(impacts_svGroups[[#This Row],[Row]]) - ROW(impacts_svGroups[#Headers])</calculatedColumnFormula>
    </tableColumn>
    <tableColumn id="2" xr3:uid="{0064CC34-55A8-43FD-9341-ECCD2677E254}" name="Sector" dataDxfId="266">
      <calculatedColumnFormula xml:space="preserve"> mv_sector</calculatedColumnFormula>
    </tableColumn>
    <tableColumn id="3" xr3:uid="{1446B3FB-2870-4CEE-BE3E-95DB69CF693D}" name="SV Category" dataDxfId="265"/>
    <tableColumn id="28" xr3:uid="{DE245267-148C-44D9-A858-96ADBF5F43EE}" name="SV Category ID" dataDxfId="264">
      <calculatedColumnFormula>INDEX(SV_Categories[svGroupType],MATCH(impacts_svGroups[[#This Row],[SV Category]],SV_Categories[svGroupLabel],0))</calculatedColumnFormula>
    </tableColumn>
    <tableColumn id="4" xr3:uid="{40998FFC-4497-4875-882C-14A118FB9CB7}" name="Impact Group" dataDxfId="263">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62"/>
    <tableColumn id="8" xr3:uid="{1BC8E217-BC3A-4AEC-838B-B5DFD99A74BA}" name="Region" dataDxfId="261">
      <calculatedColumnFormula xml:space="preserve"> IF( ISBLANK( $D$4 ), "", $D$4 )</calculatedColumnFormula>
    </tableColumn>
    <tableColumn id="7" xr3:uid="{9920AFD6-7BF4-43F3-AC25-0E12136ED1F8}" name="Emissions Scenario" dataDxfId="260">
      <calculatedColumnFormula array="1" xml:space="preserve"> INDEX( list_scenarios, MOD( impacts_svGroups[[#This Row],[Row]] - 1, n_scenarios ) + 1 )</calculatedColumnFormula>
    </tableColumn>
    <tableColumn id="9" xr3:uid="{62DC8BD2-A336-4359-BE18-D3F586E5D3FB}" name="2010" dataDxfId="25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5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5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5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4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4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4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2" dataDxfId="241" dataCellStyle="Percent">
  <autoFilter ref="B66:W70" xr:uid="{1446E510-0A1E-4CB0-ADC7-E4299E8B76AD}"/>
  <tableColumns count="22">
    <tableColumn id="1" xr3:uid="{14237D04-2048-4931-B212-9905071CA02E}" name="Row" dataDxfId="240">
      <calculatedColumnFormula array="1">ROW(impacts_byYear[[#This Row],[Row]]) - ROW(impacts_byYear[#Headers])</calculatedColumnFormula>
    </tableColumn>
    <tableColumn id="21" xr3:uid="{A2719EDC-0594-43B7-B93F-BB02D1F16A76}" name="SV Group" dataDxfId="239">
      <calculatedColumnFormula xml:space="preserve"> IF( ISBLANK( $D$2 ), "All", $D$2 )</calculatedColumnFormula>
    </tableColumn>
    <tableColumn id="20" xr3:uid="{73E2E8C8-0CDD-4C71-8269-6B2FFBB46525}" name="Region" dataDxfId="238">
      <calculatedColumnFormula xml:space="preserve"> IF( ISBLANK( $D$4 ), "", $D$4 )</calculatedColumnFormula>
    </tableColumn>
    <tableColumn id="22" xr3:uid="{08F3261A-78CE-41FC-9EFD-7ACE7932C5AF}" name="Reference Scenario" dataDxfId="237">
      <calculatedColumnFormula xml:space="preserve"> IF( ISBLANK( $D$3 ), "", $D$3 )</calculatedColumnFormula>
    </tableColumn>
    <tableColumn id="2" xr3:uid="{AC36A4B0-5BA8-4AA4-83C0-F103643D2A5F}" name="Scenario to Compare" dataDxfId="236">
      <calculatedColumnFormula>'Control Panel'!$C34</calculatedColumnFormula>
    </tableColumn>
    <tableColumn id="3" xr3:uid="{D8864E86-C94B-48EC-A962-D348347D89D9}" name="201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1"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18">
      <calculatedColumnFormula array="1">ROW(risk_mainTable[[#This Row],[Row]]) - ROW(risk_mainTable[#Headers])</calculatedColumnFormula>
    </tableColumn>
    <tableColumn id="2" xr3:uid="{3846784C-553D-4ED9-9838-DCF55C2DC63C}" name="Sector" dataDxfId="217">
      <calculatedColumnFormula xml:space="preserve"> mv_sector</calculatedColumnFormula>
    </tableColumn>
    <tableColumn id="3" xr3:uid="{403A9C91-4584-4832-9C0E-02567F3FDBCE}" name="SV Category" dataDxfId="216"/>
    <tableColumn id="28" xr3:uid="{0DCC3D63-D97B-4D92-805E-672107E2FEA8}" name="SV Category ID" dataDxfId="215">
      <calculatedColumnFormula>INDEX(SV_Categories[svGroupType],MATCH(risk_mainTable[[#This Row],[SV Category]],SV_Categories[svGroupLabel],0))</calculatedColumnFormula>
    </tableColumn>
    <tableColumn id="4" xr3:uid="{C2DC810D-3509-41EE-B3E3-414ED0AD640D}" name="Impact Group" dataDxfId="214">
      <calculatedColumnFormula array="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calculatedColumnFormula>
    </tableColumn>
    <tableColumn id="5" xr3:uid="{86E637CF-19CD-49EB-A2B1-840A9138F780}" name="Group Classification" dataDxfId="213"/>
    <tableColumn id="8" xr3:uid="{A1DCA94A-24E2-4CC8-8A5F-E26BCD5B1C63}" name="Region" dataDxfId="212">
      <calculatedColumnFormula xml:space="preserve"> IF( ISBLANK( $D$3 ), "", $D$3 )</calculatedColumnFormula>
    </tableColumn>
    <tableColumn id="6" xr3:uid="{0B3806DE-E9CD-44C4-9DBA-B5C8A3B4790B}" name="Impact Unit" dataDxfId="211">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0"/>
    <tableColumn id="9" xr3:uid="{D377421F-EE0E-4833-9FFB-4AB74EA50E0E}" name="2010" dataDxfId="209" dataCellStyle="Percent">
      <calculatedColumnFormula array="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08" dataCellStyle="Percent">
      <calculatedColumnFormula array="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07" dataCellStyle="Percent">
      <calculatedColumnFormula array="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06" dataCellStyle="Percent">
      <calculatedColumnFormula array="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05" dataCellStyle="Percent">
      <calculatedColumnFormula array="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4" dataCellStyle="Percent">
      <calculatedColumnFormula array="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3" dataCellStyle="Percent">
      <calculatedColumnFormula array="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2" dataCellStyle="Percent">
      <calculatedColumnFormula array="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1" dataCellStyle="Percent">
      <calculatedColumnFormula array="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0" dataCellStyle="Percent">
      <calculatedColumnFormula array="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199" dataCellStyle="Percent">
      <calculatedColumnFormula array="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198" dataCellStyle="Percent">
      <calculatedColumnFormula array="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197" dataCellStyle="Percent">
      <calculatedColumnFormula array="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196" dataCellStyle="Percent">
      <calculatedColumnFormula array="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195" dataCellStyle="Percent">
      <calculatedColumnFormula array="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4" dataCellStyle="Percent">
      <calculatedColumnFormula array="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3" dataCellStyle="Percent">
      <calculatedColumnFormula array="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2" dataDxfId="191" dataCellStyle="Percent">
  <autoFilter ref="B28:H32" xr:uid="{CF7AEC12-7A1A-48D6-8438-21A86D52CF23}"/>
  <tableColumns count="7">
    <tableColumn id="1" xr3:uid="{E107E0DF-246F-481C-8399-535769853AF1}" name="Row" dataDxfId="190">
      <calculatedColumnFormula xml:space="preserve"> ROW( risk_table1[[#This Row],[Row]] ) - ROW( risk_table1[[#Headers],[Row]] )</calculatedColumnFormula>
    </tableColumn>
    <tableColumn id="2" xr3:uid="{1DF409F1-D03F-4B50-AA45-39B225561542}" name="SV Group" dataDxfId="189"/>
    <tableColumn id="22" xr3:uid="{C3B37D64-FE74-4B86-8986-B0BE8F2C5381}" name="Reference Scenario" dataDxfId="188" dataCellStyle="Percent">
      <calculatedColumnFormula xml:space="preserve"> IF( ISBLANK( $D$2 ), "", $D$2 )</calculatedColumnFormula>
    </tableColumn>
    <tableColumn id="20" xr3:uid="{387E6812-9CA7-407C-A642-F80A87D9E737}" name="Region" dataDxfId="187" dataCellStyle="Percent">
      <calculatedColumnFormula xml:space="preserve"> IF( ISBLANK( $D$3 ), "", $D$3 )</calculatedColumnFormula>
    </tableColumn>
    <tableColumn id="21" xr3:uid="{7A7BD494-9E1C-4FD8-858A-0DDDC4BE262B}" name="Year" dataDxfId="186" dataCellStyle="Percent">
      <calculatedColumnFormula xml:space="preserve"> IF( ISBLANK( $D$4 ), "", $D$4 )</calculatedColumnFormula>
    </tableColumn>
    <tableColumn id="5" xr3:uid="{47830F64-704C-4B74-803A-02A747292A77}" name="Value" dataDxfId="185" dataCellStyle="Percent">
      <calculatedColumnFormula array="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4"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3" dataDxfId="182">
  <autoFilter ref="B91:X93" xr:uid="{73D68350-6454-43EB-8907-66AAF92442FC}"/>
  <tableColumns count="23">
    <tableColumn id="1" xr3:uid="{5F89CE34-10BA-4E66-A36A-B5D076F1E4CF}" name="Row" dataDxfId="181">
      <calculatedColumnFormula array="1">ROW(Table20[[#This Row],[Row]]) - ROW(Table20[#Headers])</calculatedColumnFormula>
    </tableColumn>
    <tableColumn id="2" xr3:uid="{30441E34-D05F-44E3-9654-6F7EEF62A4E5}" name="Type" dataDxfId="180"/>
    <tableColumn id="20" xr3:uid="{F1246310-459F-47BE-86BC-2265C2B86B6D}" name="Reference Emissions Scenario" dataDxfId="179">
      <calculatedColumnFormula>IF(ISBLANK($D$3),"",$D$3)</calculatedColumnFormula>
    </tableColumn>
    <tableColumn id="21" xr3:uid="{78AD2B7D-3DB7-4B5B-B105-C7DD4384838E}" name="Scenario to Compare" dataDxfId="178">
      <calculatedColumnFormula xml:space="preserve"> IF( ISBLANK( $D$4 ), "", $D$4 )</calculatedColumnFormula>
    </tableColumn>
    <tableColumn id="23" xr3:uid="{ECC016C8-2D0F-44DA-A4E6-A1C7682C3B3C}" name="SV Group" dataDxfId="177">
      <calculatedColumnFormula xml:space="preserve"> IF( ISBLANK( $D$2 ), "", $D$2 )</calculatedColumnFormula>
    </tableColumn>
    <tableColumn id="22" xr3:uid="{673F8EE2-C4CC-48EA-B810-18DA257A6AC7}" name="Region" dataDxfId="176">
      <calculatedColumnFormula xml:space="preserve"> IF( ISBLANK( $D$5 ), "", $D$5 )</calculatedColumnFormula>
    </tableColumn>
    <tableColumn id="3" xr3:uid="{3E0BA8AF-6B6A-428A-A3CA-385227143D67}" name="2010" dataDxfId="175">
      <calculatedColumnFormula array="1"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4">
      <calculatedColumnFormula array="1"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3">
      <calculatedColumnFormula array="1"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2">
      <calculatedColumnFormula array="1"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1">
      <calculatedColumnFormula array="1"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0">
      <calculatedColumnFormula array="1"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69">
      <calculatedColumnFormula array="1"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68">
      <calculatedColumnFormula array="1"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67">
      <calculatedColumnFormula array="1"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66">
      <calculatedColumnFormula array="1"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65">
      <calculatedColumnFormula array="1"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4">
      <calculatedColumnFormula array="1"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3">
      <calculatedColumnFormula array="1"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2">
      <calculatedColumnFormula array="1"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1">
      <calculatedColumnFormula array="1"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58" dataDxfId="157">
  <autoFilter ref="B97:V101" xr:uid="{93016335-D104-4E8E-AC8A-242936CAE7CE}"/>
  <tableColumns count="21">
    <tableColumn id="1" xr3:uid="{2F25D537-6BA9-4B66-AE0D-C6F8A43993CA}" name="Row" dataDxfId="156">
      <calculatedColumnFormula array="1">ROW(Table21[[#This Row],[Row]]) - ROW(Table21[#Headers])</calculatedColumnFormula>
    </tableColumn>
    <tableColumn id="2" xr3:uid="{868FA9B4-A0AF-42F9-BCB5-9E1A16D828C6}" name="Emissions Scenario" dataDxfId="155">
      <calculatedColumnFormula array="1" xml:space="preserve"> INDEX( list_scenarios, Table21[[#This Row],[Row]] )</calculatedColumnFormula>
    </tableColumn>
    <tableColumn id="20" xr3:uid="{E9190B45-DBA9-4B7E-B4EC-96E5AFEA04A7}" name="SV Group" dataDxfId="154">
      <calculatedColumnFormula xml:space="preserve"> IF( ISBLANK( $D$32 ), "All", $D$32 )</calculatedColumnFormula>
    </tableColumn>
    <tableColumn id="21" xr3:uid="{92CC501F-2FEA-42AF-964E-BC01557C62F6}" name="Region" dataDxfId="153">
      <calculatedColumnFormula xml:space="preserve"> IF( ISBLANK( $D$33 ), "", $D$33 )</calculatedColumnFormula>
    </tableColumn>
    <tableColumn id="3" xr3:uid="{72CA109E-B90C-494C-88C1-0F5356491E38}" name="2010" dataDxfId="152">
      <calculatedColumnFormula array="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4" xr3:uid="{4871EA4B-6B12-42D4-BF4E-56CFD8EAD147}" name="2015" dataDxfId="151">
      <calculatedColumnFormula array="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5" xr3:uid="{95A3641A-491E-43FA-83D9-C4EBABE3CCF2}" name="2020" dataDxfId="150">
      <calculatedColumnFormula array="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6" xr3:uid="{89962152-095B-4B80-8387-791689781430}" name="2025" dataDxfId="149">
      <calculatedColumnFormula array="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7" xr3:uid="{F303805A-CBDA-4160-8A3A-942764D2B958}" name="2030" dataDxfId="148">
      <calculatedColumnFormula array="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8" xr3:uid="{CE24384E-D7C7-4366-9C0B-87F92A381C49}" name="2035" dataDxfId="147">
      <calculatedColumnFormula array="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9" xr3:uid="{43D096A9-AC97-472C-863E-D288FFE4EBFF}" name="2040" dataDxfId="146">
      <calculatedColumnFormula array="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0" xr3:uid="{CBC0C8C2-B3AF-48A9-9DAE-AB91094CE88E}" name="2045" dataDxfId="145">
      <calculatedColumnFormula array="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1" xr3:uid="{ABB71AEB-BB9F-4CAD-82F6-27DA90D03304}" name="2050" dataDxfId="144">
      <calculatedColumnFormula array="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2" xr3:uid="{A30C6783-C06D-42C2-A89E-0426D01161D7}" name="2055" dataDxfId="143">
      <calculatedColumnFormula array="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3" xr3:uid="{E6BA0994-52AB-4247-B29C-4D9A1CE884BB}" name="2060" dataDxfId="142">
      <calculatedColumnFormula array="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4" xr3:uid="{8F561AD4-B1A7-4844-BE33-1E1758366CBE}" name="2065" dataDxfId="141">
      <calculatedColumnFormula array="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5" xr3:uid="{19B356C0-78C9-4F0B-865D-0780C8D42D52}" name="2070" dataDxfId="140">
      <calculatedColumnFormula array="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6" xr3:uid="{D659A047-1EFE-4001-911F-FB70576CECE9}" name="2075" dataDxfId="139">
      <calculatedColumnFormula array="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7" xr3:uid="{5ABB18D1-1FC4-4FD0-AAE1-EECC1B4D9244}" name="2080" dataDxfId="138">
      <calculatedColumnFormula array="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8" xr3:uid="{F6623C4D-94F5-4776-BA46-6FEE70B281BD}" name="2085" dataDxfId="137">
      <calculatedColumnFormula array="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9" xr3:uid="{29A34BCD-B794-4EA6-829B-5CD11918DD51}" name="2090" dataDxfId="136">
      <calculatedColumnFormula array="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G113" totalsRowShown="0" headerRowDxfId="135" dataDxfId="134">
  <autoFilter ref="B105:G113" xr:uid="{1E86FB9D-9FAB-4EB2-8D0F-C5EFD4D3FDF0}"/>
  <tableColumns count="6">
    <tableColumn id="1" xr3:uid="{7C1CBFCA-CB3F-454F-8036-AC575CE791C4}" name="Row" dataDxfId="133">
      <calculatedColumnFormula array="1">ROW(Table6[[#This Row],[Row]]) - ROW(Table6[#Headers])</calculatedColumnFormula>
    </tableColumn>
    <tableColumn id="2" xr3:uid="{13550D3A-E629-4245-BB59-744B2A6BAE17}" name="Scenario" dataDxfId="132">
      <calculatedColumnFormula>IF( ISBLANK( $D$59 ), "", $D$59 )</calculatedColumnFormula>
    </tableColumn>
    <tableColumn id="3" xr3:uid="{1432EFBE-5B90-4F09-8CB0-04E141ED4939}" name="SV Group" dataDxfId="131"/>
    <tableColumn id="4" xr3:uid="{7C294C6C-AB15-4269-9EF3-D9B297B61C6F}" name="Region" dataDxfId="130">
      <calculatedColumnFormula xml:space="preserve"> IF( ISBLANK( $D$60 ), "", $D$60 )</calculatedColumnFormula>
    </tableColumn>
    <tableColumn id="5" xr3:uid="{FED04B61-68E3-440D-BC4E-E9396EBDB16A}" name="Year" dataDxfId="129">
      <calculatedColumnFormula xml:space="preserve"> IF( ISBLANK( $D$61 ), "", $D$61 )</calculatedColumnFormula>
    </tableColumn>
    <tableColumn id="6" xr3:uid="{0F06DC7A-926C-4306-A6D1-C4FC08599B97}" name="Value" dataDxfId="128">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H125" totalsRowShown="0" headerRowDxfId="127" dataDxfId="126">
  <autoFilter ref="B117:H125" xr:uid="{BC3F05FF-FC9E-4F58-9DFC-E4CA03F4803B}"/>
  <tableColumns count="7">
    <tableColumn id="1" xr3:uid="{8806403C-17B2-49B6-AA2F-D88F116FC4C6}" name="Row" dataDxfId="125">
      <calculatedColumnFormula array="1">ROW(Table62627[[#This Row],[Row]]) - ROW(Table62627[#Headers])</calculatedColumnFormula>
    </tableColumn>
    <tableColumn id="2" xr3:uid="{E6CECB22-2379-4EEE-BDEE-C8813D812D39}" name="Reference Emissions Scenario" dataDxfId="124">
      <calculatedColumnFormula>IF( ISBLANK( $H$59 ), "", $H$59 )</calculatedColumnFormula>
    </tableColumn>
    <tableColumn id="7" xr3:uid="{A03D0CC0-82F7-4C85-820B-3AC7A37DCFF0}" name="Scenario to Compare" dataDxfId="123">
      <calculatedColumnFormula>IF( ISBLANK( $H$60 ), "", $H$60 )</calculatedColumnFormula>
    </tableColumn>
    <tableColumn id="3" xr3:uid="{174960FC-6852-4382-BCD8-0AC6F75FF1ED}" name="SV Group" dataDxfId="122"/>
    <tableColumn id="4" xr3:uid="{909EE0CC-893E-4676-9130-2A8C67C89B57}" name="Region" dataDxfId="121">
      <calculatedColumnFormula xml:space="preserve"> IF( ISBLANK( $H$61 ), "", $H$61 )</calculatedColumnFormula>
    </tableColumn>
    <tableColumn id="5" xr3:uid="{E36E4C01-1517-4C4A-8689-4336109D778B}" name="Year" dataDxfId="120">
      <calculatedColumnFormula xml:space="preserve"> IF( ISBLANK( $H$62 ), "", $H$62 )</calculatedColumnFormula>
    </tableColumn>
    <tableColumn id="6" xr3:uid="{C6234E6D-2843-4CB3-BCC0-DE1C02F8D0E7}" name="Value" dataDxfId="119">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8">
  <autoFilter ref="A1:Q12769" xr:uid="{29837EF9-DEBF-4E42-B72B-A7D5FA12D177}"/>
  <tableColumns count="17">
    <tableColumn id="1" xr3:uid="{FE1120F0-4A30-45F0-8919-D3A908327762}" name="region" dataDxfId="117"/>
    <tableColumn id="2" xr3:uid="{E9E7F3C0-BB60-491C-A9C7-58D7C40F73B1}" name="svGroupType" dataDxfId="116"/>
    <tableColumn id="3" xr3:uid="{057894FA-63EC-4679-8BEC-E36233B6BE08}" name="driverUnit" dataDxfId="115"/>
    <tableColumn id="18" xr3:uid="{47DF89E9-241C-4566-B892-0195902F1B22}" name="driverValue" dataDxfId="114"/>
    <tableColumn id="4" xr3:uid="{9C82385E-D818-43E1-9C95-8692B8DE225D}" name="year" dataDxfId="113"/>
    <tableColumn id="5" xr3:uid="{C6B526D3-DAA6-4F88-81F5-7DB86BF981AC}" name="impPop_ref" dataDxfId="112"/>
    <tableColumn id="6" xr3:uid="{C9026106-EDD9-4250-8D4F-CC5B90BF3A16}" name="impPop_sv" dataDxfId="111"/>
    <tableColumn id="7" xr3:uid="{D8536715-4752-466A-878D-9AD081783525}" name="impact_ref" dataDxfId="110"/>
    <tableColumn id="8" xr3:uid="{88B4CA07-0532-4A46-9BA1-C030574A9102}" name="impact_sv" dataDxfId="109"/>
    <tableColumn id="16" xr3:uid="{C80BB7AB-FDC1-4DBE-831F-F83C237C2A75}" name="national_highRiskPop_sv" dataDxfId="108"/>
    <tableColumn id="15" xr3:uid="{44572F88-B284-4C0A-A927-2A24D57E4CD1}" name="national_highRiskPop_ref" dataDxfId="107"/>
    <tableColumn id="13" xr3:uid="{A9EFBC4E-3D77-4E45-9352-E6F721529B82}" name="regional_highRiskPop_sv" dataDxfId="106"/>
    <tableColumn id="12" xr3:uid="{774438EA-7F8F-4E1B-814F-12E8373AEBB0}" name="regional_highRiskPop_ref" dataDxfId="105"/>
    <tableColumn id="10" xr3:uid="{20E29524-B0BC-4A4D-BFA3-DB4E63450E5D}" name="aveRate_sv" dataDxfId="104"/>
    <tableColumn id="9" xr3:uid="{6195A341-B741-4D13-8DCD-4F626C35ADFC}" name="aveRate_ref" dataDxfId="103"/>
    <tableColumn id="11" xr3:uid="{291CADFE-8959-487A-B68B-97041AC100A8}" name="scenario" dataDxfId="102"/>
    <tableColumn id="14" xr3:uid="{8CF88DC2-BD17-44BB-BA49-2B0FB6992996}" name="variant" dataDxfId="10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0" dataDxfId="99">
  <autoFilter ref="A1:Q12679" xr:uid="{29837EF9-DEBF-4E42-B72B-A7D5FA12D177}"/>
  <tableColumns count="17">
    <tableColumn id="1" xr3:uid="{EC4A375F-3692-4A79-BFE6-7264549584F7}" name="region" dataDxfId="98"/>
    <tableColumn id="2" xr3:uid="{307247FB-CDC6-46EE-9D66-A81538557476}" name="svGroupType" dataDxfId="97"/>
    <tableColumn id="3" xr3:uid="{96782F42-132C-487E-858D-AB694AADFEBA}" name="driverUnit" dataDxfId="96"/>
    <tableColumn id="18" xr3:uid="{1D816251-637E-4D64-9886-5D1147B8B95C}" name="driverValue" dataDxfId="95"/>
    <tableColumn id="4" xr3:uid="{B6E6C76E-572B-40B6-B6AB-CA956F271435}" name="year" dataDxfId="94"/>
    <tableColumn id="5" xr3:uid="{4238D754-6C57-4286-A85B-D23EDD357195}" name="impPop_ref" dataDxfId="93"/>
    <tableColumn id="6" xr3:uid="{6FBFF665-24FA-4C19-AD17-86E57B310A2E}" name="impPop_sv" dataDxfId="92"/>
    <tableColumn id="7" xr3:uid="{D2874574-CDB6-4632-B95C-B75D11377FBB}" name="impact_ref" dataDxfId="91"/>
    <tableColumn id="8" xr3:uid="{A5BC4E9B-16E1-4381-BA52-9EBD571EA257}" name="impact_sv" dataDxfId="90"/>
    <tableColumn id="16" xr3:uid="{9AF3BD3D-FB94-4A45-9371-D4BEDCEC7F84}" name="national_highRiskPop_sv" dataDxfId="89"/>
    <tableColumn id="15" xr3:uid="{936CE0C5-8FD7-4B75-9C2B-4FB47993A961}" name="national_highRiskPop_ref" dataDxfId="88"/>
    <tableColumn id="13" xr3:uid="{6DDEFC24-0E69-4223-8843-934C6E845E2E}" name="regional_highRiskPop_sv" dataDxfId="87"/>
    <tableColumn id="12" xr3:uid="{D1DD60EF-A47E-4513-BBC5-770274C1BC40}" name="regional_highRiskPop_ref" dataDxfId="86"/>
    <tableColumn id="10" xr3:uid="{54ACD911-D789-4AAB-A671-FAB7420232EC}" name="aveRate_sv" dataDxfId="85"/>
    <tableColumn id="9" xr3:uid="{23082E3F-90FE-42E8-AD04-7438C696210E}" name="aveRate_ref" dataDxfId="84"/>
    <tableColumn id="11" xr3:uid="{EBE221FB-186B-44D0-8D11-A8E1B718EC24}" name="scenario" dataDxfId="83"/>
    <tableColumn id="14" xr3:uid="{D93E1CD5-93EA-4E54-B709-524525E9004C}" name="variant" dataDxfId="8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1:D53" totalsRowShown="0" headerRowDxfId="81" dataDxfId="80">
  <autoFilter ref="B41:D53" xr:uid="{3D477DF2-8183-4FB9-A0A3-2912C453389F}"/>
  <tableColumns count="3">
    <tableColumn id="1" xr3:uid="{A2145870-F596-49CE-92FC-00E7A46599D7}" name="ID" dataDxfId="79">
      <calculatedColumnFormula xml:space="preserve"> ROW( SV_Categories[[#This Row],[ID]] ) - ROW( SV_Categories[[#Headers],[ID]] )</calculatedColumnFormula>
    </tableColumn>
    <tableColumn id="2" xr3:uid="{DFCB4241-6DF5-4A13-9C66-DB726F773038}" name="svGroupType" dataDxfId="78"/>
    <tableColumn id="3" xr3:uid="{54A3F660-13BE-4AB5-86BD-499D17488710}" name="svGroupLabel" dataDxfId="7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4:E23" totalsRowShown="0" headerRowDxfId="76" dataDxfId="75">
  <autoFilter ref="B14:E23" xr:uid="{5451BD74-16DA-4492-A391-1498A84EB330}"/>
  <tableColumns count="4">
    <tableColumn id="1" xr3:uid="{F359D9F4-6CAC-4CAA-9EC9-E34B0FFC57C3}" name="ID" dataDxfId="74">
      <calculatedColumnFormula xml:space="preserve"> ROW( coVariants[[#This Row],[ID]] ) - ROW( coVariants[[#Headers],[ID]] )</calculatedColumnFormula>
    </tableColumn>
    <tableColumn id="2" xr3:uid="{D892DF7E-6C63-470D-A28A-5BB7B81B732A}" name="sector_abbr" dataDxfId="73"/>
    <tableColumn id="3" xr3:uid="{9C250F7C-2C4B-43CD-A6A8-66B8FAEC3367}" name="variant_label" dataDxfId="72"/>
    <tableColumn id="4" xr3:uid="{62F4731C-868D-4BC2-A66F-59C52D7F903D}" name="variant_abbr" dataDxfId="71"/>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3:E37" totalsRowShown="0" headerRowDxfId="70" dataDxfId="69">
  <autoFilter ref="B33:E37" xr:uid="{8FD8FAC0-8DB5-43F3-98EB-FAA059F8D7CB}"/>
  <tableColumns count="4">
    <tableColumn id="1" xr3:uid="{6F814D0D-15E8-4B26-90EA-310993CCF1ED}" name="ID" dataDxfId="68">
      <calculatedColumnFormula xml:space="preserve"> ROW( co_emissions[[#This Row],[ID]] ) - ROW( co_emissions[[#Headers],[ID]] )</calculatedColumnFormula>
    </tableColumn>
    <tableColumn id="2" xr3:uid="{DBCB0E4B-7D83-4767-9CE3-4A300EB3BE08}" name="Emissions Scenario" dataDxfId="67">
      <calculatedColumnFormula array="1">IF(INDEX(outputs1[scenario],MATCH(0,COUNTIF('Control Panel'!$C$33:C33,outputs1[scenario]),0)) = 0,"", INDEX(outputs1[scenario],MATCH(0,COUNTIF('Control Panel'!$C$33:C33,outputs1[scenario]),0)))</calculatedColumnFormula>
    </tableColumn>
    <tableColumn id="5" xr3:uid="{27C01BA4-1D41-40A9-AE66-CDD247A6B650}" name="Default Label" dataDxfId="66">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5"/>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0" totalsRowShown="0" headerRowDxfId="64" dataDxfId="63">
  <autoFilter ref="B4:M10" xr:uid="{5A2BC673-D7EF-436A-B136-6E96D51B0D6B}"/>
  <tableColumns count="12">
    <tableColumn id="1" xr3:uid="{BE1E62BD-F324-4137-A423-E61418E78D55}" name="ID" dataDxfId="62">
      <calculatedColumnFormula xml:space="preserve"> ROW( co_sectorInfo[[#This Row],[ID]] ) - ROW( co_sectorInfo[[#Headers],[ID]] )</calculatedColumnFormula>
    </tableColumn>
    <tableColumn id="2" xr3:uid="{32153C62-381E-4DE9-BCA5-5256BB42AA06}" name="sector" dataDxfId="61"/>
    <tableColumn id="9" xr3:uid="{C21D6D5D-8FF2-4F37-B92B-E39AAA9F0168}" name="sector_abbr" dataDxfId="60"/>
    <tableColumn id="8" xr3:uid="{19FD31F7-9AC6-4E48-9325-C1CFF86B47C6}" name="impactUnit" dataDxfId="59"/>
    <tableColumn id="12" xr3:uid="{3E00B30D-3F99-4336-BD98-4C0B038805CF}" name="impactUnitFormatted" dataDxfId="58"/>
    <tableColumn id="3" xr3:uid="{54F5285D-720B-4649-925D-03458E747ECC}" name="popWeightColumn" dataDxfId="57"/>
    <tableColumn id="4" xr3:uid="{5A39E9D7-AB15-4952-9256-61AC04AE1576}" name="popWeightLabel" dataDxfId="56"/>
    <tableColumn id="5" xr3:uid="{2AAD5D17-7DED-48CE-96B5-7FBC4B5DAB1F}" name="rateUnit" dataDxfId="55"/>
    <tableColumn id="6" xr3:uid="{61330509-4CE4-432A-A900-9474C240EF44}" name="rateUnitLabel" dataDxfId="54"/>
    <tableColumn id="7" xr3:uid="{C4EADAAA-B34C-43E3-ADD6-505F0BEF9D0C}" name="modelType" dataDxfId="53"/>
    <tableColumn id="10" xr3:uid="{5A63AE85-F93E-4AEC-BB12-AC1336B4ADA2}" name="driverUnit_label" dataDxfId="52">
      <calculatedColumnFormula xml:space="preserve"> INDEX( co_modelTypes[driverUnit_label], MATCH( co_sectorInfo[[#This Row],[modelType]], co_modelTypes[modelType], 0 ) )</calculatedColumnFormula>
    </tableColumn>
    <tableColumn id="11" xr3:uid="{049C6617-DB3F-47F7-9D47-42BF51499AD2}" name="impacts_plot1_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7:E29" totalsRowShown="0" headerRowDxfId="50" dataDxfId="49">
  <autoFilter ref="B27:E29"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7:E61" totalsRowShown="0" headerRowDxfId="44" dataDxfId="43">
  <autoFilter ref="B57:E61"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3:E116" totalsRowShown="0" headerRowDxfId="38" dataDxfId="37">
  <autoFilter ref="B103:E116"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6:G99" totalsRowShown="0" headerRowDxfId="29" dataDxfId="28">
  <autoFilter ref="B76:G99"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5:G72" totalsRowShown="0" headerRowDxfId="21" dataDxfId="20">
  <autoFilter ref="B65:G72"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0:C128" totalsRowShown="0" headerRowDxfId="13" dataDxfId="12">
  <autoFilter ref="B120:C128"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2:C149" totalsRowShown="0" headerRowDxfId="9" dataDxfId="8">
  <autoFilter ref="B132:C149"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_Categories24" displayName="SV_Categories24" ref="B152:E156" totalsRowShown="0" headerRowDxfId="5" dataDxfId="4">
  <autoFilter ref="B152:E156" xr:uid="{47C6089F-2889-4D01-A721-0E49095CE1B5}"/>
  <tableColumns count="4">
    <tableColumn id="1" xr3:uid="{241B1612-D45B-4998-9596-FFA14EAA8BDD}" name="ID" dataDxfId="3">
      <calculatedColumnFormula xml:space="preserve"> ROW( SV_Categories24[[#This Row],[ID]] ) - ROW( SV_Categories24[[#Headers],[ID]]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1" dT="2022-02-08T18:52:29.19" personId="{78BC18CC-8056-418B-A2B8-C0FAEA7917CF}" id="{0A6D2CD0-F9DD-4B69-90C3-E1EE88E1BA1F}">
    <text>SV group type. Exclude spaces.</text>
  </threadedComment>
  <threadedComment ref="D41" dT="2022-02-08T18:52:58.36" personId="{78BC18CC-8056-418B-A2B8-C0FAEA7917CF}" id="{605C46EF-E1B1-489E-8B85-69166D5D90A1}">
    <text>Plain text group label for display</text>
  </threadedComment>
  <threadedComment ref="C152" dT="2022-02-08T18:52:29.19" personId="{78BC18CC-8056-418B-A2B8-C0FAEA7917CF}" id="{C1F885D5-B4C6-435E-B32D-BC4BA417802F}">
    <text>SV group type. Exclude spaces.</text>
  </threadedComment>
  <threadedComment ref="D152"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workbookViewId="0">
      <selection activeCell="C3" sqref="C3"/>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236</v>
      </c>
    </row>
    <row r="20" spans="2:3" ht="75" x14ac:dyDescent="0.25">
      <c r="B20" s="22" t="s">
        <v>12</v>
      </c>
      <c r="C20" s="22" t="s">
        <v>238</v>
      </c>
    </row>
    <row r="21" spans="2:3" ht="30" customHeight="1" x14ac:dyDescent="0.25">
      <c r="B21" s="22" t="s">
        <v>13</v>
      </c>
      <c r="C21" s="22" t="s">
        <v>235</v>
      </c>
    </row>
    <row r="22" spans="2:3" ht="30" x14ac:dyDescent="0.25">
      <c r="B22" s="22" t="s">
        <v>3</v>
      </c>
      <c r="C22" s="22" t="s">
        <v>14</v>
      </c>
    </row>
    <row r="23" spans="2:3" ht="30" x14ac:dyDescent="0.25">
      <c r="B23" s="22" t="s">
        <v>4</v>
      </c>
      <c r="C23" s="22" t="s">
        <v>15</v>
      </c>
    </row>
    <row r="24" spans="2:3" ht="30" x14ac:dyDescent="0.25">
      <c r="B24" s="22" t="s">
        <v>16</v>
      </c>
      <c r="C24" s="22" t="s">
        <v>237</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07"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AA86" sqref="AA86"/>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x14ac:dyDescent="0.2">
      <c r="C1" s="33" t="s">
        <v>31</v>
      </c>
    </row>
    <row r="2" spans="3:4" x14ac:dyDescent="0.2">
      <c r="C2" s="14" t="s">
        <v>32</v>
      </c>
      <c r="D2" s="15" t="s">
        <v>33</v>
      </c>
    </row>
    <row r="3" spans="3:4" x14ac:dyDescent="0.2">
      <c r="C3" s="16" t="s">
        <v>34</v>
      </c>
      <c r="D3" s="15"/>
    </row>
    <row r="4" spans="3:4" x14ac:dyDescent="0.2">
      <c r="C4" s="14" t="s">
        <v>35</v>
      </c>
      <c r="D4" s="15" t="s">
        <v>36</v>
      </c>
    </row>
    <row r="8" spans="3:4" x14ac:dyDescent="0.2">
      <c r="C8" s="13"/>
    </row>
    <row r="28" spans="3:4" x14ac:dyDescent="0.2">
      <c r="C28" s="33"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Panel'!$C34</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Panel'!$C35</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Panel'!$C36</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Panel'!$C37</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row>
    <row r="74" spans="2:23"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f xml:space="preserve"> IF( impacts_svGroups[[#This Row],[Sector]] = "", "", INDEX(co_sectorInfo[popWeightColumn],MATCH(impacts_svGroups[[#This Row],[Sector]],co_sectorInfo[sector],0)))</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f xml:space="preserve"> IF( impacts_svGroups[[#This Row],[Sector]] = "", "", INDEX(co_sectorInfo[popWeightColumn],MATCH(impacts_svGroups[[#This Row],[Sector]],co_sectorInfo[sector],0)))</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f xml:space="preserve"> IF( impacts_svGroups[[#This Row],[Sector]] = "", "", INDEX(co_sectorInfo[popWeightColumn],MATCH(impacts_svGroups[[#This Row],[Sector]],co_sectorInfo[sector],0)))</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f xml:space="preserve"> IF( impacts_svGroups[[#This Row],[Sector]] = "", "", INDEX(co_sectorInfo[popWeightColumn],MATCH(impacts_svGroups[[#This Row],[Sector]],co_sectorInfo[sector],0)))</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f xml:space="preserve"> IF( impacts_svGroups[[#This Row],[Sector]] = "", "", INDEX(co_sectorInfo[popWeightColumn],MATCH(impacts_svGroups[[#This Row],[Sector]],co_sectorInfo[sector],0)))</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f xml:space="preserve"> IF( impacts_svGroups[[#This Row],[Sector]] = "", "", INDEX(co_sectorInfo[popWeightColumn],MATCH(impacts_svGroups[[#This Row],[Sector]],co_sectorInfo[sector],0)))</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f xml:space="preserve"> IF( impacts_svGroups[[#This Row],[Sector]] = "", "", INDEX(co_sectorInfo[popWeightColumn],MATCH(impacts_svGroups[[#This Row],[Sector]],co_sectorInfo[sector],0)))</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f xml:space="preserve"> IF( impacts_svGroups[[#This Row],[Sector]] = "", "", INDEX(co_sectorInfo[popWeightColumn],MATCH(impacts_svGroups[[#This Row],[Sector]],co_sectorInfo[sector],0)))</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f xml:space="preserve"> IF( impacts_svGroups[[#This Row],[Sector]] = "", "", INDEX(co_sectorInfo[popWeightColumn],MATCH(impacts_svGroups[[#This Row],[Sector]],co_sectorInfo[sector],0)))</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f xml:space="preserve"> IF( impacts_svGroups[[#This Row],[Sector]] = "", "", INDEX(co_sectorInfo[popWeightColumn],MATCH(impacts_svGroups[[#This Row],[Sector]],co_sectorInfo[sector],0)))</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f xml:space="preserve"> IF( impacts_svGroups[[#This Row],[Sector]] = "", "", INDEX(co_sectorInfo[popWeightColumn],MATCH(impacts_svGroups[[#This Row],[Sector]],co_sectorInfo[sector],0)))</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f xml:space="preserve"> IF( impacts_svGroups[[#This Row],[Sector]] = "", "", INDEX(co_sectorInfo[popWeightColumn],MATCH(impacts_svGroups[[#This Row],[Sector]],co_sectorInfo[sector],0)))</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f xml:space="preserve"> IF( impacts_svGroups[[#This Row],[Sector]] = "", "", INDEX(co_sectorInfo[popWeightColumn],MATCH(impacts_svGroups[[#This Row],[Sector]],co_sectorInfo[sector],0)))</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f xml:space="preserve"> IF( impacts_svGroups[[#This Row],[Sector]] = "", "", INDEX(co_sectorInfo[popWeightColumn],MATCH(impacts_svGroups[[#This Row],[Sector]],co_sectorInfo[sector],0)))</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f xml:space="preserve"> IF( impacts_svGroups[[#This Row],[Sector]] = "", "", INDEX(co_sectorInfo[popWeightColumn],MATCH(impacts_svGroups[[#This Row],[Sector]],co_sectorInfo[sector],0)))</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f xml:space="preserve"> IF( impacts_svGroups[[#This Row],[Sector]] = "", "", INDEX(co_sectorInfo[popWeightColumn],MATCH(impacts_svGroups[[#This Row],[Sector]],co_sectorInfo[sector],0)))</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f xml:space="preserve"> IF( impacts_svGroups[[#This Row],[Sector]] = "", "", INDEX(co_sectorInfo[popWeightColumn],MATCH(impacts_svGroups[[#This Row],[Sector]],co_sectorInfo[sector],0)))</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f xml:space="preserve"> IF( impacts_svGroups[[#This Row],[Sector]] = "", "", INDEX(co_sectorInfo[popWeightColumn],MATCH(impacts_svGroups[[#This Row],[Sector]],co_sectorInfo[sector],0)))</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f xml:space="preserve"> IF( impacts_svGroups[[#This Row],[Sector]] = "", "", INDEX(co_sectorInfo[popWeightColumn],MATCH(impacts_svGroups[[#This Row],[Sector]],co_sectorInfo[sector],0)))</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f xml:space="preserve"> IF( impacts_svGroups[[#This Row],[Sector]] = "", "", INDEX(co_sectorInfo[popWeightColumn],MATCH(impacts_svGroups[[#This Row],[Sector]],co_sectorInfo[sector],0)))</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f xml:space="preserve"> IF( impacts_svGroups[[#This Row],[Sector]] = "", "", INDEX(co_sectorInfo[popWeightColumn],MATCH(impacts_svGroups[[#This Row],[Sector]],co_sectorInfo[sector],0)))</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f xml:space="preserve"> IF( impacts_svGroups[[#This Row],[Sector]] = "", "", INDEX(co_sectorInfo[popWeightColumn],MATCH(impacts_svGroups[[#This Row],[Sector]],co_sectorInfo[sector],0)))</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f xml:space="preserve"> IF( impacts_svGroups[[#This Row],[Sector]] = "", "", INDEX(co_sectorInfo[popWeightColumn],MATCH(impacts_svGroups[[#This Row],[Sector]],co_sectorInfo[sector],0)))</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f xml:space="preserve"> IF( impacts_svGroups[[#This Row],[Sector]] = "", "", INDEX(co_sectorInfo[popWeightColumn],MATCH(impacts_svGroups[[#This Row],[Sector]],co_sectorInfo[sector],0)))</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f xml:space="preserve"> IF( impacts_svGroups[[#This Row],[Sector]] = "", "", INDEX(co_sectorInfo[popWeightColumn],MATCH(impacts_svGroups[[#This Row],[Sector]],co_sectorInfo[sector],0)))</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f xml:space="preserve"> IF( impacts_svGroups[[#This Row],[Sector]] = "", "", INDEX(co_sectorInfo[popWeightColumn],MATCH(impacts_svGroups[[#This Row],[Sector]],co_sectorInfo[sector],0)))</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f xml:space="preserve"> IF( impacts_svGroups[[#This Row],[Sector]] = "", "", INDEX(co_sectorInfo[popWeightColumn],MATCH(impacts_svGroups[[#This Row],[Sector]],co_sectorInfo[sector],0)))</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f xml:space="preserve"> IF( impacts_svGroups[[#This Row],[Sector]] = "", "", INDEX(co_sectorInfo[popWeightColumn],MATCH(impacts_svGroups[[#This Row],[Sector]],co_sectorInfo[sector],0)))</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f xml:space="preserve"> IF( impacts_svGroups[[#This Row],[Sector]] = "", "", INDEX(co_sectorInfo[popWeightColumn],MATCH(impacts_svGroups[[#This Row],[Sector]],co_sectorInfo[sector],0)))</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f xml:space="preserve"> IF( impacts_svGroups[[#This Row],[Sector]] = "", "", INDEX(co_sectorInfo[popWeightColumn],MATCH(impacts_svGroups[[#This Row],[Sector]],co_sectorInfo[sector],0)))</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f xml:space="preserve"> IF( impacts_svGroups[[#This Row],[Sector]] = "", "", INDEX(co_sectorInfo[popWeightColumn],MATCH(impacts_svGroups[[#This Row],[Sector]],co_sectorInfo[sector],0)))</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f xml:space="preserve"> IF( impacts_svGroups[[#This Row],[Sector]] = "", "", INDEX(co_sectorInfo[popWeightColumn],MATCH(impacts_svGroups[[#This Row],[Sector]],co_sectorInfo[sector],0)))</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tabSelected="1" topLeftCell="A12" zoomScale="80" zoomScaleNormal="80" workbookViewId="0">
      <selection activeCell="G30" sqref="G30"/>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3" t="s">
        <v>31</v>
      </c>
    </row>
    <row r="2" spans="3:37" x14ac:dyDescent="0.25">
      <c r="C2" s="16" t="s">
        <v>74</v>
      </c>
      <c r="D2" s="15"/>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31"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31"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31"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31"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Panel'!$C$34</f>
        <v/>
      </c>
      <c r="K37" s="3" cm="1">
        <f t="array" ref="K3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7" s="3" cm="1">
        <f t="array" ref="L3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7" s="3" cm="1">
        <f t="array" ref="M3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7" s="3" cm="1">
        <f t="array" ref="N3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7" s="3" cm="1">
        <f t="array" ref="O3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7" s="3" cm="1">
        <f t="array" ref="P3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7" s="3" cm="1">
        <f t="array" ref="Q3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7" s="3" cm="1">
        <f t="array" ref="R3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7" s="3" cm="1">
        <f t="array" ref="S3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7" s="3" cm="1">
        <f t="array" ref="T3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7" s="3" cm="1">
        <f t="array" ref="U3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7" s="3" cm="1">
        <f t="array" ref="V3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7" s="3" cm="1">
        <f t="array" ref="W3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7" s="3" cm="1">
        <f t="array" ref="X3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7" s="3" cm="1">
        <f t="array" ref="Y3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7" s="3" cm="1">
        <f t="array" ref="Z3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7" s="3" cm="1">
        <f t="array" ref="AA3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8" s="9" t="s">
        <v>72</v>
      </c>
      <c r="H38" s="6" t="str">
        <f t="shared" si="4"/>
        <v>CONUS</v>
      </c>
      <c r="I38" s="6" t="str">
        <f xml:space="preserve"> IF( risk_mainTable[[#This Row],[Sector]] = "", "",  INDEX(co_sectorInfo[rateUnit],MATCH(risk_mainTable[[#This Row],[Sector]],co_sectorInfo[sector],0)) )</f>
        <v/>
      </c>
      <c r="J38" s="6" t="str">
        <f>'Control Panel'!$C$35</f>
        <v/>
      </c>
      <c r="K38" s="3" cm="1">
        <f t="array" ref="K3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8" s="3" cm="1">
        <f t="array" ref="L3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8" s="3" cm="1">
        <f t="array" ref="M3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8" s="3" cm="1">
        <f t="array" ref="N3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8" s="3" cm="1">
        <f t="array" ref="O3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8" s="3" cm="1">
        <f t="array" ref="P3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8" s="3" cm="1">
        <f t="array" ref="Q3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8" s="3" cm="1">
        <f t="array" ref="R3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8" s="3" cm="1">
        <f t="array" ref="S3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8" s="3" cm="1">
        <f t="array" ref="T3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8" s="3" cm="1">
        <f t="array" ref="U3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8" s="3" cm="1">
        <f t="array" ref="V3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8" s="3" cm="1">
        <f t="array" ref="W3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8" s="3" cm="1">
        <f t="array" ref="X3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8" s="3" cm="1">
        <f t="array" ref="Y3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8" s="3" cm="1">
        <f t="array" ref="Z3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8" s="3" cm="1">
        <f t="array" ref="AA3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9" s="9" t="s">
        <v>72</v>
      </c>
      <c r="H39" s="6" t="str">
        <f t="shared" si="4"/>
        <v>CONUS</v>
      </c>
      <c r="I39" s="6" t="str">
        <f xml:space="preserve"> IF( risk_mainTable[[#This Row],[Sector]] = "", "",  INDEX(co_sectorInfo[rateUnit],MATCH(risk_mainTable[[#This Row],[Sector]],co_sectorInfo[sector],0)) )</f>
        <v/>
      </c>
      <c r="J39" s="6" t="str">
        <f>'Control Panel'!$C$36</f>
        <v/>
      </c>
      <c r="K39" s="3" cm="1">
        <f t="array" ref="K3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9" s="3" cm="1">
        <f t="array" ref="L3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9" s="3" cm="1">
        <f t="array" ref="M3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9" s="3" cm="1">
        <f t="array" ref="N3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9" s="3" cm="1">
        <f t="array" ref="O3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9" s="3" cm="1">
        <f t="array" ref="P3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9" s="3" cm="1">
        <f t="array" ref="Q3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9" s="3" cm="1">
        <f t="array" ref="R3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9" s="3" cm="1">
        <f t="array" ref="S3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9" s="3" cm="1">
        <f t="array" ref="T3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9" s="3" cm="1">
        <f t="array" ref="U3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9" s="3" cm="1">
        <f t="array" ref="V3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9" s="3" cm="1">
        <f t="array" ref="W3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9" s="3" cm="1">
        <f t="array" ref="X3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9" s="3" cm="1">
        <f t="array" ref="Y3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9" s="3" cm="1">
        <f t="array" ref="Z3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9" s="3" cm="1">
        <f t="array" ref="AA3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0" s="9" t="s">
        <v>72</v>
      </c>
      <c r="H40" s="6" t="str">
        <f t="shared" si="4"/>
        <v>CONUS</v>
      </c>
      <c r="I40" s="6" t="str">
        <f xml:space="preserve"> IF( risk_mainTable[[#This Row],[Sector]] = "", "",  INDEX(co_sectorInfo[rateUnit],MATCH(risk_mainTable[[#This Row],[Sector]],co_sectorInfo[sector],0)) )</f>
        <v/>
      </c>
      <c r="J40" s="6" t="str">
        <f>'Control Panel'!$C$37</f>
        <v/>
      </c>
      <c r="K40" s="3" cm="1">
        <f t="array" ref="K4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0" s="3" cm="1">
        <f t="array" ref="L4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0" s="3" cm="1">
        <f t="array" ref="M4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0" s="3" cm="1">
        <f t="array" ref="N4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0" s="3" cm="1">
        <f t="array" ref="O4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0" s="3" cm="1">
        <f t="array" ref="P4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0" s="3" cm="1">
        <f t="array" ref="Q4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0" s="3" cm="1">
        <f t="array" ref="R4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0" s="3" cm="1">
        <f t="array" ref="S4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0" s="3" cm="1">
        <f t="array" ref="T4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0" s="3" cm="1">
        <f t="array" ref="U4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0" s="3" cm="1">
        <f t="array" ref="V4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0" s="3" cm="1">
        <f t="array" ref="W4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0" s="3" cm="1">
        <f t="array" ref="X4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0" s="3" cm="1">
        <f t="array" ref="Y4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0" s="3" cm="1">
        <f t="array" ref="Z4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0" s="3" cm="1">
        <f t="array" ref="AA4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1" s="9" t="s">
        <v>72</v>
      </c>
      <c r="H41" s="6" t="str">
        <f t="shared" si="4"/>
        <v>CONUS</v>
      </c>
      <c r="I41" s="6" t="str">
        <f xml:space="preserve"> IF( risk_mainTable[[#This Row],[Sector]] = "", "",  INDEX(co_sectorInfo[rateUnit],MATCH(risk_mainTable[[#This Row],[Sector]],co_sectorInfo[sector],0)) )</f>
        <v/>
      </c>
      <c r="J41" s="6" t="str">
        <f>'Control Panel'!$C$34</f>
        <v/>
      </c>
      <c r="K41" s="3" cm="1">
        <f t="array" ref="K4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1" s="3" cm="1">
        <f t="array" ref="L4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1" s="3" cm="1">
        <f t="array" ref="M4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1" s="3" cm="1">
        <f t="array" ref="N4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1" s="3" cm="1">
        <f t="array" ref="O4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1" s="3" cm="1">
        <f t="array" ref="P4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1" s="3" cm="1">
        <f t="array" ref="Q4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1" s="3" cm="1">
        <f t="array" ref="R4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1" s="3" cm="1">
        <f t="array" ref="S4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1" s="3" cm="1">
        <f t="array" ref="T4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1" s="3" cm="1">
        <f t="array" ref="U4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1" s="3" cm="1">
        <f t="array" ref="V4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1" s="3" cm="1">
        <f t="array" ref="W4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1" s="3" cm="1">
        <f t="array" ref="X4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1" s="3" cm="1">
        <f t="array" ref="Y4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1" s="3" cm="1">
        <f t="array" ref="Z4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1" s="3" cm="1">
        <f t="array" ref="AA4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2" s="9" t="s">
        <v>72</v>
      </c>
      <c r="H42" s="6" t="str">
        <f t="shared" si="4"/>
        <v>CONUS</v>
      </c>
      <c r="I42" s="6" t="str">
        <f xml:space="preserve"> IF( risk_mainTable[[#This Row],[Sector]] = "", "",  INDEX(co_sectorInfo[rateUnit],MATCH(risk_mainTable[[#This Row],[Sector]],co_sectorInfo[sector],0)) )</f>
        <v/>
      </c>
      <c r="J42" s="6" t="str">
        <f>'Control Panel'!$C$35</f>
        <v/>
      </c>
      <c r="K42" s="3" cm="1">
        <f t="array" ref="K4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2" s="3" cm="1">
        <f t="array" ref="L4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2" s="3" cm="1">
        <f t="array" ref="M4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2" s="3" cm="1">
        <f t="array" ref="N4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2" s="3" cm="1">
        <f t="array" ref="O4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2" s="3" cm="1">
        <f t="array" ref="P4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2" s="3" cm="1">
        <f t="array" ref="Q4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2" s="3" cm="1">
        <f t="array" ref="R4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2" s="3" cm="1">
        <f t="array" ref="S4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2" s="3" cm="1">
        <f t="array" ref="T4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2" s="3" cm="1">
        <f t="array" ref="U4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2" s="3" cm="1">
        <f t="array" ref="V4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2" s="3" cm="1">
        <f t="array" ref="W4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2" s="3" cm="1">
        <f t="array" ref="X4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2" s="3" cm="1">
        <f t="array" ref="Y4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2" s="3" cm="1">
        <f t="array" ref="Z4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2" s="3" cm="1">
        <f t="array" ref="AA4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3" s="9" t="s">
        <v>72</v>
      </c>
      <c r="H43" s="6" t="str">
        <f t="shared" si="4"/>
        <v>CONUS</v>
      </c>
      <c r="I43" s="6" t="str">
        <f xml:space="preserve"> IF( risk_mainTable[[#This Row],[Sector]] = "", "",  INDEX(co_sectorInfo[rateUnit],MATCH(risk_mainTable[[#This Row],[Sector]],co_sectorInfo[sector],0)) )</f>
        <v/>
      </c>
      <c r="J43" s="6" t="str">
        <f>'Control Panel'!$C$36</f>
        <v/>
      </c>
      <c r="K43" s="3" cm="1">
        <f t="array" ref="K4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3" s="3" cm="1">
        <f t="array" ref="L4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3" s="3" cm="1">
        <f t="array" ref="M4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3" s="3" cm="1">
        <f t="array" ref="N4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3" s="3" cm="1">
        <f t="array" ref="O4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3" s="3" cm="1">
        <f t="array" ref="P4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3" s="3" cm="1">
        <f t="array" ref="Q4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3" s="3" cm="1">
        <f t="array" ref="R4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3" s="3" cm="1">
        <f t="array" ref="S4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3" s="3" cm="1">
        <f t="array" ref="T4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3" s="3" cm="1">
        <f t="array" ref="U4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3" s="3" cm="1">
        <f t="array" ref="V4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3" s="3" cm="1">
        <f t="array" ref="W4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3" s="3" cm="1">
        <f t="array" ref="X4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3" s="3" cm="1">
        <f t="array" ref="Y4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3" s="3" cm="1">
        <f t="array" ref="Z4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3" s="3" cm="1">
        <f t="array" ref="AA4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4" s="9" t="s">
        <v>72</v>
      </c>
      <c r="H44" s="6" t="str">
        <f t="shared" si="4"/>
        <v>CONUS</v>
      </c>
      <c r="I44" s="6" t="str">
        <f xml:space="preserve"> IF( risk_mainTable[[#This Row],[Sector]] = "", "",  INDEX(co_sectorInfo[rateUnit],MATCH(risk_mainTable[[#This Row],[Sector]],co_sectorInfo[sector],0)) )</f>
        <v/>
      </c>
      <c r="J44" s="6" t="str">
        <f>'Control Panel'!$C$37</f>
        <v/>
      </c>
      <c r="K44" s="3" cm="1">
        <f t="array" ref="K4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4" s="3" cm="1">
        <f t="array" ref="L4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4" s="3" cm="1">
        <f t="array" ref="M4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4" s="3" cm="1">
        <f t="array" ref="N4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4" s="3" cm="1">
        <f t="array" ref="O4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4" s="3" cm="1">
        <f t="array" ref="P4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4" s="3" cm="1">
        <f t="array" ref="Q4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4" s="3" cm="1">
        <f t="array" ref="R4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4" s="3" cm="1">
        <f t="array" ref="S4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4" s="3" cm="1">
        <f t="array" ref="T4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4" s="3" cm="1">
        <f t="array" ref="U4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4" s="3" cm="1">
        <f t="array" ref="V4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4" s="3" cm="1">
        <f t="array" ref="W4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4" s="3" cm="1">
        <f t="array" ref="X4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4" s="3" cm="1">
        <f t="array" ref="Y4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4" s="3" cm="1">
        <f t="array" ref="Z4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4" s="3" cm="1">
        <f t="array" ref="AA4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5" s="9" t="s">
        <v>72</v>
      </c>
      <c r="H45" s="6" t="str">
        <f t="shared" si="4"/>
        <v>CONUS</v>
      </c>
      <c r="I45" s="6" t="str">
        <f xml:space="preserve"> IF( risk_mainTable[[#This Row],[Sector]] = "", "",  INDEX(co_sectorInfo[rateUnit],MATCH(risk_mainTable[[#This Row],[Sector]],co_sectorInfo[sector],0)) )</f>
        <v/>
      </c>
      <c r="J45" s="6" t="str">
        <f>'Control Panel'!$C$34</f>
        <v/>
      </c>
      <c r="K45" s="3" cm="1">
        <f t="array" ref="K4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5" s="3" cm="1">
        <f t="array" ref="L4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5" s="3" cm="1">
        <f t="array" ref="M4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5" s="3" cm="1">
        <f t="array" ref="N4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5" s="3" cm="1">
        <f t="array" ref="O4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5" s="3" cm="1">
        <f t="array" ref="P4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5" s="3" cm="1">
        <f t="array" ref="Q4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5" s="3" cm="1">
        <f t="array" ref="R4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5" s="3" cm="1">
        <f t="array" ref="S4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5" s="3" cm="1">
        <f t="array" ref="T4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5" s="3" cm="1">
        <f t="array" ref="U4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5" s="3" cm="1">
        <f t="array" ref="V4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5" s="3" cm="1">
        <f t="array" ref="W4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5" s="3" cm="1">
        <f t="array" ref="X4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5" s="3" cm="1">
        <f t="array" ref="Y4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5" s="3" cm="1">
        <f t="array" ref="Z4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5" s="3" cm="1">
        <f t="array" ref="AA4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6" s="9" t="s">
        <v>72</v>
      </c>
      <c r="H46" s="6" t="str">
        <f t="shared" si="4"/>
        <v>CONUS</v>
      </c>
      <c r="I46" s="6" t="str">
        <f xml:space="preserve"> IF( risk_mainTable[[#This Row],[Sector]] = "", "",  INDEX(co_sectorInfo[rateUnit],MATCH(risk_mainTable[[#This Row],[Sector]],co_sectorInfo[sector],0)) )</f>
        <v/>
      </c>
      <c r="J46" s="6" t="str">
        <f>'Control Panel'!$C$35</f>
        <v/>
      </c>
      <c r="K46" s="3" cm="1">
        <f t="array" ref="K4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6" s="3" cm="1">
        <f t="array" ref="L4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6" s="3" cm="1">
        <f t="array" ref="M4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6" s="3" cm="1">
        <f t="array" ref="N4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6" s="3" cm="1">
        <f t="array" ref="O4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6" s="3" cm="1">
        <f t="array" ref="P4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6" s="3" cm="1">
        <f t="array" ref="Q4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6" s="3" cm="1">
        <f t="array" ref="R4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6" s="3" cm="1">
        <f t="array" ref="S4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6" s="3" cm="1">
        <f t="array" ref="T4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6" s="3" cm="1">
        <f t="array" ref="U4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6" s="3" cm="1">
        <f t="array" ref="V4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6" s="3" cm="1">
        <f t="array" ref="W4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6" s="3" cm="1">
        <f t="array" ref="X4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6" s="3" cm="1">
        <f t="array" ref="Y4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6" s="3" cm="1">
        <f t="array" ref="Z4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6" s="3" cm="1">
        <f t="array" ref="AA4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7" s="9" t="s">
        <v>72</v>
      </c>
      <c r="H47" s="6" t="str">
        <f t="shared" si="4"/>
        <v>CONUS</v>
      </c>
      <c r="I47" s="6" t="str">
        <f xml:space="preserve"> IF( risk_mainTable[[#This Row],[Sector]] = "", "",  INDEX(co_sectorInfo[rateUnit],MATCH(risk_mainTable[[#This Row],[Sector]],co_sectorInfo[sector],0)) )</f>
        <v/>
      </c>
      <c r="J47" s="6" t="str">
        <f>'Control Panel'!$C$36</f>
        <v/>
      </c>
      <c r="K47" s="3" cm="1">
        <f t="array" ref="K4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7" s="3" cm="1">
        <f t="array" ref="L4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7" s="3" cm="1">
        <f t="array" ref="M4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7" s="3" cm="1">
        <f t="array" ref="N4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7" s="3" cm="1">
        <f t="array" ref="O4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7" s="3" cm="1">
        <f t="array" ref="P4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7" s="3" cm="1">
        <f t="array" ref="Q4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7" s="3" cm="1">
        <f t="array" ref="R4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7" s="3" cm="1">
        <f t="array" ref="S4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7" s="3" cm="1">
        <f t="array" ref="T4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7" s="3" cm="1">
        <f t="array" ref="U4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7" s="3" cm="1">
        <f t="array" ref="V4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7" s="3" cm="1">
        <f t="array" ref="W4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7" s="3" cm="1">
        <f t="array" ref="X4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7" s="3" cm="1">
        <f t="array" ref="Y4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7" s="3" cm="1">
        <f t="array" ref="Z4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7" s="3" cm="1">
        <f t="array" ref="AA4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8" s="9" t="s">
        <v>72</v>
      </c>
      <c r="H48" s="6" t="str">
        <f t="shared" si="4"/>
        <v>CONUS</v>
      </c>
      <c r="I48" s="6" t="str">
        <f xml:space="preserve"> IF( risk_mainTable[[#This Row],[Sector]] = "", "",  INDEX(co_sectorInfo[rateUnit],MATCH(risk_mainTable[[#This Row],[Sector]],co_sectorInfo[sector],0)) )</f>
        <v/>
      </c>
      <c r="J48" s="6" t="str">
        <f>'Control Panel'!$C$37</f>
        <v/>
      </c>
      <c r="K48" s="3" cm="1">
        <f t="array" ref="K4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8" s="3" cm="1">
        <f t="array" ref="L4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8" s="3" cm="1">
        <f t="array" ref="M4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8" s="3" cm="1">
        <f t="array" ref="N4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8" s="3" cm="1">
        <f t="array" ref="O4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8" s="3" cm="1">
        <f t="array" ref="P4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8" s="3" cm="1">
        <f t="array" ref="Q4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8" s="3" cm="1">
        <f t="array" ref="R4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8" s="3" cm="1">
        <f t="array" ref="S4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8" s="3" cm="1">
        <f t="array" ref="T4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8" s="3" cm="1">
        <f t="array" ref="U4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8" s="3" cm="1">
        <f t="array" ref="V4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8" s="3" cm="1">
        <f t="array" ref="W4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8" s="3" cm="1">
        <f t="array" ref="X4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8" s="3" cm="1">
        <f t="array" ref="Y4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8" s="3" cm="1">
        <f t="array" ref="Z4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8" s="3" cm="1">
        <f t="array" ref="AA4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9" s="9" t="s">
        <v>72</v>
      </c>
      <c r="H49" s="6" t="str">
        <f t="shared" si="4"/>
        <v>CONUS</v>
      </c>
      <c r="I49" s="6" t="str">
        <f xml:space="preserve"> IF( risk_mainTable[[#This Row],[Sector]] = "", "",  INDEX(co_sectorInfo[rateUnit],MATCH(risk_mainTable[[#This Row],[Sector]],co_sectorInfo[sector],0)) )</f>
        <v/>
      </c>
      <c r="J49" s="6" t="str">
        <f>'Control Panel'!$C$34</f>
        <v/>
      </c>
      <c r="K49" s="3" cm="1">
        <f t="array" ref="K4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9" s="3" cm="1">
        <f t="array" ref="L4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9" s="3" cm="1">
        <f t="array" ref="M4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9" s="3" cm="1">
        <f t="array" ref="N4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9" s="3" cm="1">
        <f t="array" ref="O4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9" s="3" cm="1">
        <f t="array" ref="P4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9" s="3" cm="1">
        <f t="array" ref="Q4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9" s="3" cm="1">
        <f t="array" ref="R4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9" s="3" cm="1">
        <f t="array" ref="S4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9" s="3" cm="1">
        <f t="array" ref="T4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9" s="3" cm="1">
        <f t="array" ref="U4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9" s="3" cm="1">
        <f t="array" ref="V4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9" s="3" cm="1">
        <f t="array" ref="W4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9" s="3" cm="1">
        <f t="array" ref="X4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9" s="3" cm="1">
        <f t="array" ref="Y4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9" s="3" cm="1">
        <f t="array" ref="Z4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9" s="3" cm="1">
        <f t="array" ref="AA4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0" s="9" t="s">
        <v>72</v>
      </c>
      <c r="H50" s="6" t="str">
        <f t="shared" si="4"/>
        <v>CONUS</v>
      </c>
      <c r="I50" s="6" t="str">
        <f xml:space="preserve"> IF( risk_mainTable[[#This Row],[Sector]] = "", "",  INDEX(co_sectorInfo[rateUnit],MATCH(risk_mainTable[[#This Row],[Sector]],co_sectorInfo[sector],0)) )</f>
        <v/>
      </c>
      <c r="J50" s="6" t="str">
        <f>'Control Panel'!$C$35</f>
        <v/>
      </c>
      <c r="K50" s="3" cm="1">
        <f t="array" ref="K5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0" s="3" cm="1">
        <f t="array" ref="L5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0" s="3" cm="1">
        <f t="array" ref="M5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0" s="3" cm="1">
        <f t="array" ref="N5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0" s="3" cm="1">
        <f t="array" ref="O5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0" s="3" cm="1">
        <f t="array" ref="P5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0" s="3" cm="1">
        <f t="array" ref="Q5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0" s="3" cm="1">
        <f t="array" ref="R5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0" s="3" cm="1">
        <f t="array" ref="S5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0" s="3" cm="1">
        <f t="array" ref="T5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0" s="3" cm="1">
        <f t="array" ref="U5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0" s="3" cm="1">
        <f t="array" ref="V5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0" s="3" cm="1">
        <f t="array" ref="W5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0" s="3" cm="1">
        <f t="array" ref="X5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0" s="3" cm="1">
        <f t="array" ref="Y5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0" s="3" cm="1">
        <f t="array" ref="Z5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0" s="3" cm="1">
        <f t="array" ref="AA5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1" s="9" t="s">
        <v>72</v>
      </c>
      <c r="H51" s="6" t="str">
        <f t="shared" si="4"/>
        <v>CONUS</v>
      </c>
      <c r="I51" s="6" t="str">
        <f xml:space="preserve"> IF( risk_mainTable[[#This Row],[Sector]] = "", "",  INDEX(co_sectorInfo[rateUnit],MATCH(risk_mainTable[[#This Row],[Sector]],co_sectorInfo[sector],0)) )</f>
        <v/>
      </c>
      <c r="J51" s="6" t="str">
        <f>'Control Panel'!$C$36</f>
        <v/>
      </c>
      <c r="K51" s="3" cm="1">
        <f t="array" ref="K5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1" s="3" cm="1">
        <f t="array" ref="L5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1" s="3" cm="1">
        <f t="array" ref="M5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1" s="3" cm="1">
        <f t="array" ref="N5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1" s="3" cm="1">
        <f t="array" ref="O5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1" s="3" cm="1">
        <f t="array" ref="P5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1" s="3" cm="1">
        <f t="array" ref="Q5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1" s="3" cm="1">
        <f t="array" ref="R5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1" s="3" cm="1">
        <f t="array" ref="S5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1" s="3" cm="1">
        <f t="array" ref="T5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1" s="3" cm="1">
        <f t="array" ref="U5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1" s="3" cm="1">
        <f t="array" ref="V5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1" s="3" cm="1">
        <f t="array" ref="W5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1" s="3" cm="1">
        <f t="array" ref="X5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1" s="3" cm="1">
        <f t="array" ref="Y5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1" s="3" cm="1">
        <f t="array" ref="Z5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1" s="3" cm="1">
        <f t="array" ref="AA5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2" s="27" t="s">
        <v>72</v>
      </c>
      <c r="H52" s="26" t="str">
        <f t="shared" si="4"/>
        <v>CONUS</v>
      </c>
      <c r="I52" s="26" t="str">
        <f xml:space="preserve"> IF( risk_mainTable[[#This Row],[Sector]] = "", "",  INDEX(co_sectorInfo[rateUnit],MATCH(risk_mainTable[[#This Row],[Sector]],co_sectorInfo[sector],0)) )</f>
        <v/>
      </c>
      <c r="J52" s="26" t="str">
        <f>'Control Panel'!$C$37</f>
        <v/>
      </c>
      <c r="K52" s="3" cm="1">
        <f t="array" ref="K5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2" s="3" cm="1">
        <f t="array" ref="L5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2" s="3" cm="1">
        <f t="array" ref="M5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2" s="3" cm="1">
        <f t="array" ref="N5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2" s="3" cm="1">
        <f t="array" ref="O5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2" s="3" cm="1">
        <f t="array" ref="P5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2" s="3" cm="1">
        <f t="array" ref="Q5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2" s="3" cm="1">
        <f t="array" ref="R5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2" s="3" cm="1">
        <f t="array" ref="S5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2" s="3" cm="1">
        <f t="array" ref="T5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2" s="3" cm="1">
        <f t="array" ref="U5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2" s="3" cm="1">
        <f t="array" ref="V5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2" s="3" cm="1">
        <f t="array" ref="W5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2" s="3" cm="1">
        <f t="array" ref="X5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2" s="3" cm="1">
        <f t="array" ref="Y5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2" s="3" cm="1">
        <f t="array" ref="Z5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2" s="3" cm="1">
        <f t="array" ref="AA5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3" s="9" t="s">
        <v>73</v>
      </c>
      <c r="H53" s="6" t="str">
        <f t="shared" si="4"/>
        <v>CONUS</v>
      </c>
      <c r="I53" s="6" t="str">
        <f xml:space="preserve"> IF( risk_mainTable[[#This Row],[Sector]] = "", "",  INDEX(co_sectorInfo[rateUnit],MATCH(risk_mainTable[[#This Row],[Sector]],co_sectorInfo[sector],0)) )</f>
        <v/>
      </c>
      <c r="J53" s="6" t="str">
        <f>'Control Panel'!$C$34</f>
        <v/>
      </c>
      <c r="K53" s="3" cm="1">
        <f t="array" ref="K5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3" s="3" cm="1">
        <f t="array" ref="L5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3" s="3" cm="1">
        <f t="array" ref="M5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3" s="3" cm="1">
        <f t="array" ref="N5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3" s="3" cm="1">
        <f t="array" ref="O5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3" s="3" cm="1">
        <f t="array" ref="P5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3" s="3" cm="1">
        <f t="array" ref="Q5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3" s="3" cm="1">
        <f t="array" ref="R5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3" s="3" cm="1">
        <f t="array" ref="S5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3" s="3" cm="1">
        <f t="array" ref="T5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3" s="3" cm="1">
        <f t="array" ref="U5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3" s="3" cm="1">
        <f t="array" ref="V5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3" s="3" cm="1">
        <f t="array" ref="W5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3" s="3" cm="1">
        <f t="array" ref="X5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3" s="3" cm="1">
        <f t="array" ref="Y5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3" s="3" cm="1">
        <f t="array" ref="Z5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3" s="3" cm="1">
        <f t="array" ref="AA5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4" s="9" t="s">
        <v>73</v>
      </c>
      <c r="H54" s="6" t="str">
        <f t="shared" si="4"/>
        <v>CONUS</v>
      </c>
      <c r="I54" s="6" t="str">
        <f xml:space="preserve"> IF( risk_mainTable[[#This Row],[Sector]] = "", "",  INDEX(co_sectorInfo[rateUnit],MATCH(risk_mainTable[[#This Row],[Sector]],co_sectorInfo[sector],0)) )</f>
        <v/>
      </c>
      <c r="J54" s="6" t="str">
        <f>'Control Panel'!$C$35</f>
        <v/>
      </c>
      <c r="K54" s="3" cm="1">
        <f t="array" ref="K5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4" s="3" cm="1">
        <f t="array" ref="L5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4" s="3" cm="1">
        <f t="array" ref="M5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4" s="3" cm="1">
        <f t="array" ref="N5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4" s="3" cm="1">
        <f t="array" ref="O5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4" s="3" cm="1">
        <f t="array" ref="P5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4" s="3" cm="1">
        <f t="array" ref="Q5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4" s="3" cm="1">
        <f t="array" ref="R5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4" s="3" cm="1">
        <f t="array" ref="S5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4" s="3" cm="1">
        <f t="array" ref="T5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4" s="3" cm="1">
        <f t="array" ref="U5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4" s="3" cm="1">
        <f t="array" ref="V5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4" s="3" cm="1">
        <f t="array" ref="W5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4" s="3" cm="1">
        <f t="array" ref="X5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4" s="3" cm="1">
        <f t="array" ref="Y5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4" s="3" cm="1">
        <f t="array" ref="Z5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4" s="3" cm="1">
        <f t="array" ref="AA5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5" s="9" t="s">
        <v>73</v>
      </c>
      <c r="H55" s="6" t="str">
        <f t="shared" si="4"/>
        <v>CONUS</v>
      </c>
      <c r="I55" s="6" t="str">
        <f xml:space="preserve"> IF( risk_mainTable[[#This Row],[Sector]] = "", "",  INDEX(co_sectorInfo[rateUnit],MATCH(risk_mainTable[[#This Row],[Sector]],co_sectorInfo[sector],0)) )</f>
        <v/>
      </c>
      <c r="J55" s="6" t="str">
        <f>'Control Panel'!$C$36</f>
        <v/>
      </c>
      <c r="K55" s="3" cm="1">
        <f t="array" ref="K5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5" s="3" cm="1">
        <f t="array" ref="L5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5" s="3" cm="1">
        <f t="array" ref="M5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5" s="3" cm="1">
        <f t="array" ref="N5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5" s="3" cm="1">
        <f t="array" ref="O5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5" s="3" cm="1">
        <f t="array" ref="P5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5" s="3" cm="1">
        <f t="array" ref="Q5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5" s="3" cm="1">
        <f t="array" ref="R5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5" s="3" cm="1">
        <f t="array" ref="S5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5" s="3" cm="1">
        <f t="array" ref="T5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5" s="3" cm="1">
        <f t="array" ref="U5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5" s="3" cm="1">
        <f t="array" ref="V5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5" s="3" cm="1">
        <f t="array" ref="W5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5" s="3" cm="1">
        <f t="array" ref="X5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5" s="3" cm="1">
        <f t="array" ref="Y5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5" s="3" cm="1">
        <f t="array" ref="Z5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5" s="3" cm="1">
        <f t="array" ref="AA5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6" s="9" t="s">
        <v>73</v>
      </c>
      <c r="H56" s="6" t="str">
        <f t="shared" si="4"/>
        <v>CONUS</v>
      </c>
      <c r="I56" s="6" t="str">
        <f xml:space="preserve"> IF( risk_mainTable[[#This Row],[Sector]] = "", "",  INDEX(co_sectorInfo[rateUnit],MATCH(risk_mainTable[[#This Row],[Sector]],co_sectorInfo[sector],0)) )</f>
        <v/>
      </c>
      <c r="J56" s="6" t="str">
        <f>'Control Panel'!$C$37</f>
        <v/>
      </c>
      <c r="K56" s="3" cm="1">
        <f t="array" ref="K5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6" s="3" cm="1">
        <f t="array" ref="L5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6" s="3" cm="1">
        <f t="array" ref="M5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6" s="3" cm="1">
        <f t="array" ref="N5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6" s="3" cm="1">
        <f t="array" ref="O5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6" s="3" cm="1">
        <f t="array" ref="P5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6" s="3" cm="1">
        <f t="array" ref="Q5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6" s="3" cm="1">
        <f t="array" ref="R5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6" s="3" cm="1">
        <f t="array" ref="S5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6" s="3" cm="1">
        <f t="array" ref="T5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6" s="3" cm="1">
        <f t="array" ref="U5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6" s="3" cm="1">
        <f t="array" ref="V5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6" s="3" cm="1">
        <f t="array" ref="W5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6" s="3" cm="1">
        <f t="array" ref="X5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6" s="3" cm="1">
        <f t="array" ref="Y5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6" s="3" cm="1">
        <f t="array" ref="Z5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6" s="3" cm="1">
        <f t="array" ref="AA5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7" s="9" t="s">
        <v>73</v>
      </c>
      <c r="H57" s="6" t="str">
        <f t="shared" si="4"/>
        <v>CONUS</v>
      </c>
      <c r="I57" s="6" t="str">
        <f xml:space="preserve"> IF( risk_mainTable[[#This Row],[Sector]] = "", "",  INDEX(co_sectorInfo[rateUnit],MATCH(risk_mainTable[[#This Row],[Sector]],co_sectorInfo[sector],0)) )</f>
        <v/>
      </c>
      <c r="J57" s="6" t="str">
        <f>'Control Panel'!$C$34</f>
        <v/>
      </c>
      <c r="K57" s="3" cm="1">
        <f t="array" ref="K5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7" s="3" cm="1">
        <f t="array" ref="L5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7" s="3" cm="1">
        <f t="array" ref="M5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7" s="3" cm="1">
        <f t="array" ref="N5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7" s="3" cm="1">
        <f t="array" ref="O5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7" s="3" cm="1">
        <f t="array" ref="P5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7" s="3" cm="1">
        <f t="array" ref="Q5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7" s="3" cm="1">
        <f t="array" ref="R5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7" s="3" cm="1">
        <f t="array" ref="S5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7" s="3" cm="1">
        <f t="array" ref="T5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7" s="3" cm="1">
        <f t="array" ref="U5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7" s="3" cm="1">
        <f t="array" ref="V5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7" s="3" cm="1">
        <f t="array" ref="W5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7" s="3" cm="1">
        <f t="array" ref="X5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7" s="3" cm="1">
        <f t="array" ref="Y5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7" s="3" cm="1">
        <f t="array" ref="Z5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7" s="3" cm="1">
        <f t="array" ref="AA5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8" s="9" t="s">
        <v>73</v>
      </c>
      <c r="H58" s="6" t="str">
        <f t="shared" si="4"/>
        <v>CONUS</v>
      </c>
      <c r="I58" s="6" t="str">
        <f xml:space="preserve"> IF( risk_mainTable[[#This Row],[Sector]] = "", "",  INDEX(co_sectorInfo[rateUnit],MATCH(risk_mainTable[[#This Row],[Sector]],co_sectorInfo[sector],0)) )</f>
        <v/>
      </c>
      <c r="J58" s="6" t="str">
        <f>'Control Panel'!$C$35</f>
        <v/>
      </c>
      <c r="K58" s="3" cm="1">
        <f t="array" ref="K5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8" s="3" cm="1">
        <f t="array" ref="L5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8" s="3" cm="1">
        <f t="array" ref="M5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8" s="3" cm="1">
        <f t="array" ref="N5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8" s="3" cm="1">
        <f t="array" ref="O5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8" s="3" cm="1">
        <f t="array" ref="P5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8" s="3" cm="1">
        <f t="array" ref="Q5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8" s="3" cm="1">
        <f t="array" ref="R5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8" s="3" cm="1">
        <f t="array" ref="S5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8" s="3" cm="1">
        <f t="array" ref="T5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8" s="3" cm="1">
        <f t="array" ref="U5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8" s="3" cm="1">
        <f t="array" ref="V5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8" s="3" cm="1">
        <f t="array" ref="W5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8" s="3" cm="1">
        <f t="array" ref="X5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8" s="3" cm="1">
        <f t="array" ref="Y5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8" s="3" cm="1">
        <f t="array" ref="Z5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8" s="3" cm="1">
        <f t="array" ref="AA5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9" s="9" t="s">
        <v>73</v>
      </c>
      <c r="H59" s="6" t="str">
        <f t="shared" si="4"/>
        <v>CONUS</v>
      </c>
      <c r="I59" s="6" t="str">
        <f xml:space="preserve"> IF( risk_mainTable[[#This Row],[Sector]] = "", "",  INDEX(co_sectorInfo[rateUnit],MATCH(risk_mainTable[[#This Row],[Sector]],co_sectorInfo[sector],0)) )</f>
        <v/>
      </c>
      <c r="J59" s="6" t="str">
        <f>'Control Panel'!$C$36</f>
        <v/>
      </c>
      <c r="K59" s="3" cm="1">
        <f t="array" ref="K5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9" s="3" cm="1">
        <f t="array" ref="L5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9" s="3" cm="1">
        <f t="array" ref="M5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9" s="3" cm="1">
        <f t="array" ref="N5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9" s="3" cm="1">
        <f t="array" ref="O5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9" s="3" cm="1">
        <f t="array" ref="P5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9" s="3" cm="1">
        <f t="array" ref="Q5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9" s="3" cm="1">
        <f t="array" ref="R5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9" s="3" cm="1">
        <f t="array" ref="S5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9" s="3" cm="1">
        <f t="array" ref="T5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9" s="3" cm="1">
        <f t="array" ref="U5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9" s="3" cm="1">
        <f t="array" ref="V5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9" s="3" cm="1">
        <f t="array" ref="W5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9" s="3" cm="1">
        <f t="array" ref="X5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9" s="3" cm="1">
        <f t="array" ref="Y5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9" s="3" cm="1">
        <f t="array" ref="Z5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9" s="3" cm="1">
        <f t="array" ref="AA5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0" s="9" t="s">
        <v>73</v>
      </c>
      <c r="H60" s="6" t="str">
        <f t="shared" si="4"/>
        <v>CONUS</v>
      </c>
      <c r="I60" s="6" t="str">
        <f xml:space="preserve"> IF( risk_mainTable[[#This Row],[Sector]] = "", "",  INDEX(co_sectorInfo[rateUnit],MATCH(risk_mainTable[[#This Row],[Sector]],co_sectorInfo[sector],0)) )</f>
        <v/>
      </c>
      <c r="J60" s="6" t="str">
        <f>'Control Panel'!$C$37</f>
        <v/>
      </c>
      <c r="K60" s="3" cm="1">
        <f t="array" ref="K6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0" s="3" cm="1">
        <f t="array" ref="L6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0" s="3" cm="1">
        <f t="array" ref="M6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0" s="3" cm="1">
        <f t="array" ref="N6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0" s="3" cm="1">
        <f t="array" ref="O6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0" s="3" cm="1">
        <f t="array" ref="P6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0" s="3" cm="1">
        <f t="array" ref="Q6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0" s="3" cm="1">
        <f t="array" ref="R6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0" s="3" cm="1">
        <f t="array" ref="S6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0" s="3" cm="1">
        <f t="array" ref="T6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0" s="3" cm="1">
        <f t="array" ref="U6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0" s="3" cm="1">
        <f t="array" ref="V6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0" s="3" cm="1">
        <f t="array" ref="W6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0" s="3" cm="1">
        <f t="array" ref="X6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0" s="3" cm="1">
        <f t="array" ref="Y6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0" s="3" cm="1">
        <f t="array" ref="Z6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0" s="3" cm="1">
        <f t="array" ref="AA6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1" s="9" t="s">
        <v>73</v>
      </c>
      <c r="H61" s="6" t="str">
        <f t="shared" si="4"/>
        <v>CONUS</v>
      </c>
      <c r="I61" s="6" t="str">
        <f xml:space="preserve"> IF( risk_mainTable[[#This Row],[Sector]] = "", "",  INDEX(co_sectorInfo[rateUnit],MATCH(risk_mainTable[[#This Row],[Sector]],co_sectorInfo[sector],0)) )</f>
        <v/>
      </c>
      <c r="J61" s="6" t="str">
        <f>'Control Panel'!$C$34</f>
        <v/>
      </c>
      <c r="K61" s="3" cm="1">
        <f t="array" ref="K6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1" s="3" cm="1">
        <f t="array" ref="L6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1" s="3" cm="1">
        <f t="array" ref="M6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1" s="3" cm="1">
        <f t="array" ref="N6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1" s="3" cm="1">
        <f t="array" ref="O6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1" s="3" cm="1">
        <f t="array" ref="P6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1" s="3" cm="1">
        <f t="array" ref="Q6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1" s="3" cm="1">
        <f t="array" ref="R6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1" s="3" cm="1">
        <f t="array" ref="S6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1" s="3" cm="1">
        <f t="array" ref="T6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1" s="3" cm="1">
        <f t="array" ref="U6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1" s="3" cm="1">
        <f t="array" ref="V6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1" s="3" cm="1">
        <f t="array" ref="W6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1" s="3" cm="1">
        <f t="array" ref="X6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1" s="3" cm="1">
        <f t="array" ref="Y6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1" s="3" cm="1">
        <f t="array" ref="Z6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1" s="3" cm="1">
        <f t="array" ref="AA6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2" s="9" t="s">
        <v>73</v>
      </c>
      <c r="H62" s="6" t="str">
        <f t="shared" si="4"/>
        <v>CONUS</v>
      </c>
      <c r="I62" s="6" t="str">
        <f xml:space="preserve"> IF( risk_mainTable[[#This Row],[Sector]] = "", "",  INDEX(co_sectorInfo[rateUnit],MATCH(risk_mainTable[[#This Row],[Sector]],co_sectorInfo[sector],0)) )</f>
        <v/>
      </c>
      <c r="J62" s="6" t="str">
        <f>'Control Panel'!$C$35</f>
        <v/>
      </c>
      <c r="K62" s="3" cm="1">
        <f t="array" ref="K6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2" s="3" cm="1">
        <f t="array" ref="L6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2" s="3" cm="1">
        <f t="array" ref="M6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2" s="3" cm="1">
        <f t="array" ref="N6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2" s="3" cm="1">
        <f t="array" ref="O6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2" s="3" cm="1">
        <f t="array" ref="P6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2" s="3" cm="1">
        <f t="array" ref="Q6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2" s="3" cm="1">
        <f t="array" ref="R6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2" s="3" cm="1">
        <f t="array" ref="S6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2" s="3" cm="1">
        <f t="array" ref="T6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2" s="3" cm="1">
        <f t="array" ref="U6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2" s="3" cm="1">
        <f t="array" ref="V6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2" s="3" cm="1">
        <f t="array" ref="W6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2" s="3" cm="1">
        <f t="array" ref="X6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2" s="3" cm="1">
        <f t="array" ref="Y6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2" s="3" cm="1">
        <f t="array" ref="Z6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2" s="3" cm="1">
        <f t="array" ref="AA6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3" s="9" t="s">
        <v>73</v>
      </c>
      <c r="H63" s="6" t="str">
        <f t="shared" si="4"/>
        <v>CONUS</v>
      </c>
      <c r="I63" s="6" t="str">
        <f xml:space="preserve"> IF( risk_mainTable[[#This Row],[Sector]] = "", "",  INDEX(co_sectorInfo[rateUnit],MATCH(risk_mainTable[[#This Row],[Sector]],co_sectorInfo[sector],0)) )</f>
        <v/>
      </c>
      <c r="J63" s="6" t="str">
        <f>'Control Panel'!$C$36</f>
        <v/>
      </c>
      <c r="K63" s="3" cm="1">
        <f t="array" ref="K6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3" s="3" cm="1">
        <f t="array" ref="L6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3" s="3" cm="1">
        <f t="array" ref="M6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3" s="3" cm="1">
        <f t="array" ref="N6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3" s="3" cm="1">
        <f t="array" ref="O6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3" s="3" cm="1">
        <f t="array" ref="P6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3" s="3" cm="1">
        <f t="array" ref="Q6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3" s="3" cm="1">
        <f t="array" ref="R6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3" s="3" cm="1">
        <f t="array" ref="S6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3" s="3" cm="1">
        <f t="array" ref="T6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3" s="3" cm="1">
        <f t="array" ref="U6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3" s="3" cm="1">
        <f t="array" ref="V6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3" s="3" cm="1">
        <f t="array" ref="W6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3" s="3" cm="1">
        <f t="array" ref="X6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3" s="3" cm="1">
        <f t="array" ref="Y6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3" s="3" cm="1">
        <f t="array" ref="Z6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3" s="3" cm="1">
        <f t="array" ref="AA6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4" s="9" t="s">
        <v>73</v>
      </c>
      <c r="H64" s="6" t="str">
        <f t="shared" si="4"/>
        <v>CONUS</v>
      </c>
      <c r="I64" s="6" t="str">
        <f xml:space="preserve"> IF( risk_mainTable[[#This Row],[Sector]] = "", "",  INDEX(co_sectorInfo[rateUnit],MATCH(risk_mainTable[[#This Row],[Sector]],co_sectorInfo[sector],0)) )</f>
        <v/>
      </c>
      <c r="J64" s="6" t="str">
        <f>'Control Panel'!$C$37</f>
        <v/>
      </c>
      <c r="K64" s="3" cm="1">
        <f t="array" ref="K6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4" s="3" cm="1">
        <f t="array" ref="L6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4" s="3" cm="1">
        <f t="array" ref="M6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4" s="3" cm="1">
        <f t="array" ref="N6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4" s="3" cm="1">
        <f t="array" ref="O6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4" s="3" cm="1">
        <f t="array" ref="P6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4" s="3" cm="1">
        <f t="array" ref="Q6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4" s="3" cm="1">
        <f t="array" ref="R6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4" s="3" cm="1">
        <f t="array" ref="S6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4" s="3" cm="1">
        <f t="array" ref="T6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4" s="3" cm="1">
        <f t="array" ref="U6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4" s="3" cm="1">
        <f t="array" ref="V6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4" s="3" cm="1">
        <f t="array" ref="W6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4" s="3" cm="1">
        <f t="array" ref="X6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4" s="3" cm="1">
        <f t="array" ref="Y6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4" s="3" cm="1">
        <f t="array" ref="Z6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4" s="3" cm="1">
        <f t="array" ref="AA6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5" s="9" t="s">
        <v>73</v>
      </c>
      <c r="H65" s="6" t="str">
        <f t="shared" si="4"/>
        <v>CONUS</v>
      </c>
      <c r="I65" s="6" t="str">
        <f xml:space="preserve"> IF( risk_mainTable[[#This Row],[Sector]] = "", "",  INDEX(co_sectorInfo[rateUnit],MATCH(risk_mainTable[[#This Row],[Sector]],co_sectorInfo[sector],0)) )</f>
        <v/>
      </c>
      <c r="J65" s="6" t="str">
        <f>'Control Panel'!$C$34</f>
        <v/>
      </c>
      <c r="K65" s="3" cm="1">
        <f t="array" ref="K6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5" s="3" cm="1">
        <f t="array" ref="L6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5" s="3" cm="1">
        <f t="array" ref="M6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5" s="3" cm="1">
        <f t="array" ref="N6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5" s="3" cm="1">
        <f t="array" ref="O6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5" s="3" cm="1">
        <f t="array" ref="P6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5" s="3" cm="1">
        <f t="array" ref="Q6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5" s="3" cm="1">
        <f t="array" ref="R6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5" s="3" cm="1">
        <f t="array" ref="S6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5" s="3" cm="1">
        <f t="array" ref="T6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5" s="3" cm="1">
        <f t="array" ref="U6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5" s="3" cm="1">
        <f t="array" ref="V6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5" s="3" cm="1">
        <f t="array" ref="W6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5" s="3" cm="1">
        <f t="array" ref="X6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5" s="3" cm="1">
        <f t="array" ref="Y6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5" s="3" cm="1">
        <f t="array" ref="Z6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5" s="3" cm="1">
        <f t="array" ref="AA6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6" s="9" t="s">
        <v>73</v>
      </c>
      <c r="H66" s="6" t="str">
        <f t="shared" si="4"/>
        <v>CONUS</v>
      </c>
      <c r="I66" s="6" t="str">
        <f xml:space="preserve"> IF( risk_mainTable[[#This Row],[Sector]] = "", "",  INDEX(co_sectorInfo[rateUnit],MATCH(risk_mainTable[[#This Row],[Sector]],co_sectorInfo[sector],0)) )</f>
        <v/>
      </c>
      <c r="J66" s="6" t="str">
        <f>'Control Panel'!$C$35</f>
        <v/>
      </c>
      <c r="K66" s="3" cm="1">
        <f t="array" ref="K6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6" s="3" cm="1">
        <f t="array" ref="L6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6" s="3" cm="1">
        <f t="array" ref="M6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6" s="3" cm="1">
        <f t="array" ref="N6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6" s="3" cm="1">
        <f t="array" ref="O6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6" s="3" cm="1">
        <f t="array" ref="P6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6" s="3" cm="1">
        <f t="array" ref="Q6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6" s="3" cm="1">
        <f t="array" ref="R6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6" s="3" cm="1">
        <f t="array" ref="S6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6" s="3" cm="1">
        <f t="array" ref="T6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6" s="3" cm="1">
        <f t="array" ref="U6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6" s="3" cm="1">
        <f t="array" ref="V6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6" s="3" cm="1">
        <f t="array" ref="W6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6" s="3" cm="1">
        <f t="array" ref="X6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6" s="3" cm="1">
        <f t="array" ref="Y6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6" s="3" cm="1">
        <f t="array" ref="Z6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6" s="3" cm="1">
        <f t="array" ref="AA6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7" s="9" t="s">
        <v>73</v>
      </c>
      <c r="H67" s="6" t="str">
        <f t="shared" si="4"/>
        <v>CONUS</v>
      </c>
      <c r="I67" s="6" t="str">
        <f xml:space="preserve"> IF( risk_mainTable[[#This Row],[Sector]] = "", "",  INDEX(co_sectorInfo[rateUnit],MATCH(risk_mainTable[[#This Row],[Sector]],co_sectorInfo[sector],0)) )</f>
        <v/>
      </c>
      <c r="J67" s="6" t="str">
        <f>'Control Panel'!$C$36</f>
        <v/>
      </c>
      <c r="K67" s="3" cm="1">
        <f t="array" ref="K6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7" s="3" cm="1">
        <f t="array" ref="L6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7" s="3" cm="1">
        <f t="array" ref="M6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7" s="3" cm="1">
        <f t="array" ref="N6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7" s="3" cm="1">
        <f t="array" ref="O6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7" s="3" cm="1">
        <f t="array" ref="P6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7" s="3" cm="1">
        <f t="array" ref="Q6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7" s="3" cm="1">
        <f t="array" ref="R6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7" s="3" cm="1">
        <f t="array" ref="S6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7" s="3" cm="1">
        <f t="array" ref="T6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7" s="3" cm="1">
        <f t="array" ref="U6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7" s="3" cm="1">
        <f t="array" ref="V6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7" s="3" cm="1">
        <f t="array" ref="W6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7" s="3" cm="1">
        <f t="array" ref="X6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7" s="3" cm="1">
        <f t="array" ref="Y6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7" s="3" cm="1">
        <f t="array" ref="Z6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7" s="3" cm="1">
        <f t="array" ref="AA6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8" s="9" t="s">
        <v>73</v>
      </c>
      <c r="H68" s="6" t="str">
        <f t="shared" si="4"/>
        <v>CONUS</v>
      </c>
      <c r="I68" s="6" t="str">
        <f xml:space="preserve"> IF( risk_mainTable[[#This Row],[Sector]] = "", "",  INDEX(co_sectorInfo[rateUnit],MATCH(risk_mainTable[[#This Row],[Sector]],co_sectorInfo[sector],0)) )</f>
        <v/>
      </c>
      <c r="J68" s="6" t="str">
        <f>'Control Panel'!$C$37</f>
        <v/>
      </c>
      <c r="K68" s="3" cm="1">
        <f t="array" ref="K6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8" s="3" cm="1">
        <f t="array" ref="L6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8" s="3" cm="1">
        <f t="array" ref="M6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8" s="3" cm="1">
        <f t="array" ref="N6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8" s="3" cm="1">
        <f t="array" ref="O6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8" s="3" cm="1">
        <f t="array" ref="P6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8" s="3" cm="1">
        <f t="array" ref="Q6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8" s="3" cm="1">
        <f t="array" ref="R6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8" s="3" cm="1">
        <f t="array" ref="S6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8" s="3" cm="1">
        <f t="array" ref="T6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8" s="3" cm="1">
        <f t="array" ref="U6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8" s="3" cm="1">
        <f t="array" ref="V6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8" s="3" cm="1">
        <f t="array" ref="W6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8" s="3" cm="1">
        <f t="array" ref="X6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8" s="3" cm="1">
        <f t="array" ref="Y6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8" s="3" cm="1">
        <f t="array" ref="Z6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8" s="3" cm="1">
        <f t="array" ref="AA6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disablePrompts="1"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G119" sqref="G119"/>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x14ac:dyDescent="0.2">
      <c r="C1" s="33" t="s">
        <v>31</v>
      </c>
    </row>
    <row r="2" spans="3:4" x14ac:dyDescent="0.2">
      <c r="C2" s="16" t="s">
        <v>32</v>
      </c>
      <c r="D2" s="15" t="s">
        <v>33</v>
      </c>
    </row>
    <row r="3" spans="3:4" x14ac:dyDescent="0.2">
      <c r="C3" s="16" t="s">
        <v>34</v>
      </c>
      <c r="D3" s="15"/>
    </row>
    <row r="4" spans="3:4" x14ac:dyDescent="0.2">
      <c r="C4" s="16" t="s">
        <v>37</v>
      </c>
      <c r="D4" s="15"/>
    </row>
    <row r="5" spans="3:4" x14ac:dyDescent="0.2">
      <c r="C5" s="16" t="s">
        <v>35</v>
      </c>
      <c r="D5" s="15" t="s">
        <v>36</v>
      </c>
    </row>
    <row r="31" spans="3:4" x14ac:dyDescent="0.2">
      <c r="C31" s="33" t="s">
        <v>31</v>
      </c>
    </row>
    <row r="32" spans="3:4" x14ac:dyDescent="0.2">
      <c r="C32" s="16" t="s">
        <v>78</v>
      </c>
      <c r="D32" s="15" t="s">
        <v>33</v>
      </c>
    </row>
    <row r="33" spans="3:4" x14ac:dyDescent="0.2">
      <c r="C33" s="16" t="s">
        <v>79</v>
      </c>
      <c r="D33" s="15" t="s">
        <v>36</v>
      </c>
    </row>
    <row r="58" spans="3:8" x14ac:dyDescent="0.2">
      <c r="C58" s="33" t="s">
        <v>31</v>
      </c>
      <c r="G58" s="33"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8" s="6" t="str" cm="1">
        <f t="array" ref="G98">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8" s="6" t="str" cm="1">
        <f t="array" ref="H98">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8" s="6" t="str" cm="1">
        <f t="array" ref="I98">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8" s="6" t="str" cm="1">
        <f t="array" ref="J98">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8" s="6" t="str" cm="1">
        <f t="array" ref="K98">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8" s="6" t="str" cm="1">
        <f t="array" ref="L98">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8" s="6" t="str" cm="1">
        <f t="array" ref="M98">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8" s="6" t="str" cm="1">
        <f t="array" ref="N98">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8" s="6" t="str" cm="1">
        <f t="array" ref="O98">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8" s="6" t="str" cm="1">
        <f t="array" ref="P98">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8" s="6" t="str" cm="1">
        <f t="array" ref="Q98">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8" s="6" t="str" cm="1">
        <f t="array" ref="R98">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8" s="6" t="str" cm="1">
        <f t="array" ref="S98">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8" s="6" t="str" cm="1">
        <f t="array" ref="T98">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8" s="6" t="str" cm="1">
        <f t="array" ref="U98">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8" s="6" t="str" cm="1">
        <f t="array" ref="V98">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9" s="6" t="str" cm="1">
        <f t="array" ref="G99">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9" s="6" t="str" cm="1">
        <f t="array" ref="H99">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9" s="6" t="str" cm="1">
        <f t="array" ref="I99">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9" s="6" t="str" cm="1">
        <f t="array" ref="J99">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9" s="6" t="str" cm="1">
        <f t="array" ref="K99">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9" s="6" t="str" cm="1">
        <f t="array" ref="L99">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9" s="6" t="str" cm="1">
        <f t="array" ref="M99">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9" s="6" t="str" cm="1">
        <f t="array" ref="N99">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9" s="6" t="str" cm="1">
        <f t="array" ref="O99">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9" s="6" t="str" cm="1">
        <f t="array" ref="P99">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9" s="6" t="str" cm="1">
        <f t="array" ref="Q99">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9" s="6" t="str" cm="1">
        <f t="array" ref="R99">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9" s="6" t="str" cm="1">
        <f t="array" ref="S99">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9" s="6" t="str" cm="1">
        <f t="array" ref="T99">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9" s="6" t="str" cm="1">
        <f t="array" ref="U99">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9" s="6" t="str" cm="1">
        <f t="array" ref="V99">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0" s="6" t="str" cm="1">
        <f t="array" ref="G100">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0" s="6" t="str" cm="1">
        <f t="array" ref="H100">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0" s="6" t="str" cm="1">
        <f t="array" ref="I100">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0" s="6" t="str" cm="1">
        <f t="array" ref="J100">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0" s="6" t="str" cm="1">
        <f t="array" ref="K100">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0" s="6" t="str" cm="1">
        <f t="array" ref="L100">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0" s="6" t="str" cm="1">
        <f t="array" ref="M100">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0" s="6" t="str" cm="1">
        <f t="array" ref="N100">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0" s="6" t="str" cm="1">
        <f t="array" ref="O100">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0" s="6" t="str" cm="1">
        <f t="array" ref="P100">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0" s="6" t="str" cm="1">
        <f t="array" ref="Q100">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0" s="6" t="str" cm="1">
        <f t="array" ref="R100">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0" s="6" t="str" cm="1">
        <f t="array" ref="S100">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0" s="6" t="str" cm="1">
        <f t="array" ref="T100">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0" s="6" t="str" cm="1">
        <f t="array" ref="U100">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0" s="6" t="str" cm="1">
        <f t="array" ref="V100">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1" s="6" t="str" cm="1">
        <f t="array" ref="G10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1" s="6" t="str" cm="1">
        <f t="array" ref="H10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1" s="6" t="str" cm="1">
        <f t="array" ref="I10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1" s="6" t="str" cm="1">
        <f t="array" ref="J10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1" s="6" t="str" cm="1">
        <f t="array" ref="K10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1" s="6" t="str" cm="1">
        <f t="array" ref="L10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1" s="6" t="str" cm="1">
        <f t="array" ref="M10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1" s="6" t="str" cm="1">
        <f t="array" ref="N10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1" s="6" t="str" cm="1">
        <f t="array" ref="O10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1" s="6" t="str" cm="1">
        <f t="array" ref="P10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1" s="6" t="str" cm="1">
        <f t="array" ref="Q10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1" s="6" t="str" cm="1">
        <f t="array" ref="R10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1" s="6" t="str" cm="1">
        <f t="array" ref="S10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1" s="6" t="str" cm="1">
        <f t="array" ref="T10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1" s="6" t="str" cm="1">
        <f t="array" ref="U10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1" s="6" t="str" cm="1">
        <f t="array" ref="V10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5" spans="2:22" x14ac:dyDescent="0.2">
      <c r="B105" s="6" t="s">
        <v>41</v>
      </c>
      <c r="C105" s="6" t="s">
        <v>74</v>
      </c>
      <c r="D105" s="6" t="s">
        <v>32</v>
      </c>
      <c r="E105" s="6" t="s">
        <v>35</v>
      </c>
      <c r="F105" s="6" t="s">
        <v>38</v>
      </c>
      <c r="G105" s="6" t="s">
        <v>75</v>
      </c>
    </row>
    <row r="106" spans="2:22"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2" spans="2:22" x14ac:dyDescent="0.2">
      <c r="B112" s="6" cm="1">
        <f t="array" ref="B112">ROW(Table6[[#This Row],[Row]]) - ROW(Table6[#Headers])</f>
        <v>7</v>
      </c>
      <c r="C112" s="18" t="str">
        <f t="shared" si="22"/>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3" spans="2:8"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7" spans="2:8" x14ac:dyDescent="0.2">
      <c r="B117" s="6" t="s">
        <v>41</v>
      </c>
      <c r="C117" s="6" t="s">
        <v>81</v>
      </c>
      <c r="D117" s="6" t="s">
        <v>37</v>
      </c>
      <c r="E117" s="6" t="s">
        <v>32</v>
      </c>
      <c r="F117" s="6" t="s">
        <v>35</v>
      </c>
      <c r="G117" s="6" t="s">
        <v>38</v>
      </c>
      <c r="H117" s="6" t="s">
        <v>75</v>
      </c>
    </row>
    <row r="118" spans="2:8" x14ac:dyDescent="0.2">
      <c r="B118" s="6" cm="1">
        <f t="array" ref="B118">ROW(Table62627[[#This Row],[Row]]) - ROW(Table62627[#Headers])</f>
        <v>1</v>
      </c>
      <c r="C118" s="18" t="str">
        <f>IF( ISBLANK( $H$59 ), "", $H$59 )</f>
        <v/>
      </c>
      <c r="D118" s="18" t="str">
        <f>IF( ISBLANK( $H$60 ), "", $H$60 )</f>
        <v/>
      </c>
      <c r="E118" s="29" t="s">
        <v>59</v>
      </c>
      <c r="F118" s="6" t="str">
        <f t="shared" ref="F118:F125" si="25" xml:space="preserve"> IF( ISBLANK( $H$61 ), "", $H$61 )</f>
        <v>CONUS</v>
      </c>
      <c r="G118" s="6" t="str">
        <f t="shared" ref="G118:G125" si="26"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19" spans="2:8" x14ac:dyDescent="0.2">
      <c r="B119" s="6" cm="1">
        <f t="array" ref="B119">ROW(Table62627[[#This Row],[Row]]) - ROW(Table62627[#Headers])</f>
        <v>2</v>
      </c>
      <c r="C119" s="18" t="str">
        <f t="shared" ref="C119:C125" si="27">IF( ISBLANK( $H$59 ), "", $H$59 )</f>
        <v/>
      </c>
      <c r="D119" s="18" t="str">
        <f t="shared" ref="D119:D125" si="28">IF( ISBLANK( $H$60 ), "", $H$60 )</f>
        <v/>
      </c>
      <c r="E119" s="29" t="s">
        <v>60</v>
      </c>
      <c r="F119" s="6" t="str">
        <f t="shared" si="25"/>
        <v>CONUS</v>
      </c>
      <c r="G119" s="6" t="str">
        <f t="shared" si="26"/>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0" spans="2:8" x14ac:dyDescent="0.2">
      <c r="B120" s="6" cm="1">
        <f t="array" ref="B120">ROW(Table62627[[#This Row],[Row]]) - ROW(Table62627[#Headers])</f>
        <v>3</v>
      </c>
      <c r="C120" s="18" t="str">
        <f t="shared" si="27"/>
        <v/>
      </c>
      <c r="D120" s="18" t="str">
        <f t="shared" si="28"/>
        <v/>
      </c>
      <c r="E120" s="29" t="s">
        <v>61</v>
      </c>
      <c r="F120" s="6" t="str">
        <f t="shared" si="25"/>
        <v>CONUS</v>
      </c>
      <c r="G120" s="6" t="str">
        <f t="shared" si="26"/>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1" spans="2:8" x14ac:dyDescent="0.2">
      <c r="B121" s="6" cm="1">
        <f t="array" ref="B121">ROW(Table62627[[#This Row],[Row]]) - ROW(Table62627[#Headers])</f>
        <v>4</v>
      </c>
      <c r="C121" s="18" t="str">
        <f t="shared" si="27"/>
        <v/>
      </c>
      <c r="D121" s="18" t="str">
        <f t="shared" si="28"/>
        <v/>
      </c>
      <c r="E121" s="29" t="s">
        <v>62</v>
      </c>
      <c r="F121" s="6" t="str">
        <f t="shared" si="25"/>
        <v>CONUS</v>
      </c>
      <c r="G121" s="6" t="str">
        <f t="shared" si="26"/>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2" spans="2:8" x14ac:dyDescent="0.2">
      <c r="B122" s="6" cm="1">
        <f t="array" ref="B122">ROW(Table62627[[#This Row],[Row]]) - ROW(Table62627[#Headers])</f>
        <v>5</v>
      </c>
      <c r="C122" s="18" t="str">
        <f t="shared" si="27"/>
        <v/>
      </c>
      <c r="D122" s="18" t="str">
        <f t="shared" si="28"/>
        <v/>
      </c>
      <c r="E122" s="29" t="s">
        <v>63</v>
      </c>
      <c r="F122" s="6" t="str">
        <f t="shared" si="25"/>
        <v>CONUS</v>
      </c>
      <c r="G122" s="6" t="str">
        <f t="shared" si="26"/>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3" spans="2:8" x14ac:dyDescent="0.2">
      <c r="B123" s="6" cm="1">
        <f t="array" ref="B123">ROW(Table62627[[#This Row],[Row]]) - ROW(Table62627[#Headers])</f>
        <v>6</v>
      </c>
      <c r="C123" s="18" t="str">
        <f t="shared" si="27"/>
        <v/>
      </c>
      <c r="D123" s="18" t="str">
        <f t="shared" si="28"/>
        <v/>
      </c>
      <c r="E123" s="29" t="s">
        <v>64</v>
      </c>
      <c r="F123" s="6" t="str">
        <f t="shared" si="25"/>
        <v>CONUS</v>
      </c>
      <c r="G123" s="6" t="str">
        <f t="shared" si="26"/>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4" spans="2:8" x14ac:dyDescent="0.2">
      <c r="B124" s="6" cm="1">
        <f t="array" ref="B124">ROW(Table62627[[#This Row],[Row]]) - ROW(Table62627[#Headers])</f>
        <v>7</v>
      </c>
      <c r="C124" s="18" t="str">
        <f t="shared" si="27"/>
        <v/>
      </c>
      <c r="D124" s="18" t="str">
        <f t="shared" si="28"/>
        <v/>
      </c>
      <c r="E124" s="29" t="s">
        <v>65</v>
      </c>
      <c r="F124" s="6" t="str">
        <f t="shared" si="25"/>
        <v>CONUS</v>
      </c>
      <c r="G124" s="6" t="str">
        <f t="shared" si="26"/>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5" spans="2:8" x14ac:dyDescent="0.2">
      <c r="B125" s="6" cm="1">
        <f t="array" ref="B125">ROW(Table62627[[#This Row],[Row]]) - ROW(Table62627[#Headers])</f>
        <v>8</v>
      </c>
      <c r="C125" s="18" t="str">
        <f t="shared" si="27"/>
        <v/>
      </c>
      <c r="D125" s="18" t="str">
        <f t="shared" si="28"/>
        <v/>
      </c>
      <c r="E125" s="30" t="s">
        <v>66</v>
      </c>
      <c r="F125" s="6" t="str">
        <f t="shared" si="25"/>
        <v>CONUS</v>
      </c>
      <c r="G125" s="6" t="str">
        <f t="shared" si="26"/>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sheetData>
  <phoneticPr fontId="3" type="noConversion"/>
  <dataValidations disablePrompts="1"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56"/>
  <sheetViews>
    <sheetView topLeftCell="E1" workbookViewId="0">
      <selection activeCell="I22" sqref="I22"/>
    </sheetView>
  </sheetViews>
  <sheetFormatPr defaultRowHeight="12.75" x14ac:dyDescent="0.2"/>
  <cols>
    <col min="1" max="1" width="9.140625" style="6"/>
    <col min="2" max="2" width="9" style="6" customWidth="1"/>
    <col min="3" max="3" width="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x14ac:dyDescent="0.2">
      <c r="B3" s="6" t="s">
        <v>99</v>
      </c>
    </row>
    <row r="4" spans="2:13" x14ac:dyDescent="0.2">
      <c r="B4" s="6" t="s">
        <v>100</v>
      </c>
      <c r="C4" s="6" t="s">
        <v>101</v>
      </c>
      <c r="D4" s="6" t="s">
        <v>102</v>
      </c>
      <c r="E4" s="6" t="s">
        <v>103</v>
      </c>
      <c r="F4" s="6" t="s">
        <v>104</v>
      </c>
      <c r="G4" s="6" t="s">
        <v>105</v>
      </c>
      <c r="H4" s="6" t="s">
        <v>106</v>
      </c>
      <c r="I4" s="6" t="s">
        <v>107</v>
      </c>
      <c r="J4" s="7" t="s">
        <v>108</v>
      </c>
      <c r="K4" s="6" t="s">
        <v>109</v>
      </c>
      <c r="L4" s="6" t="s">
        <v>110</v>
      </c>
      <c r="M4" s="6" t="s">
        <v>111</v>
      </c>
    </row>
    <row r="5" spans="2:13" x14ac:dyDescent="0.2">
      <c r="B5" s="32">
        <f xml:space="preserve"> ROW( co_sectorInfo[[#This Row],[ID]] ) - ROW( co_sectorInfo[[#Headers],[ID]] )</f>
        <v>1</v>
      </c>
      <c r="C5" s="9" t="s">
        <v>112</v>
      </c>
      <c r="D5" s="9" t="s">
        <v>113</v>
      </c>
      <c r="E5" s="9" t="s">
        <v>114</v>
      </c>
      <c r="F5" s="9" t="s">
        <v>115</v>
      </c>
      <c r="G5" s="9" t="s">
        <v>116</v>
      </c>
      <c r="H5" s="9" t="s">
        <v>117</v>
      </c>
      <c r="I5" s="9">
        <f xml:space="preserve"> 10^5</f>
        <v>100000</v>
      </c>
      <c r="J5" s="10" t="s">
        <v>118</v>
      </c>
      <c r="K5" s="9" t="s">
        <v>119</v>
      </c>
      <c r="L5" s="9" t="str">
        <f xml:space="preserve"> INDEX( co_modelTypes[driverUnit_label], MATCH( co_sectorInfo[[#This Row],[modelType]], co_modelTypes[modelType], 0 ) )</f>
        <v>degrees Celsius</v>
      </c>
      <c r="M5" s="9" t="s">
        <v>120</v>
      </c>
    </row>
    <row r="6" spans="2:13" x14ac:dyDescent="0.2">
      <c r="B6" s="32">
        <f xml:space="preserve"> ROW( co_sectorInfo[[#This Row],[ID]] ) - ROW( co_sectorInfo[[#Headers],[ID]] )</f>
        <v>2</v>
      </c>
      <c r="C6" s="9" t="s">
        <v>121</v>
      </c>
      <c r="D6" s="9" t="s">
        <v>122</v>
      </c>
      <c r="E6" s="9" t="s">
        <v>123</v>
      </c>
      <c r="F6" s="9" t="s">
        <v>124</v>
      </c>
      <c r="G6" s="9" t="s">
        <v>125</v>
      </c>
      <c r="H6" s="9" t="s">
        <v>126</v>
      </c>
      <c r="I6" s="9">
        <v>1</v>
      </c>
      <c r="J6" s="10" t="s">
        <v>127</v>
      </c>
      <c r="K6" s="9" t="s">
        <v>119</v>
      </c>
      <c r="L6" s="9" t="str">
        <f xml:space="preserve"> INDEX( co_modelTypes[driverUnit_label], MATCH( co_sectorInfo[[#This Row],[modelType]], co_modelTypes[modelType], 0 ) )</f>
        <v>degrees Celsius</v>
      </c>
      <c r="M6" s="9" t="s">
        <v>128</v>
      </c>
    </row>
    <row r="7" spans="2:13" x14ac:dyDescent="0.2">
      <c r="B7" s="32">
        <f xml:space="preserve"> ROW( co_sectorInfo[[#This Row],[ID]] ) - ROW( co_sectorInfo[[#Headers],[ID]] )</f>
        <v>3</v>
      </c>
      <c r="C7" s="9" t="s">
        <v>129</v>
      </c>
      <c r="D7" s="9" t="s">
        <v>130</v>
      </c>
      <c r="E7" s="9" t="s">
        <v>131</v>
      </c>
      <c r="F7" s="9" t="s">
        <v>132</v>
      </c>
      <c r="G7" s="9" t="s">
        <v>133</v>
      </c>
      <c r="H7" s="9" t="s">
        <v>133</v>
      </c>
      <c r="I7" s="9">
        <f xml:space="preserve"> 10^5</f>
        <v>100000</v>
      </c>
      <c r="J7" s="10" t="s">
        <v>118</v>
      </c>
      <c r="K7" s="9" t="s">
        <v>119</v>
      </c>
      <c r="L7" s="9" t="str">
        <f xml:space="preserve"> INDEX( co_modelTypes[driverUnit_label], MATCH( co_sectorInfo[[#This Row],[modelType]], co_modelTypes[modelType], 0 ) )</f>
        <v>degrees Celsius</v>
      </c>
      <c r="M7" s="9" t="s">
        <v>134</v>
      </c>
    </row>
    <row r="8" spans="2:13" x14ac:dyDescent="0.2">
      <c r="B8" s="32">
        <f xml:space="preserve"> ROW( co_sectorInfo[[#This Row],[ID]] ) - ROW( co_sectorInfo[[#Headers],[ID]] )</f>
        <v>4</v>
      </c>
      <c r="C8" s="9" t="s">
        <v>135</v>
      </c>
      <c r="D8" s="9" t="s">
        <v>136</v>
      </c>
      <c r="E8" s="9" t="s">
        <v>137</v>
      </c>
      <c r="F8" s="9" t="s">
        <v>138</v>
      </c>
      <c r="G8" s="9" t="s">
        <v>133</v>
      </c>
      <c r="H8" s="9" t="s">
        <v>133</v>
      </c>
      <c r="I8" s="9">
        <v>1</v>
      </c>
      <c r="J8" s="10" t="s">
        <v>127</v>
      </c>
      <c r="K8" s="9" t="s">
        <v>119</v>
      </c>
      <c r="L8" s="9" t="str">
        <f xml:space="preserve"> INDEX( co_modelTypes[driverUnit_label], MATCH( co_sectorInfo[[#This Row],[modelType]], co_modelTypes[modelType], 0 ) )</f>
        <v>degrees Celsius</v>
      </c>
      <c r="M8" s="9" t="s">
        <v>139</v>
      </c>
    </row>
    <row r="9" spans="2:13" x14ac:dyDescent="0.2">
      <c r="B9" s="32">
        <f xml:space="preserve"> ROW( co_sectorInfo[[#This Row],[ID]] ) - ROW( co_sectorInfo[[#Headers],[ID]] )</f>
        <v>5</v>
      </c>
      <c r="C9" s="9" t="s">
        <v>140</v>
      </c>
      <c r="D9" s="9" t="s">
        <v>141</v>
      </c>
      <c r="E9" s="9" t="s">
        <v>137</v>
      </c>
      <c r="F9" s="9" t="s">
        <v>138</v>
      </c>
      <c r="G9" s="9" t="s">
        <v>133</v>
      </c>
      <c r="H9" s="9" t="s">
        <v>133</v>
      </c>
      <c r="I9" s="9">
        <v>1</v>
      </c>
      <c r="J9" s="10" t="s">
        <v>127</v>
      </c>
      <c r="K9" s="9" t="s">
        <v>142</v>
      </c>
      <c r="L9" s="9" t="str">
        <f xml:space="preserve"> INDEX( co_modelTypes[driverUnit_label], MATCH( co_sectorInfo[[#This Row],[modelType]], co_modelTypes[modelType], 0 ) )</f>
        <v>cm</v>
      </c>
      <c r="M9" s="9"/>
    </row>
    <row r="10" spans="2:13" x14ac:dyDescent="0.2">
      <c r="B10" s="32">
        <f xml:space="preserve"> ROW( co_sectorInfo[[#This Row],[ID]] ) - ROW( co_sectorInfo[[#Headers],[ID]] )</f>
        <v>6</v>
      </c>
      <c r="C10" s="9" t="s">
        <v>143</v>
      </c>
      <c r="D10" s="9" t="s">
        <v>144</v>
      </c>
      <c r="E10" s="9" t="s">
        <v>239</v>
      </c>
      <c r="F10" s="9" t="s">
        <v>240</v>
      </c>
      <c r="G10" s="9" t="s">
        <v>133</v>
      </c>
      <c r="H10" s="9" t="s">
        <v>133</v>
      </c>
      <c r="I10" s="9">
        <v>100000</v>
      </c>
      <c r="J10" s="10" t="s">
        <v>118</v>
      </c>
      <c r="K10" s="9" t="s">
        <v>142</v>
      </c>
      <c r="L10" s="9" t="str">
        <f xml:space="preserve"> INDEX( co_modelTypes[driverUnit_label], MATCH( co_sectorInfo[[#This Row],[modelType]], co_modelTypes[modelType], 0 ) )</f>
        <v>cm</v>
      </c>
      <c r="M10" s="9"/>
    </row>
    <row r="13" spans="2:13" x14ac:dyDescent="0.2">
      <c r="B13" s="6" t="s">
        <v>145</v>
      </c>
    </row>
    <row r="14" spans="2:13" x14ac:dyDescent="0.2">
      <c r="B14" s="6" t="s">
        <v>100</v>
      </c>
      <c r="C14" s="6" t="s">
        <v>102</v>
      </c>
      <c r="D14" s="6" t="s">
        <v>146</v>
      </c>
      <c r="E14" s="6" t="s">
        <v>147</v>
      </c>
    </row>
    <row r="15" spans="2:13" x14ac:dyDescent="0.2">
      <c r="B15" s="32">
        <f xml:space="preserve"> ROW( coVariants[[#This Row],[ID]] ) - ROW( coVariants[[#Headers],[ID]] )</f>
        <v>1</v>
      </c>
      <c r="C15" s="9" t="s">
        <v>113</v>
      </c>
      <c r="D15" s="9" t="s">
        <v>5</v>
      </c>
      <c r="E15" s="9" t="s">
        <v>148</v>
      </c>
    </row>
    <row r="16" spans="2:13" x14ac:dyDescent="0.2">
      <c r="B16" s="32">
        <f xml:space="preserve"> ROW( coVariants[[#This Row],[ID]] ) - ROW( coVariants[[#Headers],[ID]] )</f>
        <v>2</v>
      </c>
      <c r="C16" s="9" t="s">
        <v>122</v>
      </c>
      <c r="D16" s="9" t="s">
        <v>5</v>
      </c>
      <c r="E16" s="9" t="s">
        <v>148</v>
      </c>
    </row>
    <row r="17" spans="2:5" x14ac:dyDescent="0.2">
      <c r="B17" s="32">
        <f xml:space="preserve"> ROW( coVariants[[#This Row],[ID]] ) - ROW( coVariants[[#Headers],[ID]] )</f>
        <v>3</v>
      </c>
      <c r="C17" s="9" t="s">
        <v>130</v>
      </c>
      <c r="D17" s="9" t="s">
        <v>5</v>
      </c>
      <c r="E17" s="9" t="s">
        <v>148</v>
      </c>
    </row>
    <row r="18" spans="2:5" x14ac:dyDescent="0.2">
      <c r="B18" s="32">
        <f xml:space="preserve"> ROW( coVariants[[#This Row],[ID]] ) - ROW( coVariants[[#Headers],[ID]] )</f>
        <v>4</v>
      </c>
      <c r="C18" s="9" t="s">
        <v>136</v>
      </c>
      <c r="D18" s="9" t="s">
        <v>149</v>
      </c>
      <c r="E18" s="9" t="s">
        <v>150</v>
      </c>
    </row>
    <row r="19" spans="2:5" x14ac:dyDescent="0.2">
      <c r="B19" s="32">
        <f xml:space="preserve"> ROW( coVariants[[#This Row],[ID]] ) - ROW( coVariants[[#Headers],[ID]] )</f>
        <v>5</v>
      </c>
      <c r="C19" s="9" t="s">
        <v>136</v>
      </c>
      <c r="D19" s="9" t="s">
        <v>151</v>
      </c>
      <c r="E19" s="9" t="s">
        <v>152</v>
      </c>
    </row>
    <row r="20" spans="2:5" x14ac:dyDescent="0.2">
      <c r="B20" s="32">
        <f xml:space="preserve"> ROW( coVariants[[#This Row],[ID]] ) - ROW( coVariants[[#Headers],[ID]] )</f>
        <v>6</v>
      </c>
      <c r="C20" s="9" t="s">
        <v>141</v>
      </c>
      <c r="D20" s="9" t="s">
        <v>153</v>
      </c>
      <c r="E20" s="9" t="s">
        <v>154</v>
      </c>
    </row>
    <row r="21" spans="2:5" x14ac:dyDescent="0.2">
      <c r="B21" s="32">
        <f xml:space="preserve"> ROW( coVariants[[#This Row],[ID]] ) - ROW( coVariants[[#Headers],[ID]] )</f>
        <v>7</v>
      </c>
      <c r="C21" s="9" t="s">
        <v>141</v>
      </c>
      <c r="D21" s="9" t="s">
        <v>155</v>
      </c>
      <c r="E21" s="9" t="s">
        <v>156</v>
      </c>
    </row>
    <row r="22" spans="2:5" x14ac:dyDescent="0.2">
      <c r="B22" s="32">
        <f xml:space="preserve"> ROW( coVariants[[#This Row],[ID]] ) - ROW( coVariants[[#Headers],[ID]] )</f>
        <v>8</v>
      </c>
      <c r="C22" s="9" t="s">
        <v>144</v>
      </c>
      <c r="D22" s="9" t="s">
        <v>153</v>
      </c>
      <c r="E22" s="9" t="s">
        <v>154</v>
      </c>
    </row>
    <row r="23" spans="2:5" x14ac:dyDescent="0.2">
      <c r="B23" s="32">
        <f xml:space="preserve"> ROW( coVariants[[#This Row],[ID]] ) - ROW( coVariants[[#Headers],[ID]] )</f>
        <v>9</v>
      </c>
      <c r="C23" s="9" t="s">
        <v>144</v>
      </c>
      <c r="D23" s="9" t="s">
        <v>155</v>
      </c>
      <c r="E23" s="9" t="s">
        <v>156</v>
      </c>
    </row>
    <row r="26" spans="2:5" x14ac:dyDescent="0.2">
      <c r="B26" s="6" t="s">
        <v>157</v>
      </c>
    </row>
    <row r="27" spans="2:5" x14ac:dyDescent="0.2">
      <c r="B27" s="6" t="s">
        <v>100</v>
      </c>
      <c r="C27" s="6" t="s">
        <v>109</v>
      </c>
      <c r="D27" s="6" t="s">
        <v>158</v>
      </c>
      <c r="E27" s="6" t="s">
        <v>110</v>
      </c>
    </row>
    <row r="28" spans="2:5" x14ac:dyDescent="0.2">
      <c r="B28" s="32">
        <f xml:space="preserve"> ROW( co_modelTypes[[#This Row],[ID]] ) - ROW( co_modelTypes[[#Headers],[ID]] )</f>
        <v>1</v>
      </c>
      <c r="C28" s="9" t="s">
        <v>119</v>
      </c>
      <c r="D28" s="9" t="s">
        <v>159</v>
      </c>
      <c r="E28" s="9" t="s">
        <v>160</v>
      </c>
    </row>
    <row r="29" spans="2:5" x14ac:dyDescent="0.2">
      <c r="B29" s="32">
        <f xml:space="preserve"> ROW( co_modelTypes[[#This Row],[ID]] ) - ROW( co_modelTypes[[#Headers],[ID]] )</f>
        <v>2</v>
      </c>
      <c r="C29" s="9" t="s">
        <v>142</v>
      </c>
      <c r="D29" s="9" t="s">
        <v>161</v>
      </c>
      <c r="E29" s="9" t="s">
        <v>162</v>
      </c>
    </row>
    <row r="32" spans="2:5" x14ac:dyDescent="0.2">
      <c r="B32" s="6" t="s">
        <v>163</v>
      </c>
    </row>
    <row r="33" spans="2:6" x14ac:dyDescent="0.2">
      <c r="B33" s="6" t="s">
        <v>100</v>
      </c>
      <c r="C33" s="6" t="s">
        <v>71</v>
      </c>
      <c r="D33" s="6" t="s">
        <v>164</v>
      </c>
      <c r="E33" s="6" t="s">
        <v>165</v>
      </c>
    </row>
    <row r="34" spans="2:6" x14ac:dyDescent="0.2">
      <c r="B34" s="32">
        <f xml:space="preserve"> ROW( co_emissions[[#This Row],[ID]] ) - ROW( co_emissions[[#Headers],[ID]] )</f>
        <v>1</v>
      </c>
      <c r="C34" s="9" t="str" cm="1">
        <f t="array" ref="C34">IF(INDEX(outputs1[scenario],MATCH(0,COUNTIF('Control Panel'!$C$33:C33,outputs1[scenario]),0)) = 0,"", INDEX(outputs1[scenario],MATCH(0,COUNTIF('Control Panel'!$C$33:C33,outputs1[scenario]),0)))</f>
        <v/>
      </c>
      <c r="D34" s="9" t="str" cm="1">
        <f t="array" ref="D34">_xlfn.IFS(co_emissions[[#This Row],[Emissions Scenario]]=0,"ECS_3.0_ref_0",co_emissions[[#This Row],[Emissions Scenario]]="","ECS_3.0_ref_50",co_emissions[[#This Row],[Emissions Scenario]]&lt;&gt;0,co_emissions[[#This Row],[Emissions Scenario]])</f>
        <v>ECS_3.0_ref_50</v>
      </c>
      <c r="E34" s="9"/>
    </row>
    <row r="35" spans="2:6" x14ac:dyDescent="0.2">
      <c r="B35" s="32">
        <f xml:space="preserve"> ROW( co_emissions[[#This Row],[ID]] ) - ROW( co_emissions[[#Headers],[ID]] )</f>
        <v>2</v>
      </c>
      <c r="C35" s="9" t="str" cm="1">
        <f t="array" ref="C35">IF(INDEX(outputs1[scenario],MATCH(0,COUNTIF('Control Panel'!$C$33:C34,outputs1[scenario]),0)) = 0,"", INDEX(outputs1[scenario],MATCH(0,COUNTIF('Control Panel'!$C$33:C34,outputs1[scenario]),0)))</f>
        <v/>
      </c>
      <c r="D35" s="9" t="str" cm="1">
        <f t="array" ref="D35">_xlfn.IFS(co_emissions[[#This Row],[Emissions Scenario]]=0,"ECS_3.0_ref_0",co_emissions[[#This Row],[Emissions Scenario]]="","ECS_3.0_ref_50",co_emissions[[#This Row],[Emissions Scenario]]&lt;&gt;0,co_emissions[[#This Row],[Emissions Scenario]])</f>
        <v>ECS_3.0_ref_50</v>
      </c>
      <c r="E35" s="9"/>
    </row>
    <row r="36" spans="2:6" x14ac:dyDescent="0.2">
      <c r="B36" s="32">
        <f xml:space="preserve"> ROW( co_emissions[[#This Row],[ID]] ) - ROW( co_emissions[[#Headers],[ID]] )</f>
        <v>3</v>
      </c>
      <c r="C36" s="9" t="str" cm="1">
        <f t="array" ref="C36">IF(INDEX(outputs1[scenario],MATCH(0,COUNTIF('Control Panel'!$C$33:C35,outputs1[scenario]),0)) = 0,"", INDEX(outputs1[scenario],MATCH(0,COUNTIF('Control Panel'!$C$33:C35,outputs1[scenario]),0)))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2">
        <f xml:space="preserve"> ROW( co_emissions[[#This Row],[ID]] ) - ROW( co_emissions[[#Headers],[ID]] )</f>
        <v>4</v>
      </c>
      <c r="C37" s="9" t="str" cm="1">
        <f t="array" ref="C37">IF(INDEX(outputs1[scenario],MATCH(0,COUNTIF('Control Panel'!$C$33:C36,outputs1[scenario]),0)) = 0,"", INDEX(outputs1[scenario],MATCH(0,COUNTIF('Control Panel'!$C$33:C36,outputs1[scenario]),0)))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ht="15" x14ac:dyDescent="0.25">
      <c r="B38"/>
      <c r="C38"/>
      <c r="D38"/>
      <c r="E38"/>
      <c r="F38"/>
    </row>
    <row r="40" spans="2:6" x14ac:dyDescent="0.2">
      <c r="B40" s="6" t="s">
        <v>166</v>
      </c>
    </row>
    <row r="41" spans="2:6" x14ac:dyDescent="0.2">
      <c r="B41" s="6" t="s">
        <v>100</v>
      </c>
      <c r="C41" s="6" t="s">
        <v>83</v>
      </c>
      <c r="D41" s="6" t="s">
        <v>167</v>
      </c>
    </row>
    <row r="42" spans="2:6" x14ac:dyDescent="0.2">
      <c r="B42" s="32">
        <f xml:space="preserve"> ROW( SV_Categories[[#This Row],[ID]] ) - ROW( SV_Categories[[#Headers],[ID]] )</f>
        <v>1</v>
      </c>
      <c r="C42" s="9" t="s">
        <v>168</v>
      </c>
      <c r="D42" s="9" t="s">
        <v>23</v>
      </c>
    </row>
    <row r="43" spans="2:6" x14ac:dyDescent="0.2">
      <c r="B43" s="32">
        <f xml:space="preserve"> ROW( SV_Categories[[#This Row],[ID]] ) - ROW( SV_Categories[[#Headers],[ID]] )</f>
        <v>2</v>
      </c>
      <c r="C43" s="9" t="s">
        <v>169</v>
      </c>
      <c r="D43" s="9" t="s">
        <v>33</v>
      </c>
    </row>
    <row r="44" spans="2:6" x14ac:dyDescent="0.2">
      <c r="B44" s="32">
        <f xml:space="preserve"> ROW( SV_Categories[[#This Row],[ID]] ) - ROW( SV_Categories[[#Headers],[ID]] )</f>
        <v>3</v>
      </c>
      <c r="C44" s="9" t="s">
        <v>170</v>
      </c>
      <c r="D44" s="9" t="s">
        <v>27</v>
      </c>
    </row>
    <row r="45" spans="2:6" x14ac:dyDescent="0.2">
      <c r="B45" s="32">
        <f xml:space="preserve"> ROW( SV_Categories[[#This Row],[ID]] ) - ROW( SV_Categories[[#Headers],[ID]] )</f>
        <v>4</v>
      </c>
      <c r="C45" s="9" t="s">
        <v>171</v>
      </c>
      <c r="D45" s="9" t="s">
        <v>29</v>
      </c>
    </row>
    <row r="46" spans="2:6" x14ac:dyDescent="0.2">
      <c r="B46" s="32">
        <f xml:space="preserve"> ROW( SV_Categories[[#This Row],[ID]] ) - ROW( SV_Categories[[#Headers],[ID]] )</f>
        <v>5</v>
      </c>
      <c r="C46" s="9" t="s">
        <v>172</v>
      </c>
      <c r="D46" s="9" t="s">
        <v>66</v>
      </c>
    </row>
    <row r="47" spans="2:6" x14ac:dyDescent="0.2">
      <c r="B47" s="32">
        <f xml:space="preserve"> ROW( SV_Categories[[#This Row],[ID]] ) - ROW( SV_Categories[[#Headers],[ID]] )</f>
        <v>6</v>
      </c>
      <c r="C47" s="9" t="s">
        <v>173</v>
      </c>
      <c r="D47" s="9" t="s">
        <v>65</v>
      </c>
    </row>
    <row r="48" spans="2:6" x14ac:dyDescent="0.2">
      <c r="B48" s="32">
        <f xml:space="preserve"> ROW( SV_Categories[[#This Row],[ID]] ) - ROW( SV_Categories[[#Headers],[ID]] )</f>
        <v>7</v>
      </c>
      <c r="C48" s="9" t="s">
        <v>174</v>
      </c>
      <c r="D48" s="9" t="s">
        <v>64</v>
      </c>
    </row>
    <row r="49" spans="2:5" x14ac:dyDescent="0.2">
      <c r="B49" s="32">
        <f xml:space="preserve"> ROW( SV_Categories[[#This Row],[ID]] ) - ROW( SV_Categories[[#Headers],[ID]] )</f>
        <v>8</v>
      </c>
      <c r="C49" s="9" t="s">
        <v>175</v>
      </c>
      <c r="D49" s="9" t="s">
        <v>61</v>
      </c>
    </row>
    <row r="50" spans="2:5" x14ac:dyDescent="0.2">
      <c r="B50" s="32">
        <f xml:space="preserve"> ROW( SV_Categories[[#This Row],[ID]] ) - ROW( SV_Categories[[#Headers],[ID]] )</f>
        <v>9</v>
      </c>
      <c r="C50" s="9" t="s">
        <v>176</v>
      </c>
      <c r="D50" s="9" t="s">
        <v>60</v>
      </c>
    </row>
    <row r="51" spans="2:5" x14ac:dyDescent="0.2">
      <c r="B51" s="32">
        <f xml:space="preserve"> ROW( SV_Categories[[#This Row],[ID]] ) - ROW( SV_Categories[[#Headers],[ID]] )</f>
        <v>10</v>
      </c>
      <c r="C51" s="9" t="s">
        <v>177</v>
      </c>
      <c r="D51" s="9" t="s">
        <v>62</v>
      </c>
    </row>
    <row r="52" spans="2:5" x14ac:dyDescent="0.2">
      <c r="B52" s="32">
        <f xml:space="preserve"> ROW( SV_Categories[[#This Row],[ID]] ) - ROW( SV_Categories[[#Headers],[ID]] )</f>
        <v>11</v>
      </c>
      <c r="C52" s="9" t="s">
        <v>178</v>
      </c>
      <c r="D52" s="9" t="s">
        <v>63</v>
      </c>
    </row>
    <row r="53" spans="2:5" x14ac:dyDescent="0.2">
      <c r="B53" s="32">
        <f xml:space="preserve"> ROW( SV_Categories[[#This Row],[ID]] ) - ROW( SV_Categories[[#Headers],[ID]] )</f>
        <v>12</v>
      </c>
      <c r="C53" s="9" t="s">
        <v>179</v>
      </c>
      <c r="D53" s="9" t="s">
        <v>59</v>
      </c>
    </row>
    <row r="56" spans="2:5" x14ac:dyDescent="0.2">
      <c r="B56" s="6" t="s">
        <v>180</v>
      </c>
    </row>
    <row r="57" spans="2:5" x14ac:dyDescent="0.2">
      <c r="B57" s="6" t="s">
        <v>100</v>
      </c>
      <c r="C57" s="6" t="s">
        <v>181</v>
      </c>
      <c r="D57" s="6" t="s">
        <v>182</v>
      </c>
      <c r="E57" s="6" t="s">
        <v>183</v>
      </c>
    </row>
    <row r="58" spans="2:5" x14ac:dyDescent="0.2">
      <c r="B58" s="32">
        <f xml:space="preserve"> ROW( co_modelValues[[#This Row],[ID]] ) - ROW( co_modelValues[[#Headers],[ID]] )</f>
        <v>1</v>
      </c>
      <c r="C58" s="9" t="s">
        <v>184</v>
      </c>
      <c r="D58" s="9" t="s">
        <v>185</v>
      </c>
      <c r="E58" s="9" t="str">
        <f xml:space="preserve"> IF( ISBLANK( input_sector ), "", input_sector )</f>
        <v/>
      </c>
    </row>
    <row r="59" spans="2:5" x14ac:dyDescent="0.2">
      <c r="B59" s="32">
        <f xml:space="preserve"> ROW( co_modelValues[[#This Row],[ID]] ) - ROW( co_modelValues[[#Headers],[ID]] )</f>
        <v>2</v>
      </c>
      <c r="C59" s="9" t="s">
        <v>186</v>
      </c>
      <c r="D59" s="9" t="s">
        <v>187</v>
      </c>
      <c r="E59" s="9">
        <v>8</v>
      </c>
    </row>
    <row r="60" spans="2:5" x14ac:dyDescent="0.2">
      <c r="B60" s="32">
        <f xml:space="preserve"> ROW( co_modelValues[[#This Row],[ID]] ) - ROW( co_modelValues[[#Headers],[ID]] )</f>
        <v>3</v>
      </c>
      <c r="C60" s="9" t="s">
        <v>188</v>
      </c>
      <c r="D60" s="9" t="s">
        <v>189</v>
      </c>
      <c r="E60" s="9">
        <f xml:space="preserve"> ROWS( co_emissions[] )</f>
        <v>4</v>
      </c>
    </row>
    <row r="61" spans="2:5" x14ac:dyDescent="0.2">
      <c r="B61" s="32">
        <f xml:space="preserve"> ROW( co_modelValues[[#This Row],[ID]] ) - ROW( co_modelValues[[#Headers],[ID]] )</f>
        <v>4</v>
      </c>
      <c r="C61" s="9" t="s">
        <v>190</v>
      </c>
      <c r="D61" s="9" t="s">
        <v>191</v>
      </c>
      <c r="E61" s="9">
        <v>2</v>
      </c>
    </row>
    <row r="64" spans="2:5" x14ac:dyDescent="0.2">
      <c r="B64" s="6" t="s">
        <v>192</v>
      </c>
    </row>
    <row r="65" spans="2:7" x14ac:dyDescent="0.2">
      <c r="B65" s="6" t="s">
        <v>100</v>
      </c>
      <c r="C65" s="6" t="s">
        <v>9</v>
      </c>
      <c r="D65" s="6" t="s">
        <v>10</v>
      </c>
      <c r="E65" s="6" t="s">
        <v>193</v>
      </c>
      <c r="F65" s="6" t="s">
        <v>194</v>
      </c>
      <c r="G65" s="6" t="s">
        <v>195</v>
      </c>
    </row>
    <row r="66" spans="2:7" x14ac:dyDescent="0.2">
      <c r="B66" s="32">
        <f xml:space="preserve"> ROW( co_plotList[[#This Row],[ID]] ) - ROW( co_plotList[[#Headers],[ID]] )</f>
        <v>1</v>
      </c>
      <c r="C66" s="9" t="s">
        <v>11</v>
      </c>
      <c r="D66" s="11">
        <v>1</v>
      </c>
      <c r="E66" s="9" t="s">
        <v>196</v>
      </c>
      <c r="F66" s="9">
        <v>1</v>
      </c>
      <c r="G66" s="9" t="s">
        <v>197</v>
      </c>
    </row>
    <row r="67" spans="2:7" x14ac:dyDescent="0.2">
      <c r="B67" s="32">
        <f xml:space="preserve"> ROW( co_plotList[[#This Row],[ID]] ) - ROW( co_plotList[[#Headers],[ID]] )</f>
        <v>2</v>
      </c>
      <c r="C67" s="9" t="s">
        <v>11</v>
      </c>
      <c r="D67" s="11">
        <v>2</v>
      </c>
      <c r="E67" s="9" t="s">
        <v>198</v>
      </c>
      <c r="F67" s="9">
        <v>2</v>
      </c>
      <c r="G67" s="9" t="s">
        <v>199</v>
      </c>
    </row>
    <row r="68" spans="2:7" x14ac:dyDescent="0.2">
      <c r="B68" s="32">
        <f xml:space="preserve"> ROW( co_plotList[[#This Row],[ID]] ) - ROW( co_plotList[[#Headers],[ID]] )</f>
        <v>3</v>
      </c>
      <c r="C68" s="9" t="s">
        <v>200</v>
      </c>
      <c r="D68" s="11">
        <v>1</v>
      </c>
      <c r="E68" s="9" t="s">
        <v>201</v>
      </c>
      <c r="F68" s="9">
        <v>1</v>
      </c>
      <c r="G68" s="9" t="s">
        <v>202</v>
      </c>
    </row>
    <row r="69" spans="2:7" x14ac:dyDescent="0.2">
      <c r="B69" s="32">
        <f xml:space="preserve"> ROW( co_plotList[[#This Row],[ID]] ) - ROW( co_plotList[[#Headers],[ID]] )</f>
        <v>4</v>
      </c>
      <c r="C69" s="9" t="s">
        <v>13</v>
      </c>
      <c r="D69" s="11">
        <v>1</v>
      </c>
      <c r="E69" s="9" t="s">
        <v>203</v>
      </c>
      <c r="F69" s="9">
        <v>1</v>
      </c>
      <c r="G69" s="9" t="s">
        <v>204</v>
      </c>
    </row>
    <row r="70" spans="2:7" x14ac:dyDescent="0.2">
      <c r="B70" s="32">
        <f xml:space="preserve"> ROW( co_plotList[[#This Row],[ID]] ) - ROW( co_plotList[[#Headers],[ID]] )</f>
        <v>5</v>
      </c>
      <c r="C70" s="9" t="s">
        <v>13</v>
      </c>
      <c r="D70" s="11">
        <v>2</v>
      </c>
      <c r="E70" s="9" t="s">
        <v>205</v>
      </c>
      <c r="F70" s="9">
        <v>2</v>
      </c>
      <c r="G70" s="9" t="s">
        <v>206</v>
      </c>
    </row>
    <row r="71" spans="2:7" x14ac:dyDescent="0.2">
      <c r="B71" s="32">
        <f xml:space="preserve"> ROW( co_plotList[[#This Row],[ID]] ) - ROW( co_plotList[[#Headers],[ID]] )</f>
        <v>6</v>
      </c>
      <c r="C71" s="9" t="s">
        <v>13</v>
      </c>
      <c r="D71" s="11">
        <v>3</v>
      </c>
      <c r="E71" s="9" t="s">
        <v>207</v>
      </c>
      <c r="F71" s="9">
        <v>3</v>
      </c>
      <c r="G71" s="9" t="s">
        <v>208</v>
      </c>
    </row>
    <row r="72" spans="2:7" x14ac:dyDescent="0.2">
      <c r="B72" s="32">
        <f xml:space="preserve"> ROW( co_plotList[[#This Row],[ID]] ) - ROW( co_plotList[[#Headers],[ID]] )</f>
        <v>7</v>
      </c>
      <c r="C72" s="9" t="s">
        <v>13</v>
      </c>
      <c r="D72" s="11">
        <v>4</v>
      </c>
      <c r="E72" s="9" t="s">
        <v>233</v>
      </c>
      <c r="F72" s="9">
        <v>4</v>
      </c>
      <c r="G72" s="9" t="s">
        <v>234</v>
      </c>
    </row>
    <row r="75" spans="2:7" x14ac:dyDescent="0.2">
      <c r="B75" s="6" t="s">
        <v>209</v>
      </c>
      <c r="F75" s="6" t="s">
        <v>210</v>
      </c>
    </row>
    <row r="76" spans="2:7" x14ac:dyDescent="0.2">
      <c r="B76" s="6" t="s">
        <v>100</v>
      </c>
      <c r="C76" s="6" t="s">
        <v>193</v>
      </c>
      <c r="D76" s="6" t="s">
        <v>211</v>
      </c>
      <c r="E76" s="6" t="s">
        <v>195</v>
      </c>
      <c r="F76" s="6" t="s">
        <v>212</v>
      </c>
      <c r="G76" s="6" t="s">
        <v>213</v>
      </c>
    </row>
    <row r="77" spans="2:7" x14ac:dyDescent="0.2">
      <c r="B77" s="32">
        <f xml:space="preserve"> ROW( co_plotSelections[[#This Row],[ID]] ) - ROW( co_plotSelections[[#Headers],[ID]] )</f>
        <v>1</v>
      </c>
      <c r="C77" s="9" t="s">
        <v>196</v>
      </c>
      <c r="D77" s="11" t="s">
        <v>32</v>
      </c>
      <c r="E77" s="9" t="str">
        <f xml:space="preserve"> INDEX( co_plotList[inputsName], MATCH( co_plotSelections[[#This Row],[plot_id]], co_plotList[plot_id], 0 ) )</f>
        <v>input_impacts1</v>
      </c>
      <c r="F77" s="11">
        <v>1</v>
      </c>
      <c r="G77" s="10" t="str" cm="1">
        <f t="array" aca="1" ref="G7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78" spans="2:7" x14ac:dyDescent="0.2">
      <c r="B78" s="32">
        <f xml:space="preserve"> ROW( co_plotSelections[[#This Row],[ID]] ) - ROW( co_plotSelections[[#Headers],[ID]] )</f>
        <v>2</v>
      </c>
      <c r="C78" s="9" t="s">
        <v>196</v>
      </c>
      <c r="D78" s="9" t="s">
        <v>34</v>
      </c>
      <c r="E78" s="9" t="str">
        <f xml:space="preserve"> INDEX( co_plotList[inputsName], MATCH( co_plotSelections[[#This Row],[plot_id]], co_plotList[plot_id], 0 ) )</f>
        <v>input_impacts1</v>
      </c>
      <c r="F78" s="11">
        <v>2</v>
      </c>
      <c r="G78" s="10" t="str" cm="1">
        <f t="array" aca="1" ref="G7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79" spans="2:7" x14ac:dyDescent="0.2">
      <c r="B79" s="32">
        <f xml:space="preserve"> ROW( co_plotSelections[[#This Row],[ID]] ) - ROW( co_plotSelections[[#Headers],[ID]] )</f>
        <v>3</v>
      </c>
      <c r="C79" s="9" t="s">
        <v>196</v>
      </c>
      <c r="D79" s="11" t="s">
        <v>37</v>
      </c>
      <c r="E79" s="11" t="str">
        <f xml:space="preserve"> INDEX( co_plotList[inputsName], MATCH( co_plotSelections[[#This Row],[plot_id]], co_plotList[plot_id], 0 ) )</f>
        <v>input_impacts1</v>
      </c>
      <c r="F79" s="11">
        <v>3</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0" spans="2:7" x14ac:dyDescent="0.2">
      <c r="B80" s="32">
        <f xml:space="preserve"> ROW( co_plotSelections[[#This Row],[ID]] ) - ROW( co_plotSelections[[#Headers],[ID]] )</f>
        <v>4</v>
      </c>
      <c r="C80" s="9" t="s">
        <v>198</v>
      </c>
      <c r="D80" s="9" t="s">
        <v>34</v>
      </c>
      <c r="E80" s="9" t="str">
        <f xml:space="preserve"> INDEX( co_plotList[inputsName], MATCH( co_plotSelections[[#This Row],[plot_id]], co_plotList[plot_id], 0 ) )</f>
        <v>input_impacts2</v>
      </c>
      <c r="F80" s="11">
        <v>1</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2">
        <f xml:space="preserve"> ROW( co_plotSelections[[#This Row],[ID]] ) - ROW( co_plotSelections[[#Headers],[ID]] )</f>
        <v>5</v>
      </c>
      <c r="C81" s="9" t="s">
        <v>198</v>
      </c>
      <c r="D81" s="11" t="s">
        <v>37</v>
      </c>
      <c r="E81" s="9" t="str">
        <f xml:space="preserve"> INDEX( co_plotList[inputsName], MATCH( co_plotSelections[[#This Row],[plot_id]], co_plotList[plot_id], 0 ) )</f>
        <v>input_impacts2</v>
      </c>
      <c r="F81" s="11">
        <v>2</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2" spans="2:7" x14ac:dyDescent="0.2">
      <c r="B82" s="32">
        <f xml:space="preserve"> ROW( co_plotSelections[[#This Row],[ID]] ) - ROW( co_plotSelections[[#Headers],[ID]] )</f>
        <v>6</v>
      </c>
      <c r="C82" s="9" t="s">
        <v>198</v>
      </c>
      <c r="D82" s="11" t="s">
        <v>35</v>
      </c>
      <c r="E82" s="11" t="str">
        <f xml:space="preserve"> INDEX( co_plotList[inputsName], MATCH( co_plotSelections[[#This Row],[plot_id]], co_plotList[plot_id], 0 ) )</f>
        <v>input_impacts2</v>
      </c>
      <c r="F82" s="11">
        <v>3</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3" spans="2:7" x14ac:dyDescent="0.2">
      <c r="B83" s="32">
        <f xml:space="preserve"> ROW( co_plotSelections[[#This Row],[ID]] ) - ROW( co_plotSelections[[#Headers],[ID]] )</f>
        <v>7</v>
      </c>
      <c r="C83" s="9" t="s">
        <v>198</v>
      </c>
      <c r="D83" s="11" t="s">
        <v>38</v>
      </c>
      <c r="E83" s="11" t="str">
        <f xml:space="preserve"> INDEX( co_plotList[inputsName], MATCH( co_plotSelections[[#This Row],[plot_id]], co_plotList[plot_id], 0 ) )</f>
        <v>input_impacts2</v>
      </c>
      <c r="F83" s="11">
        <v>4</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4" spans="2:7" x14ac:dyDescent="0.2">
      <c r="B84" s="32">
        <f xml:space="preserve"> ROW( co_plotSelections[[#This Row],[ID]] ) - ROW( co_plotSelections[[#Headers],[ID]] )</f>
        <v>8</v>
      </c>
      <c r="C84" s="9" t="s">
        <v>201</v>
      </c>
      <c r="D84" s="9" t="s">
        <v>74</v>
      </c>
      <c r="E84" s="9" t="str">
        <f xml:space="preserve"> INDEX( co_plotList[inputsName], MATCH( co_plotSelections[[#This Row],[plot_id]], co_plotList[plot_id], 0 ) )</f>
        <v>input_risk1</v>
      </c>
      <c r="F84" s="11">
        <v>1</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5" spans="2:7" x14ac:dyDescent="0.2">
      <c r="B85" s="32">
        <f xml:space="preserve"> ROW( co_plotSelections[[#This Row],[ID]] ) - ROW( co_plotSelections[[#Headers],[ID]] )</f>
        <v>9</v>
      </c>
      <c r="C85" s="9" t="s">
        <v>201</v>
      </c>
      <c r="D85" s="9" t="s">
        <v>35</v>
      </c>
      <c r="E85" s="9" t="str">
        <f xml:space="preserve"> INDEX( co_plotList[inputsName], MATCH( co_plotSelections[[#This Row],[plot_id]], co_plotList[plot_id], 0 ) )</f>
        <v>input_risk1</v>
      </c>
      <c r="F85" s="11">
        <v>2</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6" spans="2:7" x14ac:dyDescent="0.2">
      <c r="B86" s="32">
        <f xml:space="preserve"> ROW( co_plotSelections[[#This Row],[ID]] ) - ROW( co_plotSelections[[#Headers],[ID]] )</f>
        <v>10</v>
      </c>
      <c r="C86" s="9" t="s">
        <v>201</v>
      </c>
      <c r="D86" s="9" t="s">
        <v>38</v>
      </c>
      <c r="E86" s="9" t="str">
        <f xml:space="preserve"> INDEX( co_plotList[inputsName], MATCH( co_plotSelections[[#This Row],[plot_id]], co_plotList[plot_id], 0 ) )</f>
        <v>input_risk1</v>
      </c>
      <c r="F86" s="11">
        <v>3</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7" spans="2:7" x14ac:dyDescent="0.2">
      <c r="B87" s="32">
        <f xml:space="preserve"> ROW( co_plotSelections[[#This Row],[ID]] ) - ROW( co_plotSelections[[#Headers],[ID]] )</f>
        <v>11</v>
      </c>
      <c r="C87" s="9" t="s">
        <v>203</v>
      </c>
      <c r="D87" s="11" t="s">
        <v>32</v>
      </c>
      <c r="E87" s="11" t="str">
        <f xml:space="preserve"> INDEX( co_plotList[inputsName], MATCH( co_plotSelections[[#This Row],[plot_id]], co_plotList[plot_id], 0 ) )</f>
        <v>input_rates1</v>
      </c>
      <c r="F87" s="11">
        <v>1</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8" spans="2:7" x14ac:dyDescent="0.2">
      <c r="B88" s="32">
        <f xml:space="preserve"> ROW( co_plotSelections[[#This Row],[ID]] ) - ROW( co_plotSelections[[#Headers],[ID]] )</f>
        <v>12</v>
      </c>
      <c r="C88" s="9" t="s">
        <v>203</v>
      </c>
      <c r="D88" s="11" t="s">
        <v>34</v>
      </c>
      <c r="E88" s="11" t="str">
        <f xml:space="preserve"> INDEX( co_plotList[inputsName], MATCH( co_plotSelections[[#This Row],[plot_id]], co_plotList[plot_id], 0 ) )</f>
        <v>input_rates1</v>
      </c>
      <c r="F88" s="11">
        <v>2</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9" spans="2:7" x14ac:dyDescent="0.2">
      <c r="B89" s="32">
        <f xml:space="preserve"> ROW( co_plotSelections[[#This Row],[ID]] ) - ROW( co_plotSelections[[#Headers],[ID]] )</f>
        <v>13</v>
      </c>
      <c r="C89" s="9" t="s">
        <v>203</v>
      </c>
      <c r="D89" s="11" t="s">
        <v>37</v>
      </c>
      <c r="E89" s="11" t="str">
        <f xml:space="preserve"> INDEX( co_plotList[inputsName], MATCH( co_plotSelections[[#This Row],[plot_id]], co_plotList[plot_id], 0 ) )</f>
        <v>input_rates1</v>
      </c>
      <c r="F89" s="11">
        <v>3</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0" spans="2:7" x14ac:dyDescent="0.2">
      <c r="B90" s="32">
        <f xml:space="preserve"> ROW( co_plotSelections[[#This Row],[ID]] ) - ROW( co_plotSelections[[#Headers],[ID]] )</f>
        <v>14</v>
      </c>
      <c r="C90" s="9" t="s">
        <v>203</v>
      </c>
      <c r="D90" s="11" t="s">
        <v>35</v>
      </c>
      <c r="E90" s="11" t="str">
        <f xml:space="preserve"> INDEX( co_plotList[inputsName], MATCH( co_plotSelections[[#This Row],[plot_id]], co_plotList[plot_id], 0 ) )</f>
        <v>input_rates1</v>
      </c>
      <c r="F90" s="11">
        <v>4</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1" spans="2:7" x14ac:dyDescent="0.2">
      <c r="B91" s="32">
        <f xml:space="preserve"> ROW( co_plotSelections[[#This Row],[ID]] ) - ROW( co_plotSelections[[#Headers],[ID]] )</f>
        <v>15</v>
      </c>
      <c r="C91" s="9" t="s">
        <v>205</v>
      </c>
      <c r="D91" s="11" t="s">
        <v>32</v>
      </c>
      <c r="E91" s="11" t="str">
        <f xml:space="preserve"> INDEX( co_plotList[inputsName], MATCH( co_plotSelections[[#This Row],[plot_id]], co_plotList[plot_id], 0 ) )</f>
        <v>input_rates2</v>
      </c>
      <c r="F91" s="11">
        <v>1</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2" spans="2:7" x14ac:dyDescent="0.2">
      <c r="B92" s="32">
        <f xml:space="preserve"> ROW( co_plotSelections[[#This Row],[ID]] ) - ROW( co_plotSelections[[#Headers],[ID]] )</f>
        <v>16</v>
      </c>
      <c r="C92" s="9" t="s">
        <v>205</v>
      </c>
      <c r="D92" s="11" t="s">
        <v>35</v>
      </c>
      <c r="E92" s="11" t="str">
        <f xml:space="preserve"> INDEX( co_plotList[inputsName], MATCH( co_plotSelections[[#This Row],[plot_id]], co_plotList[plot_id], 0 ) )</f>
        <v>input_rates2</v>
      </c>
      <c r="F92" s="11">
        <v>2</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2">
        <f xml:space="preserve"> ROW( co_plotSelections[[#This Row],[ID]] ) - ROW( co_plotSelections[[#Headers],[ID]] )</f>
        <v>17</v>
      </c>
      <c r="C93" s="9" t="s">
        <v>207</v>
      </c>
      <c r="D93" s="11" t="s">
        <v>74</v>
      </c>
      <c r="E93" s="11" t="str">
        <f xml:space="preserve"> INDEX( co_plotList[inputsName], MATCH( co_plotSelections[[#This Row],[plot_id]], co_plotList[plot_id], 0 ) )</f>
        <v>input_rates3</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4" spans="2:7" x14ac:dyDescent="0.2">
      <c r="B94" s="32">
        <f xml:space="preserve"> ROW( co_plotSelections[[#This Row],[ID]] ) - ROW( co_plotSelections[[#Headers],[ID]] )</f>
        <v>18</v>
      </c>
      <c r="C94" s="9" t="s">
        <v>207</v>
      </c>
      <c r="D94" s="11" t="s">
        <v>35</v>
      </c>
      <c r="E94" s="11" t="str">
        <f xml:space="preserve"> INDEX( co_plotList[inputsName], MATCH( co_plotSelections[[#This Row],[plot_id]], co_plotList[plot_id], 0 ) )</f>
        <v>input_rates3</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2">
        <f xml:space="preserve"> ROW( co_plotSelections[[#This Row],[ID]] ) - ROW( co_plotSelections[[#Headers],[ID]] )</f>
        <v>19</v>
      </c>
      <c r="C95" s="9" t="s">
        <v>207</v>
      </c>
      <c r="D95" s="11" t="s">
        <v>38</v>
      </c>
      <c r="E95" s="11" t="str">
        <f xml:space="preserve"> INDEX( co_plotList[inputsName], MATCH( co_plotSelections[[#This Row],[plot_id]], co_plotList[plot_id], 0 ) )</f>
        <v>input_rates3</v>
      </c>
      <c r="F95" s="11">
        <v>3</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6" spans="2:7" x14ac:dyDescent="0.2">
      <c r="B96" s="32">
        <f xml:space="preserve"> ROW( co_plotSelections[[#This Row],[ID]] ) - ROW( co_plotSelections[[#Headers],[ID]] )</f>
        <v>20</v>
      </c>
      <c r="C96" s="9" t="s">
        <v>233</v>
      </c>
      <c r="D96" s="11" t="s">
        <v>34</v>
      </c>
      <c r="E96" s="34" t="str">
        <f xml:space="preserve"> INDEX( co_plotList[inputsName], MATCH( co_plotSelections[[#This Row],[plot_id]], co_plotList[plot_id], 0 ) )</f>
        <v>input_rates4</v>
      </c>
      <c r="F96" s="11">
        <v>1</v>
      </c>
      <c r="G96" s="35"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7" spans="2:7" x14ac:dyDescent="0.2">
      <c r="B97" s="32">
        <f xml:space="preserve"> ROW( co_plotSelections[[#This Row],[ID]] ) - ROW( co_plotSelections[[#Headers],[ID]] )</f>
        <v>21</v>
      </c>
      <c r="C97" s="9" t="s">
        <v>233</v>
      </c>
      <c r="D97" s="11" t="s">
        <v>37</v>
      </c>
      <c r="E97" s="34" t="str">
        <f xml:space="preserve"> INDEX( co_plotList[inputsName], MATCH( co_plotSelections[[#This Row],[plot_id]], co_plotList[plot_id], 0 ) )</f>
        <v>input_rates4</v>
      </c>
      <c r="F97" s="11">
        <v>2</v>
      </c>
      <c r="G97" s="35"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8" spans="2:7" x14ac:dyDescent="0.2">
      <c r="B98" s="32">
        <f xml:space="preserve"> ROW( co_plotSelections[[#This Row],[ID]] ) - ROW( co_plotSelections[[#Headers],[ID]] )</f>
        <v>22</v>
      </c>
      <c r="C98" s="9" t="s">
        <v>233</v>
      </c>
      <c r="D98" s="11" t="s">
        <v>35</v>
      </c>
      <c r="E98" s="34" t="str">
        <f xml:space="preserve"> INDEX( co_plotList[inputsName], MATCH( co_plotSelections[[#This Row],[plot_id]], co_plotList[plot_id], 0 ) )</f>
        <v>input_rates4</v>
      </c>
      <c r="F98" s="11">
        <v>3</v>
      </c>
      <c r="G98" s="35"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9" spans="2:7" x14ac:dyDescent="0.2">
      <c r="B99" s="32">
        <f xml:space="preserve"> ROW( co_plotSelections[[#This Row],[ID]] ) - ROW( co_plotSelections[[#Headers],[ID]] )</f>
        <v>23</v>
      </c>
      <c r="C99" s="9" t="s">
        <v>233</v>
      </c>
      <c r="D99" s="11" t="s">
        <v>38</v>
      </c>
      <c r="E99" s="34" t="str">
        <f xml:space="preserve"> INDEX( co_plotList[inputsName], MATCH( co_plotSelections[[#This Row],[plot_id]], co_plotList[plot_id], 0 ) )</f>
        <v>input_rates4</v>
      </c>
      <c r="F99" s="11">
        <v>4</v>
      </c>
      <c r="G99" s="35"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2" spans="2:7" x14ac:dyDescent="0.2">
      <c r="B102" s="6" t="s">
        <v>214</v>
      </c>
    </row>
    <row r="103" spans="2:7" x14ac:dyDescent="0.2">
      <c r="B103" s="6" t="s">
        <v>100</v>
      </c>
      <c r="C103" s="6" t="s">
        <v>193</v>
      </c>
      <c r="D103" s="6" t="s">
        <v>215</v>
      </c>
      <c r="E103" s="6" t="s">
        <v>216</v>
      </c>
    </row>
    <row r="104" spans="2:7" x14ac:dyDescent="0.2">
      <c r="B104" s="32">
        <f xml:space="preserve"> ROW( co_plotLabels[[#This Row],[ID]] ) - ROW( co_plotLabels[[#Headers],[ID]] )</f>
        <v>1</v>
      </c>
      <c r="C104" s="9" t="s">
        <v>196</v>
      </c>
      <c r="D104" s="9" t="s">
        <v>217</v>
      </c>
      <c r="E104" s="9" t="str">
        <f xml:space="preserve"> _xlfn.IFNA( _xlfn.TEXTJOIN("", TRUE, "Avoided ", INDEX(co_sectorInfo[impactUnit],MATCH(input_sector,co_sectorInfo[sector],0)), " in ", $G$77, " populations", " - ",$G$79), "" )</f>
        <v/>
      </c>
    </row>
    <row r="105" spans="2:7" x14ac:dyDescent="0.2">
      <c r="B105" s="32">
        <f xml:space="preserve"> ROW( co_plotLabels[[#This Row],[ID]] ) - ROW( co_plotLabels[[#Headers],[ID]] )</f>
        <v>2</v>
      </c>
      <c r="C105" s="9" t="s">
        <v>196</v>
      </c>
      <c r="D105" s="9" t="s">
        <v>218</v>
      </c>
      <c r="E105" s="9" t="s">
        <v>38</v>
      </c>
    </row>
    <row r="106" spans="2:7" x14ac:dyDescent="0.2">
      <c r="B106" s="32">
        <f xml:space="preserve"> ROW( co_plotLabels[[#This Row],[ID]] ) - ROW( co_plotLabels[[#Headers],[ID]] )</f>
        <v>3</v>
      </c>
      <c r="C106" s="9" t="s">
        <v>196</v>
      </c>
      <c r="D106" s="9" t="s">
        <v>219</v>
      </c>
      <c r="E106" s="12" t="str">
        <f xml:space="preserve"> _xlfn.IFNA( _xlfn.TEXTJOIN("", TRUE, "Avoided ", INDEX(co_sectorInfo[impactUnit],MATCH(input_sector,co_sectorInfo[sector],0))), "" )</f>
        <v/>
      </c>
    </row>
    <row r="107" spans="2:7" x14ac:dyDescent="0.2">
      <c r="B107" s="32">
        <f xml:space="preserve"> ROW( co_plotLabels[[#This Row],[ID]] ) - ROW( co_plotLabels[[#Headers],[ID]] )</f>
        <v>4</v>
      </c>
      <c r="C107" s="9" t="s">
        <v>198</v>
      </c>
      <c r="D107" s="11" t="s">
        <v>217</v>
      </c>
      <c r="E107" s="12" t="str">
        <f xml:space="preserve"> _xlfn.IFNA( _xlfn.TEXTJOIN("", TRUE, "Avoided ", INDEX(co_sectorInfo[impactUnit],MATCH(input_sector,co_sectorInfo[sector],0)), " for ", $G$81,", ", $G$83, " - ",$G$82), "" )</f>
        <v/>
      </c>
    </row>
    <row r="108" spans="2:7" x14ac:dyDescent="0.2">
      <c r="B108" s="32">
        <f xml:space="preserve"> ROW( co_plotLabels[[#This Row],[ID]] ) - ROW( co_plotLabels[[#Headers],[ID]] )</f>
        <v>5</v>
      </c>
      <c r="C108" s="9" t="s">
        <v>201</v>
      </c>
      <c r="D108" s="11" t="s">
        <v>217</v>
      </c>
      <c r="E108" s="12" t="str">
        <f ca="1">IF( OR( $G$86 = "", $G$84 = "", $G$85 = "" ), "", _xlfn.TEXTJOIN("",TRUE,"Difference in risk in ", $G$86, " for ", $G$84, " - ", $G$85) )</f>
        <v/>
      </c>
    </row>
    <row r="109" spans="2:7" x14ac:dyDescent="0.2">
      <c r="B109" s="32">
        <f xml:space="preserve"> ROW( co_plotLabels[[#This Row],[ID]] ) - ROW( co_plotLabels[[#Headers],[ID]] )</f>
        <v>6</v>
      </c>
      <c r="C109" s="9" t="s">
        <v>203</v>
      </c>
      <c r="D109" s="11" t="s">
        <v>217</v>
      </c>
      <c r="E109" s="9" t="str">
        <f xml:space="preserve"> _xlfn.IFNA( _xlfn.TEXTJOIN("", TRUE, "Avoided ", INDEX(co_sectorInfo[impactUnit],MATCH(input_sector,co_sectorInfo[sector],0)), " ",
     INDEX(co_sectorInfo[rateUnitLabel],MATCH(input_sector,co_sectorInfo[sector],0)), " in ", $G$87, " populations for ", $G$89," - ", $G$90), "" )</f>
        <v/>
      </c>
    </row>
    <row r="110" spans="2:7" x14ac:dyDescent="0.2">
      <c r="B110" s="32">
        <f xml:space="preserve"> ROW( co_plotLabels[[#This Row],[ID]] ) - ROW( co_plotLabels[[#Headers],[ID]] )</f>
        <v>7</v>
      </c>
      <c r="C110" s="9" t="s">
        <v>203</v>
      </c>
      <c r="D110" s="11" t="s">
        <v>218</v>
      </c>
      <c r="E110" s="9" t="s">
        <v>38</v>
      </c>
    </row>
    <row r="111" spans="2:7" x14ac:dyDescent="0.2">
      <c r="B111" s="32">
        <f xml:space="preserve"> ROW( co_plotLabels[[#This Row],[ID]] ) - ROW( co_plotLabels[[#Headers],[ID]] )</f>
        <v>8</v>
      </c>
      <c r="C111" s="9" t="s">
        <v>203</v>
      </c>
      <c r="D111" s="11" t="s">
        <v>219</v>
      </c>
      <c r="E111" s="12" t="str">
        <f xml:space="preserve"> _xlfn.IFNA( _xlfn.TEXTJOIN("", TRUE, "Avoided ", INDEX(co_sectorInfo[impactUnit],MATCH(input_sector,co_sectorInfo[sector],0))), "" )</f>
        <v/>
      </c>
    </row>
    <row r="112" spans="2:7" x14ac:dyDescent="0.2">
      <c r="B112" s="32">
        <f xml:space="preserve"> ROW( co_plotLabels[[#This Row],[ID]] ) - ROW( co_plotLabels[[#Headers],[ID]] )</f>
        <v>9</v>
      </c>
      <c r="C112" s="9" t="s">
        <v>205</v>
      </c>
      <c r="D112" s="11" t="s">
        <v>217</v>
      </c>
      <c r="E112" s="9" t="str">
        <f xml:space="preserve"> _xlfn.IFNA( _xlfn.TEXTJOIN("", TRUE, "Additional ", INDEX(co_sectorInfo[impactUnit],MATCH(input_sector,co_sectorInfo[sector],0)), " ",
    INDEX(co_sectorInfo[rateUnitLabel],MATCH(input_sector,co_sectorInfo[sector],0)), " in ", $G$91, " populations", " - ", $G$92), "" )</f>
        <v/>
      </c>
    </row>
    <row r="113" spans="2:5" x14ac:dyDescent="0.2">
      <c r="B113" s="32">
        <f xml:space="preserve"> ROW( co_plotLabels[[#This Row],[ID]] ) - ROW( co_plotLabels[[#Headers],[ID]] )</f>
        <v>10</v>
      </c>
      <c r="C113" s="9" t="s">
        <v>205</v>
      </c>
      <c r="D113" s="11" t="s">
        <v>218</v>
      </c>
      <c r="E113" s="9" t="s">
        <v>38</v>
      </c>
    </row>
    <row r="114" spans="2:5" x14ac:dyDescent="0.2">
      <c r="B114" s="32">
        <f xml:space="preserve"> ROW( co_plotLabels[[#This Row],[ID]] ) - ROW( co_plotLabels[[#Headers],[ID]] )</f>
        <v>11</v>
      </c>
      <c r="C114" s="9" t="s">
        <v>205</v>
      </c>
      <c r="D114" s="11" t="s">
        <v>219</v>
      </c>
      <c r="E114" s="9" t="str">
        <f xml:space="preserve"> _xlfn.IFNA( _xlfn.TEXTJOIN("", TRUE, INDEX(co_sectorInfo[impactUnitFormatted],MATCH(input_sector,co_sectorInfo[sector],0))," ", INDEX(co_sectorInfo[rateUnitLabel],MATCH(input_sector,co_sectorInfo[sector],0))), "" )</f>
        <v/>
      </c>
    </row>
    <row r="115" spans="2:5" x14ac:dyDescent="0.2">
      <c r="B115" s="32">
        <f xml:space="preserve"> ROW( co_plotLabels[[#This Row],[ID]] ) - ROW( co_plotLabels[[#Headers],[ID]] )</f>
        <v>12</v>
      </c>
      <c r="C115" s="9" t="s">
        <v>207</v>
      </c>
      <c r="D115" s="11" t="s">
        <v>217</v>
      </c>
      <c r="E115" s="9" t="str">
        <f xml:space="preserve"> _xlfn.IFNA( _xlfn.TEXTJOIN("", TRUE, "Additional ", INDEX(co_sectorInfo[impactUnit],MATCH(input_sector,co_sectorInfo[sector],0))," ", INDEX(co_sectorInfo[rateUnitLabel],MATCH(input_sector,co_sectorInfo[sector],0)), " for ", $G$93, ", ", $G$95," - ", $G$94), "" )</f>
        <v/>
      </c>
    </row>
    <row r="116" spans="2:5" x14ac:dyDescent="0.2">
      <c r="B116" s="32">
        <f xml:space="preserve"> ROW( co_plotLabels[[#This Row],[ID]] ) - ROW( co_plotLabels[[#Headers],[ID]] )</f>
        <v>13</v>
      </c>
      <c r="C116" s="9" t="s">
        <v>233</v>
      </c>
      <c r="D116" s="11" t="s">
        <v>217</v>
      </c>
      <c r="E116" s="9" t="str">
        <f xml:space="preserve"> _xlfn.IFNA( _xlfn.TEXTJOIN("", TRUE, "Avoided ", INDEX(co_sectorInfo[impactUnit],MATCH(input_sector,co_sectorInfo[sector],0))," ", INDEX(co_sectorInfo[rateUnitLabel],MATCH(input_sector,co_sectorInfo[sector],0)), " for ", $G$97, ", ", $G$99," - ", $G$98), "" )</f>
        <v/>
      </c>
    </row>
    <row r="119" spans="2:5" x14ac:dyDescent="0.2">
      <c r="B119" s="6" t="s">
        <v>220</v>
      </c>
    </row>
    <row r="120" spans="2:5" x14ac:dyDescent="0.2">
      <c r="B120" s="6" t="s">
        <v>100</v>
      </c>
      <c r="C120" s="6" t="s">
        <v>35</v>
      </c>
    </row>
    <row r="121" spans="2:5" x14ac:dyDescent="0.2">
      <c r="B121" s="32">
        <f xml:space="preserve"> ROW( co_regions[[#This Row],[ID]] ) - ROW( co_regions[[#Headers],[ID]] )</f>
        <v>1</v>
      </c>
      <c r="C121" s="9" t="s">
        <v>221</v>
      </c>
    </row>
    <row r="122" spans="2:5" x14ac:dyDescent="0.2">
      <c r="B122" s="32">
        <f xml:space="preserve"> ROW( co_regions[[#This Row],[ID]] ) - ROW( co_regions[[#Headers],[ID]] )</f>
        <v>2</v>
      </c>
      <c r="C122" s="9" t="s">
        <v>222</v>
      </c>
    </row>
    <row r="123" spans="2:5" x14ac:dyDescent="0.2">
      <c r="B123" s="32">
        <f xml:space="preserve"> ROW( co_regions[[#This Row],[ID]] ) - ROW( co_regions[[#Headers],[ID]] )</f>
        <v>3</v>
      </c>
      <c r="C123" s="9" t="s">
        <v>223</v>
      </c>
    </row>
    <row r="124" spans="2:5" x14ac:dyDescent="0.2">
      <c r="B124" s="32">
        <f xml:space="preserve"> ROW( co_regions[[#This Row],[ID]] ) - ROW( co_regions[[#Headers],[ID]] )</f>
        <v>4</v>
      </c>
      <c r="C124" s="9" t="s">
        <v>224</v>
      </c>
    </row>
    <row r="125" spans="2:5" x14ac:dyDescent="0.2">
      <c r="B125" s="32">
        <f xml:space="preserve"> ROW( co_regions[[#This Row],[ID]] ) - ROW( co_regions[[#Headers],[ID]] )</f>
        <v>5</v>
      </c>
      <c r="C125" s="9" t="s">
        <v>225</v>
      </c>
    </row>
    <row r="126" spans="2:5" x14ac:dyDescent="0.2">
      <c r="B126" s="32">
        <f xml:space="preserve"> ROW( co_regions[[#This Row],[ID]] ) - ROW( co_regions[[#Headers],[ID]] )</f>
        <v>6</v>
      </c>
      <c r="C126" s="9" t="s">
        <v>226</v>
      </c>
    </row>
    <row r="127" spans="2:5" x14ac:dyDescent="0.2">
      <c r="B127" s="32">
        <f xml:space="preserve"> ROW( co_regions[[#This Row],[ID]] ) - ROW( co_regions[[#Headers],[ID]] )</f>
        <v>7</v>
      </c>
      <c r="C127" s="9" t="s">
        <v>227</v>
      </c>
    </row>
    <row r="128" spans="2:5" x14ac:dyDescent="0.2">
      <c r="B128" s="32">
        <f xml:space="preserve"> ROW( co_regions[[#This Row],[ID]] ) - ROW( co_regions[[#Headers],[ID]] )</f>
        <v>8</v>
      </c>
      <c r="C128" s="9" t="s">
        <v>36</v>
      </c>
    </row>
    <row r="131" spans="2:3" x14ac:dyDescent="0.2">
      <c r="B131" s="6" t="s">
        <v>228</v>
      </c>
    </row>
    <row r="132" spans="2:3" x14ac:dyDescent="0.2">
      <c r="B132" s="6" t="s">
        <v>100</v>
      </c>
      <c r="C132" s="6" t="s">
        <v>38</v>
      </c>
    </row>
    <row r="133" spans="2:3" x14ac:dyDescent="0.2">
      <c r="B133" s="32">
        <f xml:space="preserve"> ROW( co_years[[#This Row],[ID]] ) - ROW( co_years[[#Headers],[ID]] )</f>
        <v>1</v>
      </c>
      <c r="C133" s="12">
        <f xml:space="preserve"> 2010 + ( co_years[[#This Row],[ID]] - 1 ) * 5</f>
        <v>2010</v>
      </c>
    </row>
    <row r="134" spans="2:3" x14ac:dyDescent="0.2">
      <c r="B134" s="32">
        <f xml:space="preserve"> ROW( co_years[[#This Row],[ID]] ) - ROW( co_years[[#Headers],[ID]] )</f>
        <v>2</v>
      </c>
      <c r="C134" s="12">
        <f xml:space="preserve"> 2010 + ( co_years[[#This Row],[ID]] - 1 ) * 5</f>
        <v>2015</v>
      </c>
    </row>
    <row r="135" spans="2:3" x14ac:dyDescent="0.2">
      <c r="B135" s="32">
        <f xml:space="preserve"> ROW( co_years[[#This Row],[ID]] ) - ROW( co_years[[#Headers],[ID]] )</f>
        <v>3</v>
      </c>
      <c r="C135" s="12">
        <f xml:space="preserve"> 2010 + ( co_years[[#This Row],[ID]] - 1 ) * 5</f>
        <v>2020</v>
      </c>
    </row>
    <row r="136" spans="2:3" x14ac:dyDescent="0.2">
      <c r="B136" s="32">
        <f xml:space="preserve"> ROW( co_years[[#This Row],[ID]] ) - ROW( co_years[[#Headers],[ID]] )</f>
        <v>4</v>
      </c>
      <c r="C136" s="12">
        <f xml:space="preserve"> 2010 + ( co_years[[#This Row],[ID]] - 1 ) * 5</f>
        <v>2025</v>
      </c>
    </row>
    <row r="137" spans="2:3" x14ac:dyDescent="0.2">
      <c r="B137" s="32">
        <f xml:space="preserve"> ROW( co_years[[#This Row],[ID]] ) - ROW( co_years[[#Headers],[ID]] )</f>
        <v>5</v>
      </c>
      <c r="C137" s="12">
        <f xml:space="preserve"> 2010 + ( co_years[[#This Row],[ID]] - 1 ) * 5</f>
        <v>2030</v>
      </c>
    </row>
    <row r="138" spans="2:3" x14ac:dyDescent="0.2">
      <c r="B138" s="32">
        <f xml:space="preserve"> ROW( co_years[[#This Row],[ID]] ) - ROW( co_years[[#Headers],[ID]] )</f>
        <v>6</v>
      </c>
      <c r="C138" s="12">
        <f xml:space="preserve"> 2010 + ( co_years[[#This Row],[ID]] - 1 ) * 5</f>
        <v>2035</v>
      </c>
    </row>
    <row r="139" spans="2:3" x14ac:dyDescent="0.2">
      <c r="B139" s="32">
        <f xml:space="preserve"> ROW( co_years[[#This Row],[ID]] ) - ROW( co_years[[#Headers],[ID]] )</f>
        <v>7</v>
      </c>
      <c r="C139" s="12">
        <f xml:space="preserve"> 2010 + ( co_years[[#This Row],[ID]] - 1 ) * 5</f>
        <v>2040</v>
      </c>
    </row>
    <row r="140" spans="2:3" x14ac:dyDescent="0.2">
      <c r="B140" s="32">
        <f xml:space="preserve"> ROW( co_years[[#This Row],[ID]] ) - ROW( co_years[[#Headers],[ID]] )</f>
        <v>8</v>
      </c>
      <c r="C140" s="12">
        <f xml:space="preserve"> 2010 + ( co_years[[#This Row],[ID]] - 1 ) * 5</f>
        <v>2045</v>
      </c>
    </row>
    <row r="141" spans="2:3" x14ac:dyDescent="0.2">
      <c r="B141" s="32">
        <f xml:space="preserve"> ROW( co_years[[#This Row],[ID]] ) - ROW( co_years[[#Headers],[ID]] )</f>
        <v>9</v>
      </c>
      <c r="C141" s="12">
        <f xml:space="preserve"> 2010 + ( co_years[[#This Row],[ID]] - 1 ) * 5</f>
        <v>2050</v>
      </c>
    </row>
    <row r="142" spans="2:3" x14ac:dyDescent="0.2">
      <c r="B142" s="32">
        <f xml:space="preserve"> ROW( co_years[[#This Row],[ID]] ) - ROW( co_years[[#Headers],[ID]] )</f>
        <v>10</v>
      </c>
      <c r="C142" s="12">
        <f xml:space="preserve"> 2010 + ( co_years[[#This Row],[ID]] - 1 ) * 5</f>
        <v>2055</v>
      </c>
    </row>
    <row r="143" spans="2:3" x14ac:dyDescent="0.2">
      <c r="B143" s="32">
        <f xml:space="preserve"> ROW( co_years[[#This Row],[ID]] ) - ROW( co_years[[#Headers],[ID]] )</f>
        <v>11</v>
      </c>
      <c r="C143" s="12">
        <f xml:space="preserve"> 2010 + ( co_years[[#This Row],[ID]] - 1 ) * 5</f>
        <v>2060</v>
      </c>
    </row>
    <row r="144" spans="2:3" x14ac:dyDescent="0.2">
      <c r="B144" s="32">
        <f xml:space="preserve"> ROW( co_years[[#This Row],[ID]] ) - ROW( co_years[[#Headers],[ID]] )</f>
        <v>12</v>
      </c>
      <c r="C144" s="12">
        <f xml:space="preserve"> 2010 + ( co_years[[#This Row],[ID]] - 1 ) * 5</f>
        <v>2065</v>
      </c>
    </row>
    <row r="145" spans="2:5" x14ac:dyDescent="0.2">
      <c r="B145" s="32">
        <f xml:space="preserve"> ROW( co_years[[#This Row],[ID]] ) - ROW( co_years[[#Headers],[ID]] )</f>
        <v>13</v>
      </c>
      <c r="C145" s="12">
        <f xml:space="preserve"> 2010 + ( co_years[[#This Row],[ID]] - 1 ) * 5</f>
        <v>2070</v>
      </c>
    </row>
    <row r="146" spans="2:5" x14ac:dyDescent="0.2">
      <c r="B146" s="32">
        <f xml:space="preserve"> ROW( co_years[[#This Row],[ID]] ) - ROW( co_years[[#Headers],[ID]] )</f>
        <v>14</v>
      </c>
      <c r="C146" s="12">
        <f xml:space="preserve"> 2010 + ( co_years[[#This Row],[ID]] - 1 ) * 5</f>
        <v>2075</v>
      </c>
    </row>
    <row r="147" spans="2:5" x14ac:dyDescent="0.2">
      <c r="B147" s="32">
        <f xml:space="preserve"> ROW( co_years[[#This Row],[ID]] ) - ROW( co_years[[#Headers],[ID]] )</f>
        <v>15</v>
      </c>
      <c r="C147" s="12">
        <f xml:space="preserve"> 2010 + ( co_years[[#This Row],[ID]] - 1 ) * 5</f>
        <v>2080</v>
      </c>
    </row>
    <row r="148" spans="2:5" x14ac:dyDescent="0.2">
      <c r="B148" s="32">
        <f xml:space="preserve"> ROW( co_years[[#This Row],[ID]] ) - ROW( co_years[[#Headers],[ID]] )</f>
        <v>16</v>
      </c>
      <c r="C148" s="12">
        <f xml:space="preserve"> 2010 + ( co_years[[#This Row],[ID]] - 1 ) * 5</f>
        <v>2085</v>
      </c>
    </row>
    <row r="149" spans="2:5" x14ac:dyDescent="0.2">
      <c r="B149" s="32">
        <f xml:space="preserve"> ROW( co_years[[#This Row],[ID]] ) - ROW( co_years[[#Headers],[ID]] )</f>
        <v>17</v>
      </c>
      <c r="C149" s="12">
        <f xml:space="preserve"> 2010 + ( co_years[[#This Row],[ID]] - 1 ) * 5</f>
        <v>2090</v>
      </c>
    </row>
    <row r="151" spans="2:5" x14ac:dyDescent="0.2">
      <c r="B151" s="6" t="s">
        <v>229</v>
      </c>
    </row>
    <row r="152" spans="2:5" x14ac:dyDescent="0.2">
      <c r="B152" s="6" t="s">
        <v>100</v>
      </c>
      <c r="C152" s="6" t="s">
        <v>83</v>
      </c>
      <c r="D152" s="6" t="s">
        <v>167</v>
      </c>
      <c r="E152" s="6" t="s">
        <v>230</v>
      </c>
    </row>
    <row r="153" spans="2:5" x14ac:dyDescent="0.2">
      <c r="B153" s="32">
        <f xml:space="preserve"> ROW( SV_Categories24[[#This Row],[ID]] ) - ROW( SV_Categories24[[#Headers],[ID]] )</f>
        <v>1</v>
      </c>
      <c r="C153" s="9" t="s">
        <v>168</v>
      </c>
      <c r="D153" s="9" t="s">
        <v>23</v>
      </c>
      <c r="E153" s="6" t="s">
        <v>231</v>
      </c>
    </row>
    <row r="154" spans="2:5" x14ac:dyDescent="0.2">
      <c r="B154" s="32">
        <f xml:space="preserve"> ROW( SV_Categories24[[#This Row],[ID]] ) - ROW( SV_Categories24[[#Headers],[ID]] )</f>
        <v>2</v>
      </c>
      <c r="C154" s="9" t="s">
        <v>169</v>
      </c>
      <c r="D154" s="9" t="s">
        <v>33</v>
      </c>
      <c r="E154" s="6" t="s">
        <v>231</v>
      </c>
    </row>
    <row r="155" spans="2:5" x14ac:dyDescent="0.2">
      <c r="B155" s="32">
        <f xml:space="preserve"> ROW( SV_Categories24[[#This Row],[ID]] ) - ROW( SV_Categories24[[#Headers],[ID]] )</f>
        <v>3</v>
      </c>
      <c r="C155" s="9" t="s">
        <v>170</v>
      </c>
      <c r="D155" s="9" t="s">
        <v>27</v>
      </c>
      <c r="E155" s="6" t="s">
        <v>232</v>
      </c>
    </row>
    <row r="156" spans="2:5" x14ac:dyDescent="0.2">
      <c r="B156" s="32">
        <f xml:space="preserve"> ROW( SV_Categories24[[#This Row],[ID]] ) - ROW( SV_Categories24[[#Headers],[ID]] )</f>
        <v>4</v>
      </c>
      <c r="C156" s="9" t="s">
        <v>171</v>
      </c>
      <c r="D156" s="9" t="s">
        <v>29</v>
      </c>
      <c r="E156" s="6" t="s">
        <v>232</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2022-10-06T19:53:20Z</dcterms:modified>
  <cp:category/>
  <cp:contentStatus/>
</cp:coreProperties>
</file>