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knoiva\Documents\CIRA_EPA_tempBin_R\FrEDI_repo\FrEDI\FrEDI\inst\extdata\sv\"/>
    </mc:Choice>
  </mc:AlternateContent>
  <xr:revisionPtr revIDLastSave="0" documentId="13_ncr:1_{9DB905FB-057A-4A69-98DE-868F06C97174}" xr6:coauthVersionLast="47" xr6:coauthVersionMax="47" xr10:uidLastSave="{00000000-0000-0000-0000-000000000000}"/>
  <bookViews>
    <workbookView xWindow="-120" yWindow="-120" windowWidth="20730" windowHeight="1116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91" i="9" l="1" a="1"/>
  <c r="X91" i="9" s="1"/>
  <c r="X90" i="9" a="1"/>
  <c r="X90" i="9" s="1"/>
  <c r="W91" i="9" a="1"/>
  <c r="W91" i="9" s="1"/>
  <c r="W90" i="9"/>
  <c r="W90" i="9" a="1"/>
  <c r="V91" i="9" a="1"/>
  <c r="V91" i="9" s="1"/>
  <c r="V90" i="9" a="1"/>
  <c r="V90" i="9" s="1"/>
  <c r="U91" i="9" a="1"/>
  <c r="U91" i="9" s="1"/>
  <c r="U90" i="9"/>
  <c r="U90" i="9" a="1"/>
  <c r="T91" i="9" a="1"/>
  <c r="T91" i="9" s="1"/>
  <c r="T90" i="9" a="1"/>
  <c r="T90" i="9" s="1"/>
  <c r="S91" i="9" a="1"/>
  <c r="S91" i="9" s="1"/>
  <c r="S90" i="9"/>
  <c r="S90" i="9" a="1"/>
  <c r="R91" i="9" a="1"/>
  <c r="R91" i="9" s="1"/>
  <c r="R90" i="9" a="1"/>
  <c r="R90" i="9" s="1"/>
  <c r="Q91" i="9" a="1"/>
  <c r="Q91" i="9" s="1"/>
  <c r="Q90" i="9" a="1"/>
  <c r="Q90" i="9" s="1"/>
  <c r="P91" i="9"/>
  <c r="P91" i="9" a="1"/>
  <c r="P90" i="9" a="1"/>
  <c r="P90" i="9" s="1"/>
  <c r="O91" i="9" a="1"/>
  <c r="O91" i="9" s="1"/>
  <c r="O90" i="9"/>
  <c r="O90" i="9" a="1"/>
  <c r="N91" i="9" a="1"/>
  <c r="N91" i="9" s="1"/>
  <c r="N90" i="9" a="1"/>
  <c r="N90" i="9" s="1"/>
  <c r="M91" i="9" a="1"/>
  <c r="M91" i="9" s="1"/>
  <c r="M90" i="9" a="1"/>
  <c r="M90" i="9" s="1"/>
  <c r="L91" i="9" a="1"/>
  <c r="L91" i="9" s="1"/>
  <c r="L90" i="9" a="1"/>
  <c r="L90" i="9" s="1"/>
  <c r="K91" i="9" a="1"/>
  <c r="K91" i="9" s="1"/>
  <c r="K90" i="9" a="1"/>
  <c r="K90" i="9" s="1"/>
  <c r="J91" i="9" a="1"/>
  <c r="J91" i="9" s="1"/>
  <c r="J90" i="9" a="1"/>
  <c r="J90" i="9" s="1"/>
  <c r="I91" i="9" a="1"/>
  <c r="I91" i="9" s="1"/>
  <c r="I90" i="9" a="1"/>
  <c r="I90" i="9" s="1"/>
  <c r="H90" i="9" a="1"/>
  <c r="H90" i="9" s="1"/>
  <c r="H91" i="9" a="1"/>
  <c r="H91" i="9" s="1"/>
  <c r="E110" i="6" l="1"/>
  <c r="E107" i="6"/>
  <c r="E104" i="6"/>
  <c r="E99" i="6"/>
  <c r="G29" i="8" a="1"/>
  <c r="G29" i="8" s="1"/>
  <c r="G30" i="8" a="1"/>
  <c r="G30" i="8" s="1"/>
  <c r="G31" i="8" a="1"/>
  <c r="G31" i="8" s="1"/>
  <c r="G32" i="8" a="1"/>
  <c r="G32" i="8" s="1"/>
  <c r="W65" i="10" l="1"/>
  <c r="V65" i="10"/>
  <c r="U65" i="10"/>
  <c r="T65" i="10"/>
  <c r="S65" i="10"/>
  <c r="R65" i="10"/>
  <c r="Q65" i="10"/>
  <c r="P65" i="10"/>
  <c r="O65" i="10"/>
  <c r="N65" i="10"/>
  <c r="M65" i="10"/>
  <c r="L65" i="10"/>
  <c r="K65" i="10"/>
  <c r="J65" i="10"/>
  <c r="I65" i="10"/>
  <c r="H65" i="10"/>
  <c r="G65" i="10"/>
  <c r="V94" i="9"/>
  <c r="U94" i="9"/>
  <c r="T94" i="9"/>
  <c r="S94" i="9"/>
  <c r="R94" i="9"/>
  <c r="Q94" i="9"/>
  <c r="P94" i="9"/>
  <c r="O94" i="9"/>
  <c r="N94" i="9"/>
  <c r="M94" i="9"/>
  <c r="L94" i="9"/>
  <c r="K94" i="9"/>
  <c r="J94" i="9"/>
  <c r="I94" i="9"/>
  <c r="H94" i="9"/>
  <c r="G94" i="9"/>
  <c r="F94" i="9"/>
  <c r="X88" i="9"/>
  <c r="W88" i="9"/>
  <c r="V88" i="9"/>
  <c r="U88" i="9"/>
  <c r="T88" i="9"/>
  <c r="S88" i="9"/>
  <c r="R88" i="9"/>
  <c r="Q88" i="9"/>
  <c r="P88" i="9"/>
  <c r="O88" i="9"/>
  <c r="N88" i="9"/>
  <c r="M88" i="9"/>
  <c r="L88" i="9"/>
  <c r="K88" i="9"/>
  <c r="J88" i="9"/>
  <c r="I88" i="9"/>
  <c r="H88" i="9"/>
  <c r="B143" i="6"/>
  <c r="C143" i="6" s="1"/>
  <c r="B135" i="6"/>
  <c r="C135" i="6" s="1"/>
  <c r="B136" i="6"/>
  <c r="C136" i="6" s="1"/>
  <c r="B137" i="6"/>
  <c r="C137" i="6" s="1"/>
  <c r="B138" i="6"/>
  <c r="C138" i="6" s="1"/>
  <c r="B139" i="6"/>
  <c r="C139" i="6" s="1"/>
  <c r="B140" i="6"/>
  <c r="C140" i="6" s="1"/>
  <c r="B141" i="6"/>
  <c r="C141" i="6" s="1"/>
  <c r="B142" i="6"/>
  <c r="C142" i="6" s="1"/>
  <c r="B134" i="6"/>
  <c r="C134" i="6" s="1"/>
  <c r="B133" i="6"/>
  <c r="C133" i="6" s="1"/>
  <c r="B132" i="6"/>
  <c r="C132" i="6" s="1"/>
  <c r="B131" i="6"/>
  <c r="C131" i="6" s="1"/>
  <c r="B130" i="6"/>
  <c r="C130" i="6" s="1"/>
  <c r="B129" i="6"/>
  <c r="C129" i="6" s="1"/>
  <c r="B128" i="6"/>
  <c r="C128" i="6" s="1"/>
  <c r="B127" i="6"/>
  <c r="C127" i="6" s="1"/>
  <c r="E109" i="6" l="1"/>
  <c r="E106" i="6"/>
  <c r="E102" i="6"/>
  <c r="E101" i="6"/>
  <c r="G79" i="6" a="1"/>
  <c r="G90" i="6" a="1"/>
  <c r="G89" i="6" a="1"/>
  <c r="G80" i="6" a="1"/>
  <c r="G93" i="6" a="1"/>
  <c r="G76" i="6" a="1"/>
  <c r="G87" i="6" a="1"/>
  <c r="G85" i="6" a="1"/>
  <c r="G84" i="6" a="1"/>
  <c r="G77" i="6" a="1"/>
  <c r="G82" i="6" a="1"/>
  <c r="G83" i="6" a="1"/>
  <c r="G91" i="6" a="1"/>
  <c r="G92" i="6" a="1"/>
  <c r="G94" i="6" a="1"/>
  <c r="G78" i="6" a="1"/>
  <c r="G86" i="6" a="1"/>
  <c r="G81" i="6" a="1"/>
  <c r="G88" i="6" a="1"/>
  <c r="G94" i="6" l="1"/>
  <c r="G90" i="6"/>
  <c r="G86" i="6"/>
  <c r="G82" i="6"/>
  <c r="G93" i="6"/>
  <c r="G89" i="6"/>
  <c r="G85" i="6"/>
  <c r="G81" i="6"/>
  <c r="G78" i="6"/>
  <c r="G92" i="6"/>
  <c r="G88" i="6"/>
  <c r="G84" i="6"/>
  <c r="G80" i="6"/>
  <c r="G77" i="6"/>
  <c r="G91" i="6"/>
  <c r="G87" i="6"/>
  <c r="G83" i="6"/>
  <c r="G79" i="6"/>
  <c r="G76" i="6"/>
  <c r="E103" i="6" l="1"/>
  <c r="E60" i="6" l="1"/>
  <c r="B61" i="6"/>
  <c r="B60" i="6"/>
  <c r="F90" i="9"/>
  <c r="F91" i="9"/>
  <c r="F104" i="9"/>
  <c r="F105" i="9"/>
  <c r="F106" i="9"/>
  <c r="F107" i="9"/>
  <c r="F108" i="9"/>
  <c r="F109" i="9"/>
  <c r="F110" i="9"/>
  <c r="F111" i="9"/>
  <c r="E104" i="9"/>
  <c r="E105" i="9"/>
  <c r="E106" i="9"/>
  <c r="E107" i="9"/>
  <c r="E108" i="9"/>
  <c r="E109" i="9"/>
  <c r="E110" i="9"/>
  <c r="E111" i="9"/>
  <c r="G90" i="9"/>
  <c r="G91" i="9"/>
  <c r="E96" i="9"/>
  <c r="E97" i="9"/>
  <c r="E98" i="9"/>
  <c r="E99"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4" i="9"/>
  <c r="G104" i="9" s="1" a="1"/>
  <c r="G104" i="9" s="1"/>
  <c r="C105" i="9"/>
  <c r="G105" i="9" s="1" a="1"/>
  <c r="G105" i="9" s="1"/>
  <c r="C106" i="9"/>
  <c r="C107" i="9"/>
  <c r="G107" i="9" s="1" a="1"/>
  <c r="G107" i="9" s="1"/>
  <c r="C108" i="9"/>
  <c r="C109" i="9"/>
  <c r="C110" i="9"/>
  <c r="G110" i="9" s="1" a="1"/>
  <c r="G110" i="9" s="1"/>
  <c r="C111" i="9"/>
  <c r="G111" i="9" s="1" a="1"/>
  <c r="G111" i="9" s="1"/>
  <c r="E90" i="9"/>
  <c r="E91" i="9"/>
  <c r="D90" i="9"/>
  <c r="D91" i="9"/>
  <c r="D96" i="9"/>
  <c r="D97" i="9"/>
  <c r="D98" i="9"/>
  <c r="D99" i="9"/>
  <c r="C34" i="6" a="1"/>
  <c r="C34" i="6" s="1"/>
  <c r="F67" i="10" l="1" a="1"/>
  <c r="F67" i="10" s="1"/>
  <c r="J37" i="8"/>
  <c r="G106" i="9" a="1"/>
  <c r="G106" i="9" s="1"/>
  <c r="G109" i="9" a="1"/>
  <c r="G109" i="9" s="1"/>
  <c r="G108" i="9" a="1"/>
  <c r="G108" i="9" s="1"/>
  <c r="C35" i="6" a="1"/>
  <c r="C35" i="6" s="1"/>
  <c r="F68" i="10" s="1" a="1"/>
  <c r="F68" i="10" s="1"/>
  <c r="B110" i="6"/>
  <c r="B109" i="6"/>
  <c r="B106" i="6"/>
  <c r="B105" i="6"/>
  <c r="B103" i="6"/>
  <c r="B92" i="6"/>
  <c r="E92" i="6"/>
  <c r="B93" i="6"/>
  <c r="E93" i="6"/>
  <c r="B94" i="6"/>
  <c r="E94" i="6"/>
  <c r="B89" i="6"/>
  <c r="E89" i="6"/>
  <c r="B81" i="6"/>
  <c r="E81" i="6"/>
  <c r="B82" i="6"/>
  <c r="E82" i="6"/>
  <c r="B78" i="6"/>
  <c r="E78" i="6"/>
  <c r="B71" i="6"/>
  <c r="B104" i="9" a="1"/>
  <c r="B104" i="9" s="1"/>
  <c r="B105" i="9" a="1"/>
  <c r="B105" i="9" s="1"/>
  <c r="B106" i="9" a="1"/>
  <c r="B106" i="9" s="1"/>
  <c r="B107" i="9" a="1"/>
  <c r="B107" i="9" s="1"/>
  <c r="B108" i="9" a="1"/>
  <c r="B108" i="9" s="1"/>
  <c r="B109" i="9" a="1"/>
  <c r="B109" i="9" s="1"/>
  <c r="B110" i="9" a="1"/>
  <c r="B110" i="9" s="1"/>
  <c r="B111" i="9" a="1"/>
  <c r="B111" i="9" s="1"/>
  <c r="B67" i="10" a="1"/>
  <c r="B67" i="10" s="1"/>
  <c r="C67" i="10"/>
  <c r="S67" i="10" s="1" a="1"/>
  <c r="S67" i="10" s="1"/>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N68" i="10" l="1"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C36" i="6" a="1"/>
  <c r="C36" i="6" s="1"/>
  <c r="F69" i="10" s="1" a="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08" i="6"/>
  <c r="B96" i="9" a="1"/>
  <c r="B96" i="9" s="1"/>
  <c r="C96" i="9" s="1" a="1"/>
  <c r="C96" i="9" s="1"/>
  <c r="B97" i="9" a="1"/>
  <c r="B97" i="9" s="1"/>
  <c r="C97" i="9" s="1" a="1"/>
  <c r="C97" i="9" s="1"/>
  <c r="B98" i="9" a="1"/>
  <c r="B98" i="9" s="1"/>
  <c r="B99" i="9" a="1"/>
  <c r="B99" i="9" s="1"/>
  <c r="B90" i="9" a="1"/>
  <c r="B90" i="9" s="1"/>
  <c r="B91" i="9" a="1"/>
  <c r="B91" i="9" s="1"/>
  <c r="B107" i="6"/>
  <c r="B104" i="6"/>
  <c r="B102" i="6"/>
  <c r="B101" i="6"/>
  <c r="B122" i="6"/>
  <c r="B121" i="6"/>
  <c r="B120" i="6"/>
  <c r="B119" i="6"/>
  <c r="B118" i="6"/>
  <c r="B117" i="6"/>
  <c r="B116" i="6"/>
  <c r="B115"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6" i="6"/>
  <c r="E77" i="6"/>
  <c r="E79" i="6"/>
  <c r="E80" i="6"/>
  <c r="E83" i="6"/>
  <c r="E84" i="6"/>
  <c r="E85" i="6"/>
  <c r="E86" i="6"/>
  <c r="E87" i="6"/>
  <c r="E88" i="6"/>
  <c r="E90" i="6"/>
  <c r="E91" i="6"/>
  <c r="P97" i="9" l="1" a="1"/>
  <c r="P97" i="9" s="1"/>
  <c r="U97" i="9" a="1"/>
  <c r="U97" i="9" s="1"/>
  <c r="N97" i="9" a="1"/>
  <c r="N97" i="9" s="1"/>
  <c r="K97" i="9" a="1"/>
  <c r="K97" i="9" s="1"/>
  <c r="S97" i="9" a="1"/>
  <c r="S97" i="9" s="1"/>
  <c r="Q97" i="9" a="1"/>
  <c r="Q97" i="9" s="1"/>
  <c r="I97" i="9" a="1"/>
  <c r="I97" i="9" s="1"/>
  <c r="V97" i="9" a="1"/>
  <c r="V97" i="9" s="1"/>
  <c r="L97" i="9" a="1"/>
  <c r="L97" i="9" s="1"/>
  <c r="G97" i="9" a="1"/>
  <c r="G97" i="9" s="1"/>
  <c r="O97" i="9" a="1"/>
  <c r="O97" i="9" s="1"/>
  <c r="M97" i="9" a="1"/>
  <c r="M97" i="9" s="1"/>
  <c r="T97" i="9" a="1"/>
  <c r="T97" i="9" s="1"/>
  <c r="R97" i="9" a="1"/>
  <c r="R97" i="9" s="1"/>
  <c r="J97" i="9" a="1"/>
  <c r="J97" i="9" s="1"/>
  <c r="H97" i="9" a="1"/>
  <c r="H97" i="9" s="1"/>
  <c r="F97" i="9" a="1"/>
  <c r="F97" i="9" s="1"/>
  <c r="P96" i="9" a="1"/>
  <c r="P96" i="9" s="1"/>
  <c r="U96" i="9" a="1"/>
  <c r="U96" i="9" s="1"/>
  <c r="N96" i="9" a="1"/>
  <c r="N96" i="9" s="1"/>
  <c r="K96" i="9" a="1"/>
  <c r="K96" i="9" s="1"/>
  <c r="S96" i="9" a="1"/>
  <c r="S96" i="9" s="1"/>
  <c r="Q96" i="9" a="1"/>
  <c r="Q96" i="9" s="1"/>
  <c r="I96" i="9" a="1"/>
  <c r="I96" i="9" s="1"/>
  <c r="V96" i="9" a="1"/>
  <c r="V96" i="9" s="1"/>
  <c r="L96" i="9" a="1"/>
  <c r="L96" i="9" s="1"/>
  <c r="G96" i="9" a="1"/>
  <c r="G96" i="9" s="1"/>
  <c r="O96" i="9" a="1"/>
  <c r="O96" i="9" s="1"/>
  <c r="F96" i="9" a="1"/>
  <c r="F96" i="9" s="1"/>
  <c r="M96" i="9" a="1"/>
  <c r="M96" i="9" s="1"/>
  <c r="T96" i="9" a="1"/>
  <c r="T96" i="9" s="1"/>
  <c r="R96" i="9" a="1"/>
  <c r="R96" i="9" s="1"/>
  <c r="J96" i="9" a="1"/>
  <c r="J96" i="9" s="1"/>
  <c r="H96" i="9" a="1"/>
  <c r="H96"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C98" i="9" a="1"/>
  <c r="C98" i="9" s="1"/>
  <c r="H32" i="8"/>
  <c r="H30" i="8"/>
  <c r="H31" i="8"/>
  <c r="H29" i="8"/>
  <c r="C37" i="6" a="1"/>
  <c r="C37" i="6" s="1"/>
  <c r="F70" i="10" s="1" a="1"/>
  <c r="F70" i="10" s="1"/>
  <c r="J46" i="8"/>
  <c r="J66" i="8"/>
  <c r="J58" i="8"/>
  <c r="J50" i="8"/>
  <c r="J42" i="8"/>
  <c r="J62" i="8"/>
  <c r="J54" i="8"/>
  <c r="J38" i="8"/>
  <c r="B91" i="6"/>
  <c r="B90" i="6"/>
  <c r="B88" i="6"/>
  <c r="B87" i="6"/>
  <c r="B86" i="6"/>
  <c r="B85" i="6"/>
  <c r="B84" i="6"/>
  <c r="B83" i="6"/>
  <c r="B70" i="6"/>
  <c r="B69" i="6"/>
  <c r="B68" i="6"/>
  <c r="B67" i="6"/>
  <c r="B66" i="6"/>
  <c r="B80" i="6"/>
  <c r="B79" i="6"/>
  <c r="B77" i="6"/>
  <c r="B76" i="6"/>
  <c r="E58" i="6"/>
  <c r="B100" i="6"/>
  <c r="B99" i="6"/>
  <c r="B59" i="6"/>
  <c r="B58" i="6"/>
  <c r="L5" i="6"/>
  <c r="L6" i="6"/>
  <c r="L7" i="6"/>
  <c r="L8" i="6"/>
  <c r="B29" i="6"/>
  <c r="B28" i="6"/>
  <c r="U98" i="9" l="1" a="1"/>
  <c r="U98" i="9" s="1"/>
  <c r="N98" i="9" a="1"/>
  <c r="N98" i="9" s="1"/>
  <c r="K98" i="9" a="1"/>
  <c r="K98" i="9" s="1"/>
  <c r="S98" i="9" a="1"/>
  <c r="S98" i="9" s="1"/>
  <c r="Q98" i="9" a="1"/>
  <c r="Q98" i="9" s="1"/>
  <c r="L98" i="9" a="1"/>
  <c r="L98" i="9" s="1"/>
  <c r="I98" i="9" a="1"/>
  <c r="I98" i="9" s="1"/>
  <c r="V98" i="9" a="1"/>
  <c r="V98" i="9" s="1"/>
  <c r="G98" i="9" a="1"/>
  <c r="G98" i="9" s="1"/>
  <c r="O98" i="9" a="1"/>
  <c r="O98" i="9" s="1"/>
  <c r="M98" i="9" a="1"/>
  <c r="M98" i="9" s="1"/>
  <c r="T98" i="9" a="1"/>
  <c r="T98" i="9" s="1"/>
  <c r="R98" i="9" a="1"/>
  <c r="R98" i="9" s="1"/>
  <c r="J98" i="9" a="1"/>
  <c r="J98" i="9" s="1"/>
  <c r="H98" i="9" a="1"/>
  <c r="H98" i="9" s="1"/>
  <c r="P98" i="9" a="1"/>
  <c r="P98" i="9" s="1"/>
  <c r="F98" i="9" a="1"/>
  <c r="F98"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C99" i="9" a="1"/>
  <c r="C99"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O113" i="10" l="1"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J113" i="10" a="1"/>
  <c r="J113" i="10" s="1"/>
  <c r="K113" i="10" a="1"/>
  <c r="K113" i="10" s="1"/>
  <c r="S113" i="10" a="1"/>
  <c r="S113" i="10" s="1"/>
  <c r="R113" i="10" a="1"/>
  <c r="R113" i="10" s="1"/>
  <c r="Q97" i="10" a="1"/>
  <c r="Q97" i="10" s="1"/>
  <c r="N97" i="10" a="1"/>
  <c r="N97" i="10" s="1"/>
  <c r="Y97" i="10" a="1"/>
  <c r="Y97" i="10" s="1"/>
  <c r="X97" i="10" a="1"/>
  <c r="X97" i="10" s="1"/>
  <c r="W97" i="10" a="1"/>
  <c r="W97" i="10" s="1"/>
  <c r="U97" i="10" a="1"/>
  <c r="U97" i="10" s="1"/>
  <c r="M97" i="10" a="1"/>
  <c r="M97" i="10" s="1"/>
  <c r="L97" i="10" a="1"/>
  <c r="L97" i="10" s="1"/>
  <c r="P97" i="10" a="1"/>
  <c r="P97" i="10" s="1"/>
  <c r="J97" i="10" a="1"/>
  <c r="J97" i="10" s="1"/>
  <c r="Z97" i="10" a="1"/>
  <c r="Z97" i="10" s="1"/>
  <c r="S97" i="10" a="1"/>
  <c r="S97" i="10" s="1"/>
  <c r="K97" i="10" a="1"/>
  <c r="K97" i="10" s="1"/>
  <c r="V97" i="10" a="1"/>
  <c r="V97" i="10" s="1"/>
  <c r="R97" i="10" a="1"/>
  <c r="R97" i="10" s="1"/>
  <c r="T97" i="10" a="1"/>
  <c r="T97" i="10" s="1"/>
  <c r="O97" i="10" a="1"/>
  <c r="O97"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V105" i="10" a="1"/>
  <c r="V105" i="10" s="1"/>
  <c r="T105" i="10" a="1"/>
  <c r="T105" i="10" s="1"/>
  <c r="Q105" i="10" a="1"/>
  <c r="Q105" i="10" s="1"/>
  <c r="K105" i="10" a="1"/>
  <c r="K105" i="10" s="1"/>
  <c r="R105" i="10" a="1"/>
  <c r="R105" i="10" s="1"/>
  <c r="P105" i="10" a="1"/>
  <c r="P105"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P89" i="10" a="1"/>
  <c r="P89" i="10" s="1"/>
  <c r="R89" i="10" a="1"/>
  <c r="R89" i="10" s="1"/>
  <c r="K89" i="10" a="1"/>
  <c r="K89" i="10" s="1"/>
  <c r="R95" i="10" a="1"/>
  <c r="R95" i="10" s="1"/>
  <c r="P95" i="10" a="1"/>
  <c r="P95" i="10" s="1"/>
  <c r="Z95" i="10" a="1"/>
  <c r="Z95" i="10" s="1"/>
  <c r="V95" i="10" a="1"/>
  <c r="V95" i="10" s="1"/>
  <c r="T95" i="10" a="1"/>
  <c r="T95" i="10" s="1"/>
  <c r="J95" i="10" a="1"/>
  <c r="J95" i="10" s="1"/>
  <c r="N95" i="10" a="1"/>
  <c r="N95" i="10" s="1"/>
  <c r="Y95" i="10" a="1"/>
  <c r="Y95" i="10" s="1"/>
  <c r="X95" i="10" a="1"/>
  <c r="X95" i="10" s="1"/>
  <c r="W95" i="10" a="1"/>
  <c r="W95" i="10" s="1"/>
  <c r="U95" i="10" a="1"/>
  <c r="U95" i="10" s="1"/>
  <c r="O95" i="10" a="1"/>
  <c r="O95" i="10" s="1"/>
  <c r="K95" i="10" a="1"/>
  <c r="K95" i="10" s="1"/>
  <c r="L95" i="10" a="1"/>
  <c r="L95" i="10" s="1"/>
  <c r="S95" i="10" a="1"/>
  <c r="S95" i="10" s="1"/>
  <c r="M95" i="10" a="1"/>
  <c r="M95" i="10" s="1"/>
  <c r="Q95" i="10" a="1"/>
  <c r="Q95"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R107" i="10" a="1"/>
  <c r="R107" i="10" s="1"/>
  <c r="S107" i="10" a="1"/>
  <c r="S107" i="10" s="1"/>
  <c r="N107" i="10" a="1"/>
  <c r="N107" i="10" s="1"/>
  <c r="J107" i="10" a="1"/>
  <c r="J107" i="10" s="1"/>
  <c r="K107" i="10" a="1"/>
  <c r="K107" i="10" s="1"/>
  <c r="O107" i="10" a="1"/>
  <c r="O107"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Q88" i="10" a="1"/>
  <c r="Q88" i="10" s="1"/>
  <c r="L88" i="10" a="1"/>
  <c r="L88" i="10" s="1"/>
  <c r="O88" i="10" a="1"/>
  <c r="O88" i="10" s="1"/>
  <c r="O106" i="10" a="1"/>
  <c r="O106" i="10" s="1"/>
  <c r="N106" i="10" a="1"/>
  <c r="N106" i="10" s="1"/>
  <c r="M106" i="10" a="1"/>
  <c r="M106" i="10" s="1"/>
  <c r="Y106" i="10" a="1"/>
  <c r="Y106" i="10" s="1"/>
  <c r="X106" i="10" a="1"/>
  <c r="X106" i="10" s="1"/>
  <c r="W106" i="10" a="1"/>
  <c r="W106" i="10" s="1"/>
  <c r="U106" i="10" a="1"/>
  <c r="U106" i="10" s="1"/>
  <c r="P106" i="10" a="1"/>
  <c r="P106" i="10" s="1"/>
  <c r="Z106" i="10" a="1"/>
  <c r="Z106" i="10" s="1"/>
  <c r="V106" i="10" a="1"/>
  <c r="V106" i="10" s="1"/>
  <c r="R106" i="10" a="1"/>
  <c r="R106" i="10" s="1"/>
  <c r="L106" i="10" a="1"/>
  <c r="L106" i="10" s="1"/>
  <c r="T106" i="10" a="1"/>
  <c r="T106" i="10" s="1"/>
  <c r="K106" i="10" a="1"/>
  <c r="K106" i="10" s="1"/>
  <c r="S106" i="10" a="1"/>
  <c r="S106" i="10" s="1"/>
  <c r="J106" i="10" a="1"/>
  <c r="J106" i="10" s="1"/>
  <c r="Q106" i="10" a="1"/>
  <c r="Q106" i="10" s="1"/>
  <c r="Y115" i="10" a="1"/>
  <c r="Y115" i="10" s="1"/>
  <c r="X115" i="10" a="1"/>
  <c r="X115" i="10" s="1"/>
  <c r="W115" i="10" a="1"/>
  <c r="W115" i="10" s="1"/>
  <c r="U115" i="10" a="1"/>
  <c r="U115" i="10" s="1"/>
  <c r="L115" i="10" a="1"/>
  <c r="L115" i="10" s="1"/>
  <c r="J115" i="10" a="1"/>
  <c r="J115" i="10" s="1"/>
  <c r="Z115" i="10" a="1"/>
  <c r="Z115" i="10" s="1"/>
  <c r="V115" i="10" a="1"/>
  <c r="V115" i="10" s="1"/>
  <c r="T115" i="10" a="1"/>
  <c r="T115" i="10" s="1"/>
  <c r="S115" i="10" a="1"/>
  <c r="S115" i="10" s="1"/>
  <c r="R115" i="10" a="1"/>
  <c r="R115" i="10" s="1"/>
  <c r="O115" i="10" a="1"/>
  <c r="O115" i="10" s="1"/>
  <c r="Q115" i="10" a="1"/>
  <c r="Q115" i="10" s="1"/>
  <c r="N115" i="10" a="1"/>
  <c r="N115" i="10" s="1"/>
  <c r="P115" i="10" a="1"/>
  <c r="P115" i="10" s="1"/>
  <c r="M115" i="10" a="1"/>
  <c r="M115" i="10" s="1"/>
  <c r="K115" i="10" a="1"/>
  <c r="K115" i="10" s="1"/>
  <c r="S94" i="10" a="1"/>
  <c r="S94" i="10" s="1"/>
  <c r="R94" i="10" a="1"/>
  <c r="R94" i="10" s="1"/>
  <c r="P94" i="10" a="1"/>
  <c r="P94" i="10" s="1"/>
  <c r="K94" i="10" a="1"/>
  <c r="K94" i="10" s="1"/>
  <c r="Z94" i="10" a="1"/>
  <c r="Z94" i="10" s="1"/>
  <c r="V94" i="10" a="1"/>
  <c r="V94" i="10" s="1"/>
  <c r="T94" i="10" a="1"/>
  <c r="T94" i="10" s="1"/>
  <c r="Y94" i="10" a="1"/>
  <c r="Y94" i="10" s="1"/>
  <c r="X94" i="10" a="1"/>
  <c r="X94" i="10" s="1"/>
  <c r="W94" i="10" a="1"/>
  <c r="W94" i="10" s="1"/>
  <c r="U94" i="10" a="1"/>
  <c r="U94" i="10" s="1"/>
  <c r="M94" i="10" a="1"/>
  <c r="M94" i="10" s="1"/>
  <c r="L94" i="10" a="1"/>
  <c r="L94" i="10" s="1"/>
  <c r="Q94" i="10" a="1"/>
  <c r="Q94" i="10" s="1"/>
  <c r="O94" i="10" a="1"/>
  <c r="O94" i="10" s="1"/>
  <c r="N94" i="10" a="1"/>
  <c r="N94" i="10" s="1"/>
  <c r="J94" i="10" a="1"/>
  <c r="J94" i="10" s="1"/>
  <c r="P102" i="10" a="1"/>
  <c r="P102" i="10" s="1"/>
  <c r="Z102" i="10" a="1"/>
  <c r="Z102" i="10" s="1"/>
  <c r="V102" i="10" a="1"/>
  <c r="V102" i="10" s="1"/>
  <c r="T102" i="10" a="1"/>
  <c r="T102" i="10" s="1"/>
  <c r="R102" i="10" a="1"/>
  <c r="R102" i="10" s="1"/>
  <c r="Q102" i="10" a="1"/>
  <c r="Q102" i="10" s="1"/>
  <c r="Y102" i="10" a="1"/>
  <c r="Y102" i="10" s="1"/>
  <c r="X102" i="10" a="1"/>
  <c r="X102" i="10" s="1"/>
  <c r="W102" i="10" a="1"/>
  <c r="W102" i="10" s="1"/>
  <c r="U102" i="10" a="1"/>
  <c r="U102" i="10" s="1"/>
  <c r="S102" i="10" a="1"/>
  <c r="S102" i="10" s="1"/>
  <c r="O102" i="10" a="1"/>
  <c r="O102" i="10" s="1"/>
  <c r="M102" i="10" a="1"/>
  <c r="M102" i="10" s="1"/>
  <c r="L102" i="10" a="1"/>
  <c r="L102" i="10" s="1"/>
  <c r="J102" i="10" a="1"/>
  <c r="J102" i="10" s="1"/>
  <c r="N102" i="10" a="1"/>
  <c r="N102" i="10" s="1"/>
  <c r="K102" i="10" a="1"/>
  <c r="K102" i="10" s="1"/>
  <c r="Q87" i="10" a="1"/>
  <c r="Q87" i="10" s="1"/>
  <c r="O87" i="10" a="1"/>
  <c r="O87" i="10" s="1"/>
  <c r="S87" i="10" a="1"/>
  <c r="S87" i="10" s="1"/>
  <c r="R87" i="10" a="1"/>
  <c r="R87" i="10" s="1"/>
  <c r="P87" i="10" a="1"/>
  <c r="P87" i="10" s="1"/>
  <c r="N87" i="10" a="1"/>
  <c r="N87" i="10" s="1"/>
  <c r="Z87" i="10" a="1"/>
  <c r="Z87" i="10" s="1"/>
  <c r="Y87" i="10" a="1"/>
  <c r="Y87" i="10" s="1"/>
  <c r="X87" i="10" a="1"/>
  <c r="X87" i="10" s="1"/>
  <c r="W87" i="10" a="1"/>
  <c r="W87" i="10" s="1"/>
  <c r="V87" i="10" a="1"/>
  <c r="V87" i="10" s="1"/>
  <c r="U87" i="10" a="1"/>
  <c r="U87" i="10" s="1"/>
  <c r="J87" i="10" a="1"/>
  <c r="J87" i="10" s="1"/>
  <c r="L87" i="10" a="1"/>
  <c r="L87" i="10" s="1"/>
  <c r="M87" i="10" a="1"/>
  <c r="M87" i="10" s="1"/>
  <c r="K87" i="10" a="1"/>
  <c r="K87" i="10" s="1"/>
  <c r="T87" i="10" a="1"/>
  <c r="T87" i="10" s="1"/>
  <c r="Z96" i="10" a="1"/>
  <c r="Z96" i="10" s="1"/>
  <c r="V96" i="10" a="1"/>
  <c r="V96" i="10" s="1"/>
  <c r="T96" i="10" a="1"/>
  <c r="T96" i="10" s="1"/>
  <c r="R96" i="10" a="1"/>
  <c r="R96" i="10" s="1"/>
  <c r="P96" i="10" a="1"/>
  <c r="P96" i="10" s="1"/>
  <c r="K96" i="10" a="1"/>
  <c r="K96" i="10" s="1"/>
  <c r="N96" i="10" a="1"/>
  <c r="N96" i="10" s="1"/>
  <c r="M96" i="10" a="1"/>
  <c r="M96" i="10" s="1"/>
  <c r="Y96" i="10" a="1"/>
  <c r="Y96" i="10" s="1"/>
  <c r="X96" i="10" a="1"/>
  <c r="X96" i="10" s="1"/>
  <c r="W96" i="10" a="1"/>
  <c r="W96" i="10" s="1"/>
  <c r="U96" i="10" a="1"/>
  <c r="U96" i="10" s="1"/>
  <c r="Q96" i="10" a="1"/>
  <c r="Q96" i="10" s="1"/>
  <c r="O96" i="10" a="1"/>
  <c r="O96" i="10" s="1"/>
  <c r="S96" i="10" a="1"/>
  <c r="S96" i="10" s="1"/>
  <c r="J96" i="10" a="1"/>
  <c r="J96" i="10" s="1"/>
  <c r="L96" i="10" a="1"/>
  <c r="L96" i="10" s="1"/>
  <c r="O86" i="10" a="1"/>
  <c r="O86" i="10" s="1"/>
  <c r="S86" i="10" a="1"/>
  <c r="S86" i="10" s="1"/>
  <c r="R86" i="10" a="1"/>
  <c r="R86" i="10" s="1"/>
  <c r="Q86" i="10" a="1"/>
  <c r="Q86" i="10" s="1"/>
  <c r="P86" i="10" a="1"/>
  <c r="P86" i="10" s="1"/>
  <c r="K86" i="10" a="1"/>
  <c r="K86" i="10" s="1"/>
  <c r="Z86" i="10" a="1"/>
  <c r="Z86" i="10" s="1"/>
  <c r="Y86" i="10" a="1"/>
  <c r="Y86" i="10" s="1"/>
  <c r="X86" i="10" a="1"/>
  <c r="X86" i="10" s="1"/>
  <c r="W86" i="10" a="1"/>
  <c r="W86" i="10" s="1"/>
  <c r="V86" i="10" a="1"/>
  <c r="V86" i="10" s="1"/>
  <c r="U86" i="10" a="1"/>
  <c r="U86" i="10" s="1"/>
  <c r="T86" i="10" a="1"/>
  <c r="T86" i="10" s="1"/>
  <c r="M86" i="10" a="1"/>
  <c r="M86" i="10" s="1"/>
  <c r="L86" i="10" a="1"/>
  <c r="L86" i="10" s="1"/>
  <c r="J86" i="10" a="1"/>
  <c r="J86" i="10" s="1"/>
  <c r="N86" i="10" a="1"/>
  <c r="N86" i="10" s="1"/>
  <c r="Q98" i="10" a="1"/>
  <c r="Q98" i="10" s="1"/>
  <c r="N98" i="10" a="1"/>
  <c r="N98" i="10" s="1"/>
  <c r="Y98" i="10" a="1"/>
  <c r="Y98" i="10" s="1"/>
  <c r="X98" i="10" a="1"/>
  <c r="X98" i="10" s="1"/>
  <c r="W98" i="10" a="1"/>
  <c r="W98" i="10" s="1"/>
  <c r="U98" i="10" a="1"/>
  <c r="U98" i="10" s="1"/>
  <c r="M98" i="10" a="1"/>
  <c r="M98" i="10" s="1"/>
  <c r="O98" i="10" a="1"/>
  <c r="O98" i="10" s="1"/>
  <c r="S98" i="10" a="1"/>
  <c r="S98" i="10" s="1"/>
  <c r="P98" i="10" a="1"/>
  <c r="P98" i="10" s="1"/>
  <c r="Z98" i="10" a="1"/>
  <c r="Z98" i="10" s="1"/>
  <c r="V98" i="10" a="1"/>
  <c r="V98" i="10" s="1"/>
  <c r="T98" i="10" a="1"/>
  <c r="T98" i="10" s="1"/>
  <c r="R98" i="10" a="1"/>
  <c r="R98" i="10" s="1"/>
  <c r="K98" i="10" a="1"/>
  <c r="K98" i="10" s="1"/>
  <c r="L98" i="10" a="1"/>
  <c r="L98" i="10" s="1"/>
  <c r="J98" i="10" a="1"/>
  <c r="J98" i="10" s="1"/>
  <c r="Z90" i="10" a="1"/>
  <c r="Z90" i="10" s="1"/>
  <c r="V90" i="10" a="1"/>
  <c r="V90" i="10" s="1"/>
  <c r="T90" i="10" a="1"/>
  <c r="T90" i="10" s="1"/>
  <c r="N90" i="10" a="1"/>
  <c r="N90" i="10" s="1"/>
  <c r="M90" i="10" a="1"/>
  <c r="M90" i="10" s="1"/>
  <c r="Y90" i="10" a="1"/>
  <c r="Y90" i="10" s="1"/>
  <c r="X90" i="10" a="1"/>
  <c r="X90" i="10" s="1"/>
  <c r="W90" i="10" a="1"/>
  <c r="W90" i="10" s="1"/>
  <c r="U90" i="10" a="1"/>
  <c r="U90" i="10" s="1"/>
  <c r="S90" i="10" a="1"/>
  <c r="S90" i="10" s="1"/>
  <c r="R90" i="10" a="1"/>
  <c r="R90" i="10" s="1"/>
  <c r="P90" i="10" a="1"/>
  <c r="P90" i="10" s="1"/>
  <c r="K90" i="10" a="1"/>
  <c r="K90" i="10" s="1"/>
  <c r="L90" i="10" a="1"/>
  <c r="L90" i="10" s="1"/>
  <c r="O90" i="10" a="1"/>
  <c r="O90" i="10" s="1"/>
  <c r="J90" i="10" a="1"/>
  <c r="J90" i="10" s="1"/>
  <c r="Q90" i="10" a="1"/>
  <c r="Q90"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P111" i="10" a="1"/>
  <c r="P111" i="10" s="1"/>
  <c r="Z111" i="10" a="1"/>
  <c r="Z111" i="10" s="1"/>
  <c r="V111" i="10" a="1"/>
  <c r="V111" i="10" s="1"/>
  <c r="T111" i="10" a="1"/>
  <c r="T111" i="10" s="1"/>
  <c r="K111" i="10" a="1"/>
  <c r="K111" i="10" s="1"/>
  <c r="L111" i="10" a="1"/>
  <c r="L111" i="10" s="1"/>
  <c r="Q111" i="10" a="1"/>
  <c r="Q111" i="10" s="1"/>
  <c r="M111" i="10" a="1"/>
  <c r="M111" i="10" s="1"/>
  <c r="Z109" i="10" a="1"/>
  <c r="Z109" i="10" s="1"/>
  <c r="V109" i="10" a="1"/>
  <c r="V109" i="10" s="1"/>
  <c r="T109" i="10" a="1"/>
  <c r="T109" i="10" s="1"/>
  <c r="K109" i="10" a="1"/>
  <c r="K109" i="10" s="1"/>
  <c r="J109" i="10" a="1"/>
  <c r="J109" i="10" s="1"/>
  <c r="S109" i="10" a="1"/>
  <c r="S109" i="10" s="1"/>
  <c r="R109" i="10" a="1"/>
  <c r="R109" i="10" s="1"/>
  <c r="O109" i="10" a="1"/>
  <c r="O109" i="10" s="1"/>
  <c r="N109" i="10" a="1"/>
  <c r="N109" i="10" s="1"/>
  <c r="Y109" i="10" a="1"/>
  <c r="Y109" i="10" s="1"/>
  <c r="X109" i="10" a="1"/>
  <c r="X109" i="10" s="1"/>
  <c r="W109" i="10" a="1"/>
  <c r="W109" i="10" s="1"/>
  <c r="U109" i="10" a="1"/>
  <c r="U109" i="10" s="1"/>
  <c r="M109" i="10" a="1"/>
  <c r="M109" i="10" s="1"/>
  <c r="L109" i="10" a="1"/>
  <c r="L109" i="10" s="1"/>
  <c r="Q109" i="10" a="1"/>
  <c r="Q109" i="10" s="1"/>
  <c r="P109" i="10" a="1"/>
  <c r="P109" i="10" s="1"/>
  <c r="V99" i="9" a="1"/>
  <c r="V99" i="9" s="1"/>
  <c r="S99" i="9" a="1"/>
  <c r="S99" i="9" s="1"/>
  <c r="Q99" i="9" a="1"/>
  <c r="Q99" i="9" s="1"/>
  <c r="I99" i="9" a="1"/>
  <c r="I99" i="9" s="1"/>
  <c r="F99" i="9" a="1"/>
  <c r="F99" i="9" s="1"/>
  <c r="G99" i="9" a="1"/>
  <c r="G99" i="9" s="1"/>
  <c r="O99" i="9" a="1"/>
  <c r="O99" i="9" s="1"/>
  <c r="T99" i="9" a="1"/>
  <c r="T99" i="9" s="1"/>
  <c r="M99" i="9" a="1"/>
  <c r="M99" i="9" s="1"/>
  <c r="J99" i="9" a="1"/>
  <c r="J99" i="9" s="1"/>
  <c r="R99" i="9" a="1"/>
  <c r="R99" i="9" s="1"/>
  <c r="H99" i="9" a="1"/>
  <c r="H99" i="9" s="1"/>
  <c r="P99" i="9" a="1"/>
  <c r="P99" i="9" s="1"/>
  <c r="U99" i="9" a="1"/>
  <c r="U99" i="9" s="1"/>
  <c r="N99" i="9" a="1"/>
  <c r="N99" i="9" s="1"/>
  <c r="K99" i="9" a="1"/>
  <c r="K99" i="9" s="1"/>
  <c r="L99" i="9" a="1"/>
  <c r="L99" i="9" s="1"/>
  <c r="Z116" i="10" a="1"/>
  <c r="Z116" i="10" s="1"/>
  <c r="S116" i="10" a="1"/>
  <c r="S116" i="10" s="1"/>
  <c r="K116" i="10" a="1"/>
  <c r="K116" i="10" s="1"/>
  <c r="Q116" i="10" a="1"/>
  <c r="Q116" i="10" s="1"/>
  <c r="P116" i="10" a="1"/>
  <c r="P116" i="10" s="1"/>
  <c r="M116" i="10" a="1"/>
  <c r="M116" i="10" s="1"/>
  <c r="T116" i="10" a="1"/>
  <c r="T116" i="10" s="1"/>
  <c r="Y116" i="10" a="1"/>
  <c r="Y116" i="10" s="1"/>
  <c r="W116" i="10" a="1"/>
  <c r="W116" i="10" s="1"/>
  <c r="O116" i="10" a="1"/>
  <c r="O116" i="10" s="1"/>
  <c r="U116" i="10" a="1"/>
  <c r="U116" i="10" s="1"/>
  <c r="R116" i="10" a="1"/>
  <c r="R116" i="10" s="1"/>
  <c r="N116" i="10" a="1"/>
  <c r="N116" i="10" s="1"/>
  <c r="L116" i="10" a="1"/>
  <c r="L116" i="10" s="1"/>
  <c r="J116" i="10" a="1"/>
  <c r="J116" i="10" s="1"/>
  <c r="X116" i="10" a="1"/>
  <c r="X116" i="10" s="1"/>
  <c r="V116" i="10" a="1"/>
  <c r="V116" i="10" s="1"/>
  <c r="R112" i="10" a="1"/>
  <c r="R112" i="10" s="1"/>
  <c r="N112" i="10" a="1"/>
  <c r="N112" i="10" s="1"/>
  <c r="O112" i="10" a="1"/>
  <c r="O112" i="10" s="1"/>
  <c r="Y112" i="10" a="1"/>
  <c r="Y112" i="10" s="1"/>
  <c r="X112" i="10" a="1"/>
  <c r="X112" i="10" s="1"/>
  <c r="W112" i="10" a="1"/>
  <c r="W112" i="10" s="1"/>
  <c r="U112" i="10" a="1"/>
  <c r="U112" i="10" s="1"/>
  <c r="Q112" i="10" a="1"/>
  <c r="Q112" i="10" s="1"/>
  <c r="P112" i="10" a="1"/>
  <c r="P112" i="10" s="1"/>
  <c r="M112" i="10" a="1"/>
  <c r="M112" i="10" s="1"/>
  <c r="Z112" i="10" a="1"/>
  <c r="Z112" i="10" s="1"/>
  <c r="V112" i="10" a="1"/>
  <c r="V112" i="10" s="1"/>
  <c r="K112" i="10" a="1"/>
  <c r="K112" i="10" s="1"/>
  <c r="S112" i="10" a="1"/>
  <c r="S112" i="10" s="1"/>
  <c r="T112" i="10" a="1"/>
  <c r="T112" i="10" s="1"/>
  <c r="L112" i="10" a="1"/>
  <c r="L112" i="10" s="1"/>
  <c r="J112" i="10" a="1"/>
  <c r="J112" i="10" s="1"/>
  <c r="S110" i="10" a="1"/>
  <c r="S110" i="10" s="1"/>
  <c r="R110" i="10" a="1"/>
  <c r="R110" i="10" s="1"/>
  <c r="O110" i="10" a="1"/>
  <c r="O110" i="10" s="1"/>
  <c r="Y110" i="10" a="1"/>
  <c r="Y110" i="10" s="1"/>
  <c r="X110" i="10" a="1"/>
  <c r="X110" i="10" s="1"/>
  <c r="W110" i="10" a="1"/>
  <c r="W110" i="10" s="1"/>
  <c r="U110" i="10" a="1"/>
  <c r="U110" i="10" s="1"/>
  <c r="M110" i="10" a="1"/>
  <c r="M110" i="10" s="1"/>
  <c r="L110" i="10" a="1"/>
  <c r="L110" i="10" s="1"/>
  <c r="Q110" i="10" a="1"/>
  <c r="Q110" i="10" s="1"/>
  <c r="P110" i="10" a="1"/>
  <c r="P110" i="10" s="1"/>
  <c r="V110" i="10" a="1"/>
  <c r="V110" i="10" s="1"/>
  <c r="J110" i="10" a="1"/>
  <c r="J110" i="10" s="1"/>
  <c r="T110" i="10" a="1"/>
  <c r="T110" i="10" s="1"/>
  <c r="Z110" i="10" a="1"/>
  <c r="Z110" i="10" s="1"/>
  <c r="N110" i="10" a="1"/>
  <c r="N110" i="10" s="1"/>
  <c r="K110" i="10" a="1"/>
  <c r="K110" i="10" s="1"/>
  <c r="Z108" i="10" a="1"/>
  <c r="Z108" i="10" s="1"/>
  <c r="V108" i="10" a="1"/>
  <c r="V108" i="10" s="1"/>
  <c r="T108" i="10" a="1"/>
  <c r="T108" i="10" s="1"/>
  <c r="Q108" i="10" a="1"/>
  <c r="Q108" i="10" s="1"/>
  <c r="P108" i="10" a="1"/>
  <c r="P108" i="10" s="1"/>
  <c r="K108" i="10" a="1"/>
  <c r="K108" i="10" s="1"/>
  <c r="O108" i="10" a="1"/>
  <c r="O108" i="10" s="1"/>
  <c r="N108" i="10" a="1"/>
  <c r="N108" i="10" s="1"/>
  <c r="J108" i="10" a="1"/>
  <c r="J108" i="10" s="1"/>
  <c r="X108" i="10" a="1"/>
  <c r="X108" i="10" s="1"/>
  <c r="M108" i="10" a="1"/>
  <c r="M108" i="10" s="1"/>
  <c r="Y108" i="10" a="1"/>
  <c r="Y108" i="10" s="1"/>
  <c r="W108" i="10" a="1"/>
  <c r="W108" i="10" s="1"/>
  <c r="U108" i="10" a="1"/>
  <c r="U108" i="10" s="1"/>
  <c r="S108" i="10" a="1"/>
  <c r="S108" i="10" s="1"/>
  <c r="R108" i="10" a="1"/>
  <c r="R108" i="10" s="1"/>
  <c r="L108" i="10" a="1"/>
  <c r="L108" i="10" s="1"/>
  <c r="Y91" i="10" a="1"/>
  <c r="Y91" i="10" s="1"/>
  <c r="X91" i="10" a="1"/>
  <c r="X91" i="10" s="1"/>
  <c r="W91" i="10" a="1"/>
  <c r="W91" i="10" s="1"/>
  <c r="U91" i="10" a="1"/>
  <c r="U91" i="10" s="1"/>
  <c r="M91" i="10" a="1"/>
  <c r="M91" i="10" s="1"/>
  <c r="L91" i="10" a="1"/>
  <c r="L91" i="10" s="1"/>
  <c r="Q91" i="10" a="1"/>
  <c r="Q91" i="10" s="1"/>
  <c r="O91" i="10" a="1"/>
  <c r="O91" i="10" s="1"/>
  <c r="R91" i="10" a="1"/>
  <c r="R91" i="10" s="1"/>
  <c r="P91" i="10" a="1"/>
  <c r="P91" i="10" s="1"/>
  <c r="K91" i="10" a="1"/>
  <c r="K91" i="10" s="1"/>
  <c r="T91" i="10" a="1"/>
  <c r="T91" i="10" s="1"/>
  <c r="Z91" i="10" a="1"/>
  <c r="Z91" i="10" s="1"/>
  <c r="V91" i="10" a="1"/>
  <c r="V91" i="10" s="1"/>
  <c r="S91" i="10" a="1"/>
  <c r="S91" i="10" s="1"/>
  <c r="N91" i="10" a="1"/>
  <c r="N91" i="10" s="1"/>
  <c r="J91" i="10" a="1"/>
  <c r="J91" i="10" s="1"/>
  <c r="R104" i="10" a="1"/>
  <c r="R104" i="10" s="1"/>
  <c r="J104" i="10" a="1"/>
  <c r="J104" i="10" s="1"/>
  <c r="S104" i="10" a="1"/>
  <c r="S104" i="10" s="1"/>
  <c r="N104" i="10" a="1"/>
  <c r="N104" i="10" s="1"/>
  <c r="Y104" i="10" a="1"/>
  <c r="Y104" i="10" s="1"/>
  <c r="X104" i="10" a="1"/>
  <c r="X104" i="10" s="1"/>
  <c r="W104" i="10" a="1"/>
  <c r="W104" i="10" s="1"/>
  <c r="U104" i="10" a="1"/>
  <c r="U104" i="10" s="1"/>
  <c r="O104" i="10" a="1"/>
  <c r="O104" i="10" s="1"/>
  <c r="M104" i="10" a="1"/>
  <c r="M104" i="10" s="1"/>
  <c r="Z104" i="10" a="1"/>
  <c r="Z104" i="10" s="1"/>
  <c r="V104" i="10" a="1"/>
  <c r="V104" i="10" s="1"/>
  <c r="T104" i="10" a="1"/>
  <c r="T104" i="10" s="1"/>
  <c r="P104" i="10" a="1"/>
  <c r="P104" i="10" s="1"/>
  <c r="Q104" i="10" a="1"/>
  <c r="Q104" i="10" s="1"/>
  <c r="L104" i="10" a="1"/>
  <c r="L104" i="10" s="1"/>
  <c r="K104" i="10" a="1"/>
  <c r="K104" i="10" s="1"/>
  <c r="P101" i="10" a="1"/>
  <c r="P101" i="10" s="1"/>
  <c r="Z101" i="10" a="1"/>
  <c r="Z101" i="10" s="1"/>
  <c r="V101" i="10" a="1"/>
  <c r="V101" i="10" s="1"/>
  <c r="T101" i="10" a="1"/>
  <c r="T101" i="10" s="1"/>
  <c r="K101" i="10" a="1"/>
  <c r="K101" i="10" s="1"/>
  <c r="R101" i="10" a="1"/>
  <c r="R101" i="10" s="1"/>
  <c r="Q101" i="10" a="1"/>
  <c r="Q101" i="10" s="1"/>
  <c r="N101" i="10" a="1"/>
  <c r="N101" i="10" s="1"/>
  <c r="Y101" i="10" a="1"/>
  <c r="Y101" i="10" s="1"/>
  <c r="X101" i="10" a="1"/>
  <c r="X101" i="10" s="1"/>
  <c r="W101" i="10" a="1"/>
  <c r="W101" i="10" s="1"/>
  <c r="U101" i="10" a="1"/>
  <c r="U101" i="10" s="1"/>
  <c r="S101" i="10" a="1"/>
  <c r="S101" i="10" s="1"/>
  <c r="M101" i="10" a="1"/>
  <c r="M101" i="10" s="1"/>
  <c r="L101" i="10" a="1"/>
  <c r="L101" i="10" s="1"/>
  <c r="O101" i="10" a="1"/>
  <c r="O101" i="10" s="1"/>
  <c r="J101" i="10" a="1"/>
  <c r="J101"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J103" i="10" a="1"/>
  <c r="J103" i="10" s="1"/>
  <c r="M103" i="10" a="1"/>
  <c r="M103" i="10" s="1"/>
  <c r="S103" i="10" a="1"/>
  <c r="S103" i="10" s="1"/>
  <c r="L103" i="10" a="1"/>
  <c r="L103" i="10" s="1"/>
  <c r="P103" i="10" a="1"/>
  <c r="P103" i="10" s="1"/>
  <c r="O103" i="10" a="1"/>
  <c r="O103" i="10" s="1"/>
  <c r="S85" i="10" a="1"/>
  <c r="S85" i="10" s="1"/>
  <c r="R85" i="10" a="1"/>
  <c r="R85" i="10" s="1"/>
  <c r="Q85" i="10" a="1"/>
  <c r="Q85" i="10" s="1"/>
  <c r="P85" i="10" a="1"/>
  <c r="P85" i="10" s="1"/>
  <c r="O85" i="10" a="1"/>
  <c r="O85" i="10" s="1"/>
  <c r="N85" i="10" a="1"/>
  <c r="N85" i="10" s="1"/>
  <c r="Z85" i="10" a="1"/>
  <c r="Z85" i="10" s="1"/>
  <c r="Y85" i="10" a="1"/>
  <c r="Y85" i="10" s="1"/>
  <c r="X85" i="10" a="1"/>
  <c r="X85" i="10" s="1"/>
  <c r="W85" i="10" a="1"/>
  <c r="W85" i="10" s="1"/>
  <c r="V85" i="10" a="1"/>
  <c r="V85" i="10" s="1"/>
  <c r="U85" i="10" a="1"/>
  <c r="U85" i="10" s="1"/>
  <c r="T85" i="10" a="1"/>
  <c r="T85" i="10" s="1"/>
  <c r="M85" i="10" a="1"/>
  <c r="M85" i="10" s="1"/>
  <c r="L85" i="10" a="1"/>
  <c r="L85" i="10" s="1"/>
  <c r="J85" i="10" a="1"/>
  <c r="J85" i="10" s="1"/>
  <c r="K85" i="10" a="1"/>
  <c r="K85" i="10" s="1"/>
  <c r="Q92" i="10" a="1"/>
  <c r="Q92" i="10" s="1"/>
  <c r="O92" i="10" a="1"/>
  <c r="O92" i="10" s="1"/>
  <c r="S92" i="10" a="1"/>
  <c r="S92" i="10" s="1"/>
  <c r="Z92" i="10" a="1"/>
  <c r="Z92" i="10" s="1"/>
  <c r="V92" i="10" a="1"/>
  <c r="V92" i="10" s="1"/>
  <c r="T92" i="10" a="1"/>
  <c r="T92" i="10" s="1"/>
  <c r="N92" i="10" a="1"/>
  <c r="N92" i="10" s="1"/>
  <c r="J92" i="10" a="1"/>
  <c r="J92" i="10" s="1"/>
  <c r="L92" i="10" a="1"/>
  <c r="L92" i="10" s="1"/>
  <c r="P92" i="10" a="1"/>
  <c r="P92" i="10" s="1"/>
  <c r="X92" i="10" a="1"/>
  <c r="X92" i="10" s="1"/>
  <c r="R92" i="10" a="1"/>
  <c r="R92" i="10" s="1"/>
  <c r="U92" i="10" a="1"/>
  <c r="U92" i="10" s="1"/>
  <c r="M92" i="10" a="1"/>
  <c r="M92" i="10" s="1"/>
  <c r="K92" i="10" a="1"/>
  <c r="K92" i="10" s="1"/>
  <c r="Y92" i="10" a="1"/>
  <c r="Y92" i="10" s="1"/>
  <c r="W92" i="10" a="1"/>
  <c r="W92" i="10" s="1"/>
  <c r="Y99" i="10" a="1"/>
  <c r="Y99" i="10" s="1"/>
  <c r="X99" i="10" a="1"/>
  <c r="X99" i="10" s="1"/>
  <c r="W99" i="10" a="1"/>
  <c r="W99" i="10" s="1"/>
  <c r="U99" i="10" a="1"/>
  <c r="U99" i="10" s="1"/>
  <c r="M99" i="10" a="1"/>
  <c r="M99" i="10" s="1"/>
  <c r="L99" i="10" a="1"/>
  <c r="L99" i="10" s="1"/>
  <c r="J99" i="10" a="1"/>
  <c r="J99" i="10" s="1"/>
  <c r="O99" i="10" a="1"/>
  <c r="O99" i="10" s="1"/>
  <c r="S99" i="10" a="1"/>
  <c r="S99" i="10" s="1"/>
  <c r="Z99" i="10" a="1"/>
  <c r="Z99" i="10" s="1"/>
  <c r="V99" i="10" a="1"/>
  <c r="V99" i="10" s="1"/>
  <c r="T99" i="10" a="1"/>
  <c r="T99" i="10" s="1"/>
  <c r="R99" i="10" a="1"/>
  <c r="R99" i="10" s="1"/>
  <c r="K99" i="10" a="1"/>
  <c r="K99" i="10" s="1"/>
  <c r="Q99" i="10" a="1"/>
  <c r="Q99" i="10" s="1"/>
  <c r="P99" i="10" a="1"/>
  <c r="P99" i="10" s="1"/>
  <c r="N99" i="10" a="1"/>
  <c r="N99" i="10" s="1"/>
  <c r="S100" i="10" a="1"/>
  <c r="S100" i="10" s="1"/>
  <c r="O100" i="10" a="1"/>
  <c r="O100" i="10" s="1"/>
  <c r="J100" i="10" a="1"/>
  <c r="J100" i="10" s="1"/>
  <c r="P100" i="10" a="1"/>
  <c r="P100" i="10" s="1"/>
  <c r="Z100" i="10" a="1"/>
  <c r="Z100" i="10" s="1"/>
  <c r="V100" i="10" a="1"/>
  <c r="V100" i="10" s="1"/>
  <c r="T100" i="10" a="1"/>
  <c r="T100" i="10" s="1"/>
  <c r="Q100" i="10" a="1"/>
  <c r="Q100" i="10" s="1"/>
  <c r="N100" i="10" a="1"/>
  <c r="N100" i="10" s="1"/>
  <c r="M100" i="10" a="1"/>
  <c r="M100" i="10" s="1"/>
  <c r="K100" i="10" a="1"/>
  <c r="K100" i="10" s="1"/>
  <c r="X100" i="10" a="1"/>
  <c r="X100" i="10" s="1"/>
  <c r="Y100" i="10" a="1"/>
  <c r="Y100" i="10" s="1"/>
  <c r="W100" i="10" a="1"/>
  <c r="W100" i="10" s="1"/>
  <c r="L100" i="10" a="1"/>
  <c r="L100" i="10" s="1"/>
  <c r="U100" i="10" a="1"/>
  <c r="U100" i="10" s="1"/>
  <c r="R100" i="10" a="1"/>
  <c r="R100"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J114" i="10" a="1"/>
  <c r="J114" i="10" s="1"/>
  <c r="N114" i="10" a="1"/>
  <c r="N114" i="10" s="1"/>
  <c r="J93" i="10" a="1"/>
  <c r="J93" i="10" s="1"/>
  <c r="S93" i="10" a="1"/>
  <c r="S93" i="10" s="1"/>
  <c r="O93" i="10" a="1"/>
  <c r="O93" i="10" s="1"/>
  <c r="R93" i="10" a="1"/>
  <c r="R93" i="10" s="1"/>
  <c r="P93" i="10" a="1"/>
  <c r="P93" i="10" s="1"/>
  <c r="Z93" i="10" a="1"/>
  <c r="Z93" i="10" s="1"/>
  <c r="V93" i="10" a="1"/>
  <c r="V93" i="10" s="1"/>
  <c r="N93" i="10" a="1"/>
  <c r="N93" i="10" s="1"/>
  <c r="Y93" i="10" a="1"/>
  <c r="Y93" i="10" s="1"/>
  <c r="X93" i="10" a="1"/>
  <c r="X93" i="10" s="1"/>
  <c r="W93" i="10" a="1"/>
  <c r="W93" i="10" s="1"/>
  <c r="U93" i="10" a="1"/>
  <c r="U93" i="10" s="1"/>
  <c r="M93" i="10" a="1"/>
  <c r="M93" i="10" s="1"/>
  <c r="L93" i="10" a="1"/>
  <c r="L93" i="10" s="1"/>
  <c r="K93" i="10" a="1"/>
  <c r="K93" i="10" s="1"/>
  <c r="Q93" i="10" a="1"/>
  <c r="Q93" i="10" s="1"/>
  <c r="T93" i="10" a="1"/>
  <c r="T93"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F41" i="8"/>
  <c r="I37" i="8"/>
  <c r="K37" i="8" s="1" a="1"/>
  <c r="K37" i="8" s="1"/>
  <c r="F37" i="8"/>
  <c r="I61" i="8"/>
  <c r="F61" i="8"/>
  <c r="I64" i="8"/>
  <c r="F64" i="8"/>
  <c r="I58" i="8"/>
  <c r="F58" i="8"/>
  <c r="I48" i="8"/>
  <c r="F48" i="8"/>
  <c r="I54" i="8"/>
  <c r="F54" i="8"/>
  <c r="F65" i="8"/>
  <c r="I65" i="8"/>
  <c r="Y65" i="8" s="1" a="1"/>
  <c r="Y65" i="8" s="1"/>
  <c r="I62" i="8"/>
  <c r="N62" i="8" s="1" a="1"/>
  <c r="N62" i="8" s="1"/>
  <c r="F62" i="8"/>
  <c r="I44" i="8"/>
  <c r="F44" i="8"/>
  <c r="I66" i="8"/>
  <c r="M66" i="8" s="1" a="1"/>
  <c r="M66" i="8" s="1"/>
  <c r="F66" i="8"/>
  <c r="I47" i="8"/>
  <c r="F47" i="8"/>
  <c r="I49" i="8"/>
  <c r="F49" i="8"/>
  <c r="I59" i="8"/>
  <c r="F59" i="8"/>
  <c r="I60" i="8"/>
  <c r="F60" i="8"/>
  <c r="I68" i="8"/>
  <c r="F68" i="8"/>
  <c r="I55" i="8"/>
  <c r="F55" i="8"/>
  <c r="I63" i="8"/>
  <c r="F63" i="8"/>
  <c r="I52" i="8"/>
  <c r="F52" i="8"/>
  <c r="I38" i="8"/>
  <c r="F38" i="8"/>
  <c r="I56" i="8"/>
  <c r="F56" i="8"/>
  <c r="I40" i="8"/>
  <c r="F40" i="8"/>
  <c r="I51" i="8"/>
  <c r="F51" i="8"/>
  <c r="I53" i="8"/>
  <c r="F53" i="8"/>
  <c r="I45" i="8"/>
  <c r="F45" i="8"/>
  <c r="I43" i="8"/>
  <c r="F43" i="8"/>
  <c r="I42" i="8"/>
  <c r="V42" i="8" s="1" a="1"/>
  <c r="V42" i="8" s="1"/>
  <c r="F42" i="8"/>
  <c r="I39" i="8"/>
  <c r="F39" i="8"/>
  <c r="F57" i="8"/>
  <c r="I57" i="8"/>
  <c r="I46" i="8"/>
  <c r="F46" i="8"/>
  <c r="I67" i="8"/>
  <c r="F67" i="8"/>
  <c r="I50" i="8"/>
  <c r="F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X65" i="8" l="1" a="1"/>
  <c r="X65" i="8" s="1"/>
  <c r="W68" i="8" a="1"/>
  <c r="W68" i="8" s="1"/>
  <c r="M65" i="8" a="1"/>
  <c r="M65" i="8" s="1"/>
  <c r="S65" i="8" a="1"/>
  <c r="S65" i="8" s="1"/>
  <c r="AA65" i="8" a="1"/>
  <c r="AA65" i="8" s="1"/>
  <c r="V44" i="8" a="1"/>
  <c r="V44" i="8" s="1"/>
  <c r="U65" i="8" a="1"/>
  <c r="U65" i="8" s="1"/>
  <c r="O65" i="8" a="1"/>
  <c r="O65" i="8" s="1"/>
  <c r="W65" i="8" a="1"/>
  <c r="W65" i="8" s="1"/>
  <c r="R65" i="8" a="1"/>
  <c r="R65" i="8"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M57" i="8" a="1"/>
  <c r="M57" i="8" s="1"/>
  <c r="Y57" i="8" a="1"/>
  <c r="Y57" i="8" s="1"/>
  <c r="K57" i="8" a="1"/>
  <c r="K57" i="8" s="1"/>
  <c r="Q57" i="8" a="1"/>
  <c r="Q57" i="8" s="1"/>
  <c r="T57" i="8" a="1"/>
  <c r="T57" i="8" s="1"/>
  <c r="X57" i="8" a="1"/>
  <c r="X57" i="8" s="1"/>
  <c r="L57" i="8" a="1"/>
  <c r="L57" i="8" s="1"/>
  <c r="P57" i="8" a="1"/>
  <c r="P57" i="8" s="1"/>
  <c r="AA57" i="8" a="1"/>
  <c r="AA57" i="8" s="1"/>
  <c r="V57" i="8" a="1"/>
  <c r="V57" i="8" s="1"/>
  <c r="S57" i="8" a="1"/>
  <c r="S57" i="8" s="1"/>
  <c r="W57" i="8" a="1"/>
  <c r="W57" i="8" s="1"/>
  <c r="Z57" i="8" a="1"/>
  <c r="Z57" i="8" s="1"/>
  <c r="O57" i="8" a="1"/>
  <c r="O57" i="8" s="1"/>
  <c r="U57" i="8" a="1"/>
  <c r="U57" i="8" s="1"/>
  <c r="R57" i="8" a="1"/>
  <c r="R57" i="8" s="1"/>
  <c r="N57" i="8" a="1"/>
  <c r="N57" i="8" s="1"/>
  <c r="W45" i="8" a="1"/>
  <c r="W45" i="8" s="1"/>
  <c r="L45" i="8" a="1"/>
  <c r="L45" i="8" s="1"/>
  <c r="P45" i="8" a="1"/>
  <c r="P45" i="8" s="1"/>
  <c r="O45" i="8" a="1"/>
  <c r="O45" i="8" s="1"/>
  <c r="S45" i="8" a="1"/>
  <c r="S45" i="8" s="1"/>
  <c r="V45" i="8" a="1"/>
  <c r="V45" i="8" s="1"/>
  <c r="K45" i="8" a="1"/>
  <c r="K45" i="8" s="1"/>
  <c r="N45" i="8" a="1"/>
  <c r="N45" i="8" s="1"/>
  <c r="Z45" i="8" a="1"/>
  <c r="Z45" i="8" s="1"/>
  <c r="U45" i="8" a="1"/>
  <c r="U45" i="8" s="1"/>
  <c r="R45" i="8" a="1"/>
  <c r="R45" i="8" s="1"/>
  <c r="M45" i="8" a="1"/>
  <c r="M45" i="8" s="1"/>
  <c r="Y45" i="8" a="1"/>
  <c r="Y45" i="8" s="1"/>
  <c r="AA45" i="8" a="1"/>
  <c r="AA45" i="8" s="1"/>
  <c r="Q45" i="8" a="1"/>
  <c r="Q45" i="8" s="1"/>
  <c r="T45" i="8" a="1"/>
  <c r="T45" i="8" s="1"/>
  <c r="X45" i="8" a="1"/>
  <c r="X45" i="8" s="1"/>
  <c r="N55" i="8" a="1"/>
  <c r="N55" i="8" s="1"/>
  <c r="K55" i="8" a="1"/>
  <c r="K55" i="8" s="1"/>
  <c r="Y55" i="8" a="1"/>
  <c r="Y55" i="8" s="1"/>
  <c r="U55" i="8" a="1"/>
  <c r="U55" i="8" s="1"/>
  <c r="R55" i="8" a="1"/>
  <c r="R55" i="8" s="1"/>
  <c r="Q55" i="8" a="1"/>
  <c r="Q55" i="8" s="1"/>
  <c r="M55" i="8" a="1"/>
  <c r="M55" i="8" s="1"/>
  <c r="X55" i="8" a="1"/>
  <c r="X55" i="8" s="1"/>
  <c r="T55" i="8" a="1"/>
  <c r="T55" i="8" s="1"/>
  <c r="P55" i="8" a="1"/>
  <c r="P55" i="8" s="1"/>
  <c r="L55" i="8" a="1"/>
  <c r="L55" i="8" s="1"/>
  <c r="W55" i="8" a="1"/>
  <c r="W55" i="8" s="1"/>
  <c r="Z55" i="8" a="1"/>
  <c r="Z55" i="8" s="1"/>
  <c r="O55" i="8" a="1"/>
  <c r="O55" i="8" s="1"/>
  <c r="AA55" i="8" a="1"/>
  <c r="AA55" i="8" s="1"/>
  <c r="V55" i="8" a="1"/>
  <c r="V55" i="8" s="1"/>
  <c r="S55" i="8" a="1"/>
  <c r="S55" i="8" s="1"/>
  <c r="U41" i="8" a="1"/>
  <c r="U41" i="8" s="1"/>
  <c r="Y41" i="8" a="1"/>
  <c r="Y41" i="8" s="1"/>
  <c r="M41" i="8" a="1"/>
  <c r="M41" i="8" s="1"/>
  <c r="Q41" i="8" a="1"/>
  <c r="Q41" i="8" s="1"/>
  <c r="T41" i="8" a="1"/>
  <c r="T41" i="8" s="1"/>
  <c r="X41" i="8" a="1"/>
  <c r="X41" i="8" s="1"/>
  <c r="W41" i="8" a="1"/>
  <c r="W41" i="8" s="1"/>
  <c r="L41" i="8" a="1"/>
  <c r="L41" i="8" s="1"/>
  <c r="P41" i="8" a="1"/>
  <c r="P41" i="8" s="1"/>
  <c r="O41" i="8" a="1"/>
  <c r="O41" i="8" s="1"/>
  <c r="AA41" i="8" a="1"/>
  <c r="AA41" i="8" s="1"/>
  <c r="K41" i="8" a="1"/>
  <c r="K41" i="8" s="1"/>
  <c r="S41" i="8" a="1"/>
  <c r="S41" i="8" s="1"/>
  <c r="V41" i="8" a="1"/>
  <c r="V41" i="8" s="1"/>
  <c r="Z41" i="8" a="1"/>
  <c r="Z41" i="8" s="1"/>
  <c r="N41" i="8" a="1"/>
  <c r="N41" i="8" s="1"/>
  <c r="R41" i="8" a="1"/>
  <c r="R41" i="8" s="1"/>
  <c r="P66" i="8" a="1"/>
  <c r="P66" i="8"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66" i="8" a="1"/>
  <c r="X66" i="8" s="1"/>
  <c r="U66" i="8" a="1"/>
  <c r="U66" i="8" s="1"/>
  <c r="X132" i="10" a="1"/>
  <c r="X132" i="10" s="1"/>
  <c r="R132" i="10" a="1"/>
  <c r="R132" i="10" s="1"/>
  <c r="AA44" i="8" a="1"/>
  <c r="AA44" i="8" s="1"/>
  <c r="O44" i="8" a="1"/>
  <c r="O44" i="8" s="1"/>
  <c r="X62" i="8" a="1"/>
  <c r="X62" i="8" s="1"/>
  <c r="V62" i="8" a="1"/>
  <c r="V62" i="8" s="1"/>
  <c r="W126" i="10" a="1"/>
  <c r="W126" i="10" s="1"/>
  <c r="L126" i="10" a="1"/>
  <c r="L126" i="10" s="1"/>
  <c r="K65" i="8" a="1"/>
  <c r="K65" i="8" s="1"/>
  <c r="N65" i="8" a="1"/>
  <c r="N65" i="8" s="1"/>
  <c r="N134" i="10" a="1"/>
  <c r="N134" i="10" s="1"/>
  <c r="K134" i="10" a="1"/>
  <c r="K134" i="10" s="1"/>
  <c r="N123" i="10" a="1"/>
  <c r="N123" i="10" s="1"/>
  <c r="Z123" i="10" a="1"/>
  <c r="Z123" i="10" s="1"/>
  <c r="P42" i="8" a="1"/>
  <c r="P42" i="8" s="1"/>
  <c r="M42" i="8" a="1"/>
  <c r="M42" i="8" s="1"/>
  <c r="Z68" i="8" a="1"/>
  <c r="Z68" i="8"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K50" i="8" a="1"/>
  <c r="K50" i="8" s="1"/>
  <c r="N50" i="8" a="1"/>
  <c r="N50" i="8" s="1"/>
  <c r="X50" i="8" a="1"/>
  <c r="X50" i="8" s="1"/>
  <c r="AA50" i="8" a="1"/>
  <c r="AA50" i="8" s="1"/>
  <c r="Q50" i="8" a="1"/>
  <c r="Q50" i="8" s="1"/>
  <c r="M50" i="8" a="1"/>
  <c r="M50" i="8" s="1"/>
  <c r="W50" i="8" a="1"/>
  <c r="W50" i="8" s="1"/>
  <c r="T50" i="8" a="1"/>
  <c r="T50" i="8" s="1"/>
  <c r="Y50" i="8" a="1"/>
  <c r="Y50" i="8" s="1"/>
  <c r="P50" i="8" a="1"/>
  <c r="P50" i="8" s="1"/>
  <c r="Z50" i="8" a="1"/>
  <c r="Z50" i="8" s="1"/>
  <c r="S50" i="8" a="1"/>
  <c r="S50" i="8" s="1"/>
  <c r="V50" i="8" a="1"/>
  <c r="V50" i="8" s="1"/>
  <c r="L50" i="8" a="1"/>
  <c r="L50" i="8" s="1"/>
  <c r="O50" i="8" a="1"/>
  <c r="O50" i="8" s="1"/>
  <c r="R50" i="8" a="1"/>
  <c r="R50" i="8" s="1"/>
  <c r="U50" i="8" a="1"/>
  <c r="U50" i="8" s="1"/>
  <c r="T39" i="8" a="1"/>
  <c r="T39" i="8" s="1"/>
  <c r="Z39" i="8" a="1"/>
  <c r="Z39" i="8" s="1"/>
  <c r="V39" i="8" a="1"/>
  <c r="V39" i="8" s="1"/>
  <c r="R39" i="8" a="1"/>
  <c r="R39" i="8" s="1"/>
  <c r="N39" i="8" a="1"/>
  <c r="N39" i="8" s="1"/>
  <c r="Y39" i="8" a="1"/>
  <c r="Y39" i="8" s="1"/>
  <c r="M39" i="8" a="1"/>
  <c r="M39" i="8" s="1"/>
  <c r="Q39" i="8" a="1"/>
  <c r="Q39" i="8" s="1"/>
  <c r="U39" i="8" a="1"/>
  <c r="U39" i="8" s="1"/>
  <c r="K39" i="8" a="1"/>
  <c r="K39" i="8" s="1"/>
  <c r="L39" i="8" a="1"/>
  <c r="L39" i="8" s="1"/>
  <c r="X39" i="8" a="1"/>
  <c r="X39" i="8" s="1"/>
  <c r="W39" i="8" a="1"/>
  <c r="W39" i="8" s="1"/>
  <c r="AA39" i="8" a="1"/>
  <c r="AA39" i="8" s="1"/>
  <c r="P39" i="8" a="1"/>
  <c r="P39" i="8" s="1"/>
  <c r="O39" i="8" a="1"/>
  <c r="O39" i="8" s="1"/>
  <c r="S39" i="8" a="1"/>
  <c r="S39" i="8" s="1"/>
  <c r="R53" i="8" a="1"/>
  <c r="R53" i="8" s="1"/>
  <c r="O53" i="8" a="1"/>
  <c r="O53" i="8" s="1"/>
  <c r="U53" i="8" a="1"/>
  <c r="U53" i="8" s="1"/>
  <c r="Y53" i="8" a="1"/>
  <c r="Y53" i="8" s="1"/>
  <c r="N53" i="8" a="1"/>
  <c r="N53" i="8" s="1"/>
  <c r="M53" i="8" a="1"/>
  <c r="M53" i="8" s="1"/>
  <c r="Q53" i="8" a="1"/>
  <c r="Q53" i="8" s="1"/>
  <c r="T53" i="8" a="1"/>
  <c r="T53" i="8" s="1"/>
  <c r="K53" i="8" a="1"/>
  <c r="K53" i="8" s="1"/>
  <c r="L53" i="8" a="1"/>
  <c r="L53" i="8" s="1"/>
  <c r="V53" i="8" a="1"/>
  <c r="V53" i="8" s="1"/>
  <c r="AA53" i="8" a="1"/>
  <c r="AA53" i="8" s="1"/>
  <c r="X53" i="8" a="1"/>
  <c r="X53" i="8" s="1"/>
  <c r="S53" i="8" a="1"/>
  <c r="S53" i="8" s="1"/>
  <c r="P53" i="8" a="1"/>
  <c r="P53" i="8" s="1"/>
  <c r="Z53" i="8" a="1"/>
  <c r="Z53" i="8" s="1"/>
  <c r="W53" i="8" a="1"/>
  <c r="W53" i="8" s="1"/>
  <c r="M38" i="8" a="1"/>
  <c r="M38" i="8" s="1"/>
  <c r="K38" i="8" a="1"/>
  <c r="K38" i="8" s="1"/>
  <c r="T38" i="8" a="1"/>
  <c r="T38" i="8" s="1"/>
  <c r="Y38" i="8" a="1"/>
  <c r="Y38" i="8" s="1"/>
  <c r="U38" i="8" a="1"/>
  <c r="U38" i="8" s="1"/>
  <c r="Q38" i="8" a="1"/>
  <c r="Q38" i="8" s="1"/>
  <c r="L38" i="8" a="1"/>
  <c r="L38" i="8" s="1"/>
  <c r="X38" i="8" a="1"/>
  <c r="X38" i="8" s="1"/>
  <c r="W38" i="8" a="1"/>
  <c r="W38" i="8" s="1"/>
  <c r="AA38" i="8" a="1"/>
  <c r="AA38" i="8" s="1"/>
  <c r="P38" i="8" a="1"/>
  <c r="P38" i="8" s="1"/>
  <c r="O38" i="8" a="1"/>
  <c r="O38" i="8" s="1"/>
  <c r="S38" i="8" a="1"/>
  <c r="S38" i="8" s="1"/>
  <c r="V38" i="8" a="1"/>
  <c r="V38" i="8" s="1"/>
  <c r="Z38" i="8" a="1"/>
  <c r="Z38" i="8" s="1"/>
  <c r="N38" i="8" a="1"/>
  <c r="N38" i="8" s="1"/>
  <c r="R38" i="8" a="1"/>
  <c r="R38" i="8" s="1"/>
  <c r="V68" i="8" a="1"/>
  <c r="V68" i="8" s="1"/>
  <c r="K68" i="8" a="1"/>
  <c r="K68" i="8" s="1"/>
  <c r="Y68" i="8" a="1"/>
  <c r="Y68" i="8" s="1"/>
  <c r="T68" i="8" a="1"/>
  <c r="T68" i="8" s="1"/>
  <c r="P68" i="8" a="1"/>
  <c r="P68" i="8" s="1"/>
  <c r="P47" i="8" a="1"/>
  <c r="P47" i="8" s="1"/>
  <c r="S47" i="8" a="1"/>
  <c r="S47" i="8" s="1"/>
  <c r="V47" i="8" a="1"/>
  <c r="V47" i="8" s="1"/>
  <c r="M47" i="8" a="1"/>
  <c r="M47" i="8" s="1"/>
  <c r="O47" i="8" a="1"/>
  <c r="O47" i="8" s="1"/>
  <c r="Y47" i="8" a="1"/>
  <c r="Y47" i="8" s="1"/>
  <c r="U47" i="8" a="1"/>
  <c r="U47" i="8" s="1"/>
  <c r="L47" i="8" a="1"/>
  <c r="L47" i="8" s="1"/>
  <c r="AA47" i="8" a="1"/>
  <c r="AA47" i="8" s="1"/>
  <c r="K47" i="8" a="1"/>
  <c r="K47" i="8" s="1"/>
  <c r="T47" i="8" a="1"/>
  <c r="T47" i="8" s="1"/>
  <c r="R47" i="8" a="1"/>
  <c r="R47" i="8" s="1"/>
  <c r="W47" i="8" a="1"/>
  <c r="W47" i="8" s="1"/>
  <c r="N47" i="8" a="1"/>
  <c r="N47" i="8" s="1"/>
  <c r="X47" i="8" a="1"/>
  <c r="X47" i="8" s="1"/>
  <c r="Q47" i="8" a="1"/>
  <c r="Q47" i="8" s="1"/>
  <c r="Z47" i="8" a="1"/>
  <c r="Z47" i="8" s="1"/>
  <c r="V64" i="8" a="1"/>
  <c r="V64" i="8" s="1"/>
  <c r="O64" i="8" a="1"/>
  <c r="O64" i="8" s="1"/>
  <c r="N64" i="8" a="1"/>
  <c r="N64" i="8" s="1"/>
  <c r="Z64" i="8" a="1"/>
  <c r="Z64" i="8" s="1"/>
  <c r="U64" i="8" a="1"/>
  <c r="U64" i="8" s="1"/>
  <c r="X64" i="8" a="1"/>
  <c r="X64" i="8" s="1"/>
  <c r="M64" i="8" a="1"/>
  <c r="M64" i="8" s="1"/>
  <c r="R64" i="8" a="1"/>
  <c r="R64" i="8" s="1"/>
  <c r="T64" i="8" a="1"/>
  <c r="T64" i="8" s="1"/>
  <c r="P64" i="8" a="1"/>
  <c r="P64" i="8" s="1"/>
  <c r="Y64" i="8" a="1"/>
  <c r="Y64" i="8" s="1"/>
  <c r="L64" i="8" a="1"/>
  <c r="L64" i="8" s="1"/>
  <c r="K64" i="8" a="1"/>
  <c r="K64" i="8" s="1"/>
  <c r="Q64" i="8" a="1"/>
  <c r="Q64" i="8" s="1"/>
  <c r="AA64" i="8" a="1"/>
  <c r="AA64" i="8" s="1"/>
  <c r="W64" i="8" a="1"/>
  <c r="W64" i="8" s="1"/>
  <c r="S64" i="8" a="1"/>
  <c r="S64" i="8" s="1"/>
  <c r="Z66" i="8" a="1"/>
  <c r="Z66" i="8" s="1"/>
  <c r="N66" i="8" a="1"/>
  <c r="N66" i="8" s="1"/>
  <c r="J132" i="10" a="1"/>
  <c r="J132" i="10" s="1"/>
  <c r="Z132" i="10" a="1"/>
  <c r="Z132" i="10" s="1"/>
  <c r="P44" i="8" a="1"/>
  <c r="P44" i="8" s="1"/>
  <c r="L44" i="8" a="1"/>
  <c r="L44" i="8" s="1"/>
  <c r="W44" i="8" a="1"/>
  <c r="W44" i="8" s="1"/>
  <c r="S62" i="8" a="1"/>
  <c r="S62" i="8" s="1"/>
  <c r="Q62" i="8" a="1"/>
  <c r="Q62" i="8" s="1"/>
  <c r="Q126" i="10" a="1"/>
  <c r="Q126" i="10" s="1"/>
  <c r="T126" i="10" a="1"/>
  <c r="T126" i="10" s="1"/>
  <c r="Z65" i="8" a="1"/>
  <c r="Z65" i="8" s="1"/>
  <c r="V65" i="8" a="1"/>
  <c r="V65" i="8" s="1"/>
  <c r="V134" i="10" a="1"/>
  <c r="V134" i="10" s="1"/>
  <c r="S134" i="10" a="1"/>
  <c r="S134" i="10" s="1"/>
  <c r="V123" i="10" a="1"/>
  <c r="V123" i="10" s="1"/>
  <c r="K123" i="10" a="1"/>
  <c r="K123" i="10" s="1"/>
  <c r="X42" i="8" a="1"/>
  <c r="X42" i="8" s="1"/>
  <c r="U42" i="8" a="1"/>
  <c r="U42" i="8" s="1"/>
  <c r="S68" i="8" a="1"/>
  <c r="S68" i="8" s="1"/>
  <c r="Q68" i="8" a="1"/>
  <c r="Q68" i="8" s="1"/>
  <c r="R130" i="10" a="1"/>
  <c r="R130" i="10" s="1"/>
  <c r="K66" i="8" a="1"/>
  <c r="K66" i="8" s="1"/>
  <c r="V66" i="8" a="1"/>
  <c r="V66" i="8" s="1"/>
  <c r="N132" i="10" a="1"/>
  <c r="N132" i="10" s="1"/>
  <c r="K132" i="10" a="1"/>
  <c r="K132" i="10" s="1"/>
  <c r="X44" i="8" a="1"/>
  <c r="X44" i="8" s="1"/>
  <c r="T44" i="8" a="1"/>
  <c r="T44" i="8" s="1"/>
  <c r="Z62" i="8" a="1"/>
  <c r="Z62" i="8" s="1"/>
  <c r="AA62" i="8" a="1"/>
  <c r="AA62" i="8" s="1"/>
  <c r="Y62" i="8" a="1"/>
  <c r="Y62" i="8" s="1"/>
  <c r="Y126" i="10" a="1"/>
  <c r="Y126" i="10" s="1"/>
  <c r="M126" i="10" a="1"/>
  <c r="M126" i="10" s="1"/>
  <c r="O134" i="10" a="1"/>
  <c r="O134" i="10" s="1"/>
  <c r="J134" i="10" a="1"/>
  <c r="J134" i="10" s="1"/>
  <c r="J123" i="10" a="1"/>
  <c r="J123" i="10" s="1"/>
  <c r="S123" i="10" a="1"/>
  <c r="S123" i="10" s="1"/>
  <c r="Q42" i="8" a="1"/>
  <c r="Q42" i="8" s="1"/>
  <c r="K42" i="8" a="1"/>
  <c r="K42" i="8" s="1"/>
  <c r="AA68" i="8" a="1"/>
  <c r="AA68" i="8"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N67" i="8" a="1"/>
  <c r="N67" i="8" s="1"/>
  <c r="K67" i="8" a="1"/>
  <c r="K67" i="8" s="1"/>
  <c r="U67" i="8" a="1"/>
  <c r="U67" i="8" s="1"/>
  <c r="X67" i="8" a="1"/>
  <c r="X67" i="8" s="1"/>
  <c r="M67" i="8" a="1"/>
  <c r="M67" i="8" s="1"/>
  <c r="R67" i="8" a="1"/>
  <c r="R67" i="8" s="1"/>
  <c r="Y67" i="8" a="1"/>
  <c r="Y67" i="8" s="1"/>
  <c r="T67" i="8" a="1"/>
  <c r="T67" i="8" s="1"/>
  <c r="P67" i="8" a="1"/>
  <c r="P67" i="8" s="1"/>
  <c r="Q67" i="8" a="1"/>
  <c r="Q67" i="8" s="1"/>
  <c r="L67" i="8" a="1"/>
  <c r="L67" i="8" s="1"/>
  <c r="W67" i="8" a="1"/>
  <c r="W67" i="8" s="1"/>
  <c r="AA67" i="8" a="1"/>
  <c r="AA67" i="8" s="1"/>
  <c r="O67" i="8" a="1"/>
  <c r="O67" i="8" s="1"/>
  <c r="S67" i="8" a="1"/>
  <c r="S67" i="8" s="1"/>
  <c r="V67" i="8" a="1"/>
  <c r="V67" i="8" s="1"/>
  <c r="Z67" i="8" a="1"/>
  <c r="Z67" i="8" s="1"/>
  <c r="X51" i="8" a="1"/>
  <c r="X51" i="8" s="1"/>
  <c r="M51" i="8" a="1"/>
  <c r="M51" i="8" s="1"/>
  <c r="P51" i="8" a="1"/>
  <c r="P51" i="8" s="1"/>
  <c r="T51" i="8" a="1"/>
  <c r="T51" i="8" s="1"/>
  <c r="K51" i="8" a="1"/>
  <c r="K51" i="8" s="1"/>
  <c r="L51" i="8" a="1"/>
  <c r="L51" i="8" s="1"/>
  <c r="W51" i="8" a="1"/>
  <c r="W51" i="8" s="1"/>
  <c r="R51" i="8" a="1"/>
  <c r="R51" i="8" s="1"/>
  <c r="O51" i="8" a="1"/>
  <c r="O51" i="8" s="1"/>
  <c r="AA51" i="8" a="1"/>
  <c r="AA51" i="8" s="1"/>
  <c r="V51" i="8" a="1"/>
  <c r="V51" i="8" s="1"/>
  <c r="S51" i="8" a="1"/>
  <c r="S51" i="8" s="1"/>
  <c r="Y51" i="8" a="1"/>
  <c r="Y51" i="8" s="1"/>
  <c r="N51" i="8" a="1"/>
  <c r="N51" i="8" s="1"/>
  <c r="Z51" i="8" a="1"/>
  <c r="Z51" i="8" s="1"/>
  <c r="Q51" i="8" a="1"/>
  <c r="Q51" i="8" s="1"/>
  <c r="U51" i="8" a="1"/>
  <c r="U51" i="8" s="1"/>
  <c r="R60" i="8" a="1"/>
  <c r="R60" i="8" s="1"/>
  <c r="O60" i="8" a="1"/>
  <c r="O60" i="8" s="1"/>
  <c r="Y60" i="8" a="1"/>
  <c r="Y60" i="8" s="1"/>
  <c r="V60" i="8" a="1"/>
  <c r="V60" i="8" s="1"/>
  <c r="Q60" i="8" a="1"/>
  <c r="Q60" i="8" s="1"/>
  <c r="N60" i="8" a="1"/>
  <c r="N60" i="8" s="1"/>
  <c r="T60" i="8" a="1"/>
  <c r="T60" i="8" s="1"/>
  <c r="K60" i="8" a="1"/>
  <c r="K60" i="8" s="1"/>
  <c r="U60" i="8" a="1"/>
  <c r="U60" i="8" s="1"/>
  <c r="L60" i="8" a="1"/>
  <c r="L60" i="8" s="1"/>
  <c r="X60" i="8" a="1"/>
  <c r="X60" i="8" s="1"/>
  <c r="AA60" i="8" a="1"/>
  <c r="AA60" i="8" s="1"/>
  <c r="P60" i="8" a="1"/>
  <c r="P60" i="8" s="1"/>
  <c r="S60" i="8" a="1"/>
  <c r="S60" i="8" s="1"/>
  <c r="M60" i="8" a="1"/>
  <c r="M60" i="8" s="1"/>
  <c r="Z60" i="8" a="1"/>
  <c r="Z60" i="8" s="1"/>
  <c r="W60" i="8" a="1"/>
  <c r="W60" i="8" s="1"/>
  <c r="Y54" i="8" a="1"/>
  <c r="Y54" i="8" s="1"/>
  <c r="P54" i="8" a="1"/>
  <c r="P54" i="8" s="1"/>
  <c r="T54" i="8" a="1"/>
  <c r="T54" i="8" s="1"/>
  <c r="S54" i="8" a="1"/>
  <c r="S54" i="8" s="1"/>
  <c r="Z54" i="8" a="1"/>
  <c r="Z54" i="8" s="1"/>
  <c r="R54" i="8" a="1"/>
  <c r="R54" i="8" s="1"/>
  <c r="U54" i="8" a="1"/>
  <c r="U54" i="8" s="1"/>
  <c r="L54" i="8" a="1"/>
  <c r="L54" i="8" s="1"/>
  <c r="O54" i="8" a="1"/>
  <c r="O54" i="8" s="1"/>
  <c r="X54" i="8" a="1"/>
  <c r="X54" i="8" s="1"/>
  <c r="K54" i="8" a="1"/>
  <c r="K54" i="8" s="1"/>
  <c r="Q54" i="8" a="1"/>
  <c r="Q54" i="8" s="1"/>
  <c r="M54" i="8" a="1"/>
  <c r="M54" i="8" s="1"/>
  <c r="W54" i="8" a="1"/>
  <c r="W54" i="8" s="1"/>
  <c r="AA54" i="8" a="1"/>
  <c r="AA54" i="8" s="1"/>
  <c r="V54" i="8" a="1"/>
  <c r="V54" i="8" s="1"/>
  <c r="N54" i="8" a="1"/>
  <c r="N54" i="8" s="1"/>
  <c r="S66" i="8" a="1"/>
  <c r="S66" i="8" s="1"/>
  <c r="O66" i="8" a="1"/>
  <c r="O66" i="8" s="1"/>
  <c r="V132" i="10" a="1"/>
  <c r="V132" i="10" s="1"/>
  <c r="S132" i="10" a="1"/>
  <c r="S132" i="10" s="1"/>
  <c r="Q44" i="8" a="1"/>
  <c r="Q44" i="8" s="1"/>
  <c r="K44" i="8" a="1"/>
  <c r="K44" i="8" s="1"/>
  <c r="K62" i="8" a="1"/>
  <c r="K62" i="8" s="1"/>
  <c r="L62" i="8" a="1"/>
  <c r="L62" i="8" s="1"/>
  <c r="P126" i="10" a="1"/>
  <c r="P126" i="10" s="1"/>
  <c r="R126" i="10" a="1"/>
  <c r="R126" i="10" s="1"/>
  <c r="U126" i="10" a="1"/>
  <c r="U126" i="10" s="1"/>
  <c r="W134" i="10" a="1"/>
  <c r="W134" i="10" s="1"/>
  <c r="L134" i="10" a="1"/>
  <c r="L134" i="10" s="1"/>
  <c r="O123" i="10" a="1"/>
  <c r="O123" i="10" s="1"/>
  <c r="L123" i="10" a="1"/>
  <c r="L123" i="10" s="1"/>
  <c r="Y42" i="8" a="1"/>
  <c r="Y42" i="8" s="1"/>
  <c r="L68" i="8" a="1"/>
  <c r="L68" i="8"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N42" i="8" a="1"/>
  <c r="N42" i="8" s="1"/>
  <c r="Z42" i="8" a="1"/>
  <c r="Z42" i="8" s="1"/>
  <c r="T42" i="8" a="1"/>
  <c r="T42" i="8" s="1"/>
  <c r="AA52" i="8" a="1"/>
  <c r="AA52" i="8" s="1"/>
  <c r="R52" i="8" a="1"/>
  <c r="R52" i="8" s="1"/>
  <c r="N52" i="8" a="1"/>
  <c r="N52" i="8" s="1"/>
  <c r="L52" i="8" a="1"/>
  <c r="L52" i="8" s="1"/>
  <c r="Z52" i="8" a="1"/>
  <c r="Z52" i="8" s="1"/>
  <c r="X52" i="8" a="1"/>
  <c r="X52" i="8" s="1"/>
  <c r="V52" i="8" a="1"/>
  <c r="V52" i="8" s="1"/>
  <c r="T52" i="8" a="1"/>
  <c r="T52" i="8" s="1"/>
  <c r="Q52" i="8" a="1"/>
  <c r="Q52" i="8" s="1"/>
  <c r="P52" i="8" a="1"/>
  <c r="P52" i="8" s="1"/>
  <c r="M52" i="8" a="1"/>
  <c r="M52" i="8" s="1"/>
  <c r="K52" i="8" a="1"/>
  <c r="K52" i="8" s="1"/>
  <c r="Y52" i="8" a="1"/>
  <c r="Y52" i="8" s="1"/>
  <c r="U52" i="8" a="1"/>
  <c r="U52" i="8" s="1"/>
  <c r="S52" i="8" a="1"/>
  <c r="S52" i="8" s="1"/>
  <c r="O52" i="8" a="1"/>
  <c r="O52" i="8" s="1"/>
  <c r="W52" i="8" a="1"/>
  <c r="W52" i="8" s="1"/>
  <c r="V61" i="8" a="1"/>
  <c r="V61" i="8" s="1"/>
  <c r="P61" i="8" a="1"/>
  <c r="P61" i="8" s="1"/>
  <c r="U61" i="8" a="1"/>
  <c r="U61" i="8" s="1"/>
  <c r="K61" i="8" a="1"/>
  <c r="K61" i="8" s="1"/>
  <c r="AA61" i="8" a="1"/>
  <c r="AA61" i="8" s="1"/>
  <c r="Z61" i="8" a="1"/>
  <c r="Z61" i="8" s="1"/>
  <c r="T61" i="8" a="1"/>
  <c r="T61" i="8" s="1"/>
  <c r="O61" i="8" a="1"/>
  <c r="O61" i="8" s="1"/>
  <c r="L61" i="8" a="1"/>
  <c r="L61" i="8" s="1"/>
  <c r="M61" i="8" a="1"/>
  <c r="M61" i="8" s="1"/>
  <c r="S61" i="8" a="1"/>
  <c r="S61" i="8" s="1"/>
  <c r="X61" i="8" a="1"/>
  <c r="X61" i="8" s="1"/>
  <c r="R61" i="8" a="1"/>
  <c r="R61" i="8" s="1"/>
  <c r="N61" i="8" a="1"/>
  <c r="N61" i="8" s="1"/>
  <c r="Y61" i="8" a="1"/>
  <c r="Y61" i="8" s="1"/>
  <c r="Q61" i="8" a="1"/>
  <c r="Q61" i="8" s="1"/>
  <c r="W61" i="8" a="1"/>
  <c r="W61" i="8"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AA66" i="8" a="1"/>
  <c r="AA66" i="8" s="1"/>
  <c r="W66" i="8" a="1"/>
  <c r="W66" i="8" s="1"/>
  <c r="O132" i="10" a="1"/>
  <c r="O132" i="10" s="1"/>
  <c r="L132" i="10" a="1"/>
  <c r="L132" i="10" s="1"/>
  <c r="Y44" i="8" a="1"/>
  <c r="Y44" i="8" s="1"/>
  <c r="M44" i="8" a="1"/>
  <c r="M44" i="8" s="1"/>
  <c r="O62" i="8" a="1"/>
  <c r="O62" i="8" s="1"/>
  <c r="T62" i="8" a="1"/>
  <c r="T62" i="8" s="1"/>
  <c r="X126" i="10" a="1"/>
  <c r="X126" i="10" s="1"/>
  <c r="Z126" i="10" a="1"/>
  <c r="Z126" i="10" s="1"/>
  <c r="L65" i="8" a="1"/>
  <c r="L65" i="8" s="1"/>
  <c r="Q65" i="8" a="1"/>
  <c r="Q65" i="8" s="1"/>
  <c r="Q134" i="10" a="1"/>
  <c r="Q134" i="10" s="1"/>
  <c r="T134" i="10" a="1"/>
  <c r="T134" i="10" s="1"/>
  <c r="W123" i="10" a="1"/>
  <c r="W123" i="10" s="1"/>
  <c r="T123" i="10" a="1"/>
  <c r="T123" i="10" s="1"/>
  <c r="R42" i="8" a="1"/>
  <c r="R42" i="8" s="1"/>
  <c r="O42" i="8" a="1"/>
  <c r="O42" i="8" s="1"/>
  <c r="M68" i="8" a="1"/>
  <c r="M68" i="8" s="1"/>
  <c r="J130" i="10" a="1"/>
  <c r="J130" i="10" s="1"/>
  <c r="L130" i="10" a="1"/>
  <c r="L130" i="10" s="1"/>
  <c r="T46" i="8" a="1"/>
  <c r="T46" i="8" s="1"/>
  <c r="R46" i="8" a="1"/>
  <c r="R46" i="8" s="1"/>
  <c r="U46" i="8" a="1"/>
  <c r="U46" i="8" s="1"/>
  <c r="N46" i="8" a="1"/>
  <c r="N46" i="8" s="1"/>
  <c r="W46" i="8" a="1"/>
  <c r="W46" i="8" s="1"/>
  <c r="Z46" i="8" a="1"/>
  <c r="Z46" i="8" s="1"/>
  <c r="Q46" i="8" a="1"/>
  <c r="Q46" i="8" s="1"/>
  <c r="S46" i="8" a="1"/>
  <c r="S46" i="8" s="1"/>
  <c r="P46" i="8" a="1"/>
  <c r="P46" i="8" s="1"/>
  <c r="M46" i="8" a="1"/>
  <c r="M46" i="8" s="1"/>
  <c r="K46" i="8" a="1"/>
  <c r="K46" i="8" s="1"/>
  <c r="Y46" i="8" a="1"/>
  <c r="Y46" i="8" s="1"/>
  <c r="V46" i="8" a="1"/>
  <c r="V46" i="8" s="1"/>
  <c r="L46" i="8" a="1"/>
  <c r="L46" i="8" s="1"/>
  <c r="O46" i="8" a="1"/>
  <c r="O46" i="8" s="1"/>
  <c r="X46" i="8" a="1"/>
  <c r="X46" i="8" s="1"/>
  <c r="AA46" i="8" a="1"/>
  <c r="AA46" i="8" s="1"/>
  <c r="O43" i="8" a="1"/>
  <c r="O43" i="8" s="1"/>
  <c r="AA43" i="8" a="1"/>
  <c r="AA43" i="8" s="1"/>
  <c r="V43" i="8" a="1"/>
  <c r="V43" i="8" s="1"/>
  <c r="S43" i="8" a="1"/>
  <c r="S43" i="8" s="1"/>
  <c r="N43" i="8" a="1"/>
  <c r="N43" i="8" s="1"/>
  <c r="Z43" i="8" a="1"/>
  <c r="Z43" i="8" s="1"/>
  <c r="U43" i="8" a="1"/>
  <c r="U43" i="8" s="1"/>
  <c r="R43" i="8" a="1"/>
  <c r="R43" i="8" s="1"/>
  <c r="M43" i="8" a="1"/>
  <c r="M43" i="8" s="1"/>
  <c r="Y43" i="8" a="1"/>
  <c r="Y43" i="8" s="1"/>
  <c r="K43" i="8" a="1"/>
  <c r="K43" i="8" s="1"/>
  <c r="Q43" i="8" a="1"/>
  <c r="Q43" i="8" s="1"/>
  <c r="T43" i="8" a="1"/>
  <c r="T43" i="8" s="1"/>
  <c r="X43" i="8" a="1"/>
  <c r="X43" i="8" s="1"/>
  <c r="W43" i="8" a="1"/>
  <c r="W43" i="8" s="1"/>
  <c r="L43" i="8" a="1"/>
  <c r="L43" i="8" s="1"/>
  <c r="P43" i="8" a="1"/>
  <c r="P43" i="8" s="1"/>
  <c r="W40" i="8" a="1"/>
  <c r="W40" i="8" s="1"/>
  <c r="AA40" i="8" a="1"/>
  <c r="AA40" i="8" s="1"/>
  <c r="P40" i="8" a="1"/>
  <c r="P40" i="8" s="1"/>
  <c r="O40" i="8" a="1"/>
  <c r="O40" i="8" s="1"/>
  <c r="S40" i="8" a="1"/>
  <c r="S40" i="8" s="1"/>
  <c r="V40" i="8" a="1"/>
  <c r="V40" i="8" s="1"/>
  <c r="Z40" i="8" a="1"/>
  <c r="Z40" i="8" s="1"/>
  <c r="N40" i="8" a="1"/>
  <c r="N40" i="8" s="1"/>
  <c r="R40" i="8" a="1"/>
  <c r="R40" i="8" s="1"/>
  <c r="L40" i="8" a="1"/>
  <c r="L40" i="8" s="1"/>
  <c r="Y40" i="8" a="1"/>
  <c r="Y40" i="8" s="1"/>
  <c r="U40" i="8" a="1"/>
  <c r="U40" i="8" s="1"/>
  <c r="Q40" i="8" a="1"/>
  <c r="Q40" i="8" s="1"/>
  <c r="M40" i="8" a="1"/>
  <c r="M40" i="8" s="1"/>
  <c r="X40" i="8" a="1"/>
  <c r="X40" i="8" s="1"/>
  <c r="T40" i="8" a="1"/>
  <c r="T40" i="8" s="1"/>
  <c r="K40" i="8" a="1"/>
  <c r="K40" i="8" s="1"/>
  <c r="T63" i="8" a="1"/>
  <c r="T63" i="8" s="1"/>
  <c r="P63" i="8" a="1"/>
  <c r="P63" i="8" s="1"/>
  <c r="L63" i="8" a="1"/>
  <c r="L63" i="8" s="1"/>
  <c r="O63" i="8" a="1"/>
  <c r="O63" i="8" s="1"/>
  <c r="Y63" i="8" a="1"/>
  <c r="Y63" i="8" s="1"/>
  <c r="AA63" i="8" a="1"/>
  <c r="AA63" i="8" s="1"/>
  <c r="K63" i="8" a="1"/>
  <c r="K63" i="8" s="1"/>
  <c r="Q63" i="8" a="1"/>
  <c r="Q63" i="8" s="1"/>
  <c r="S63" i="8" a="1"/>
  <c r="S63" i="8" s="1"/>
  <c r="V63" i="8" a="1"/>
  <c r="V63" i="8" s="1"/>
  <c r="Z63" i="8" a="1"/>
  <c r="Z63" i="8" s="1"/>
  <c r="N63" i="8" a="1"/>
  <c r="N63" i="8" s="1"/>
  <c r="X63" i="8" a="1"/>
  <c r="X63" i="8" s="1"/>
  <c r="U63" i="8" a="1"/>
  <c r="U63" i="8" s="1"/>
  <c r="W63" i="8" a="1"/>
  <c r="W63" i="8" s="1"/>
  <c r="M63" i="8" a="1"/>
  <c r="M63" i="8" s="1"/>
  <c r="R63" i="8" a="1"/>
  <c r="R63" i="8" s="1"/>
  <c r="K59" i="8" a="1"/>
  <c r="K59" i="8" s="1"/>
  <c r="V59" i="8" a="1"/>
  <c r="V59" i="8" s="1"/>
  <c r="Y59" i="8" a="1"/>
  <c r="Y59" i="8" s="1"/>
  <c r="N59" i="8" a="1"/>
  <c r="N59" i="8" s="1"/>
  <c r="T59" i="8" a="1"/>
  <c r="T59" i="8" s="1"/>
  <c r="Q59" i="8" a="1"/>
  <c r="Q59" i="8" s="1"/>
  <c r="M59" i="8" a="1"/>
  <c r="M59" i="8" s="1"/>
  <c r="L59" i="8" a="1"/>
  <c r="L59" i="8" s="1"/>
  <c r="X59" i="8" a="1"/>
  <c r="X59" i="8" s="1"/>
  <c r="AA59" i="8" a="1"/>
  <c r="AA59" i="8" s="1"/>
  <c r="P59" i="8" a="1"/>
  <c r="P59" i="8" s="1"/>
  <c r="S59" i="8" a="1"/>
  <c r="S59" i="8" s="1"/>
  <c r="W59" i="8" a="1"/>
  <c r="W59" i="8" s="1"/>
  <c r="Z59" i="8" a="1"/>
  <c r="Z59" i="8" s="1"/>
  <c r="O59" i="8" a="1"/>
  <c r="O59" i="8" s="1"/>
  <c r="R59" i="8" a="1"/>
  <c r="R59" i="8" s="1"/>
  <c r="U59" i="8" a="1"/>
  <c r="U59" i="8" s="1"/>
  <c r="Z48" i="8" a="1"/>
  <c r="Z48" i="8" s="1"/>
  <c r="Q48" i="8" a="1"/>
  <c r="Q48" i="8" s="1"/>
  <c r="T48" i="8" a="1"/>
  <c r="T48" i="8" s="1"/>
  <c r="V48" i="8" a="1"/>
  <c r="V48" i="8" s="1"/>
  <c r="Y48" i="8" a="1"/>
  <c r="Y48" i="8" s="1"/>
  <c r="W48" i="8" a="1"/>
  <c r="W48" i="8" s="1"/>
  <c r="S48" i="8" a="1"/>
  <c r="S48" i="8" s="1"/>
  <c r="P48" i="8" a="1"/>
  <c r="P48" i="8" s="1"/>
  <c r="U48" i="8" a="1"/>
  <c r="U48" i="8" s="1"/>
  <c r="L48" i="8" a="1"/>
  <c r="L48" i="8" s="1"/>
  <c r="K48" i="8" a="1"/>
  <c r="K48" i="8" s="1"/>
  <c r="N48" i="8" a="1"/>
  <c r="N48" i="8" s="1"/>
  <c r="R48" i="8" a="1"/>
  <c r="R48" i="8" s="1"/>
  <c r="AA48" i="8" a="1"/>
  <c r="AA48" i="8" s="1"/>
  <c r="O48" i="8" a="1"/>
  <c r="O48" i="8" s="1"/>
  <c r="M48" i="8" a="1"/>
  <c r="M48" i="8" s="1"/>
  <c r="X48" i="8" a="1"/>
  <c r="X48" i="8" s="1"/>
  <c r="W37" i="8" a="1"/>
  <c r="W37" i="8" s="1"/>
  <c r="AA37" i="8" a="1"/>
  <c r="AA37" i="8" s="1"/>
  <c r="P37" i="8" a="1"/>
  <c r="P37" i="8" s="1"/>
  <c r="O37" i="8" a="1"/>
  <c r="O37" i="8" s="1"/>
  <c r="S37" i="8" a="1"/>
  <c r="S37" i="8" s="1"/>
  <c r="V37" i="8" a="1"/>
  <c r="V37" i="8" s="1"/>
  <c r="N37" i="8" a="1"/>
  <c r="N37" i="8" s="1"/>
  <c r="Z37" i="8" a="1"/>
  <c r="Z37" i="8" s="1"/>
  <c r="M37" i="8" a="1"/>
  <c r="M37" i="8" s="1"/>
  <c r="R37" i="8" a="1"/>
  <c r="R37" i="8" s="1"/>
  <c r="L37" i="8" a="1"/>
  <c r="L37" i="8" s="1"/>
  <c r="Y37" i="8" a="1"/>
  <c r="Y37" i="8" s="1"/>
  <c r="U37" i="8" a="1"/>
  <c r="U37" i="8" s="1"/>
  <c r="Q37" i="8" a="1"/>
  <c r="Q37" i="8" s="1"/>
  <c r="T37" i="8" a="1"/>
  <c r="T37" i="8" s="1"/>
  <c r="X37" i="8" a="1"/>
  <c r="X37" i="8" s="1"/>
  <c r="L66" i="8" a="1"/>
  <c r="L66" i="8" s="1"/>
  <c r="Q66" i="8" a="1"/>
  <c r="Q66" i="8" s="1"/>
  <c r="W132" i="10" a="1"/>
  <c r="W132" i="10" s="1"/>
  <c r="T132" i="10" a="1"/>
  <c r="T132" i="10" s="1"/>
  <c r="R44" i="8" a="1"/>
  <c r="R44" i="8" s="1"/>
  <c r="U44" i="8" a="1"/>
  <c r="U44" i="8" s="1"/>
  <c r="P62" i="8" a="1"/>
  <c r="P62" i="8" s="1"/>
  <c r="M62" i="8" a="1"/>
  <c r="M62" i="8" s="1"/>
  <c r="N126" i="10" a="1"/>
  <c r="N126" i="10" s="1"/>
  <c r="K126" i="10" a="1"/>
  <c r="K126" i="10" s="1"/>
  <c r="P65" i="8" a="1"/>
  <c r="P65" i="8" s="1"/>
  <c r="T65" i="8" a="1"/>
  <c r="T65" i="8" s="1"/>
  <c r="Y134" i="10" a="1"/>
  <c r="Y134" i="10" s="1"/>
  <c r="M134" i="10" a="1"/>
  <c r="M134" i="10" s="1"/>
  <c r="Q123" i="10" a="1"/>
  <c r="Q123" i="10" s="1"/>
  <c r="M123" i="10" a="1"/>
  <c r="M123" i="10" s="1"/>
  <c r="S42" i="8" a="1"/>
  <c r="S42" i="8" s="1"/>
  <c r="W42" i="8" a="1"/>
  <c r="W42" i="8" s="1"/>
  <c r="U68" i="8" a="1"/>
  <c r="U68" i="8"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R66" i="8" a="1"/>
  <c r="R66" i="8" s="1"/>
  <c r="T66" i="8" a="1"/>
  <c r="T66" i="8" s="1"/>
  <c r="Y66" i="8" a="1"/>
  <c r="Y66" i="8" s="1"/>
  <c r="Q132" i="10" a="1"/>
  <c r="Q132" i="10" s="1"/>
  <c r="M132" i="10" a="1"/>
  <c r="M132" i="10" s="1"/>
  <c r="Z44" i="8" a="1"/>
  <c r="Z44" i="8" s="1"/>
  <c r="N44" i="8" a="1"/>
  <c r="N44" i="8" s="1"/>
  <c r="R62" i="8" a="1"/>
  <c r="R62" i="8" s="1"/>
  <c r="U62" i="8" a="1"/>
  <c r="U62" i="8" s="1"/>
  <c r="V126" i="10" a="1"/>
  <c r="V126" i="10" s="1"/>
  <c r="S126" i="10" a="1"/>
  <c r="S126" i="10" s="1"/>
  <c r="P134" i="10" a="1"/>
  <c r="P134" i="10" s="1"/>
  <c r="R134" i="10" a="1"/>
  <c r="R134" i="10" s="1"/>
  <c r="U134" i="10" a="1"/>
  <c r="U134" i="10" s="1"/>
  <c r="P123" i="10" a="1"/>
  <c r="P123" i="10" s="1"/>
  <c r="Y123" i="10" a="1"/>
  <c r="Y123" i="10" s="1"/>
  <c r="U123" i="10" a="1"/>
  <c r="U123" i="10" s="1"/>
  <c r="AA42" i="8" a="1"/>
  <c r="AA42" i="8" s="1"/>
  <c r="R68" i="8" a="1"/>
  <c r="R68" i="8" s="1"/>
  <c r="N68" i="8" a="1"/>
  <c r="N68" i="8" s="1"/>
  <c r="O130" i="10" a="1"/>
  <c r="O130" i="10" s="1"/>
  <c r="K130" i="10" a="1"/>
  <c r="K130" i="10" s="1"/>
  <c r="N130" i="10" a="1"/>
  <c r="N130" i="10" s="1"/>
  <c r="M130" i="10" a="1"/>
  <c r="M130" i="10" s="1"/>
  <c r="Q130" i="10" a="1"/>
  <c r="Q130" i="10" s="1"/>
  <c r="P56" i="8" a="1"/>
  <c r="P56" i="8" s="1"/>
  <c r="Y56" i="8" a="1"/>
  <c r="Y56" i="8" s="1"/>
  <c r="U56" i="8" a="1"/>
  <c r="U56" i="8" s="1"/>
  <c r="S56" i="8" a="1"/>
  <c r="S56" i="8" s="1"/>
  <c r="O56" i="8" a="1"/>
  <c r="O56" i="8" s="1"/>
  <c r="W56" i="8" a="1"/>
  <c r="W56" i="8" s="1"/>
  <c r="AA56" i="8" a="1"/>
  <c r="AA56" i="8" s="1"/>
  <c r="R56" i="8" a="1"/>
  <c r="R56" i="8" s="1"/>
  <c r="N56" i="8" a="1"/>
  <c r="N56" i="8" s="1"/>
  <c r="L56" i="8" a="1"/>
  <c r="L56" i="8" s="1"/>
  <c r="Z56" i="8" a="1"/>
  <c r="Z56" i="8" s="1"/>
  <c r="X56" i="8" a="1"/>
  <c r="X56" i="8" s="1"/>
  <c r="T56" i="8" a="1"/>
  <c r="T56" i="8" s="1"/>
  <c r="Q56" i="8" a="1"/>
  <c r="Q56" i="8" s="1"/>
  <c r="V56" i="8" a="1"/>
  <c r="V56" i="8" s="1"/>
  <c r="M56" i="8" a="1"/>
  <c r="M56" i="8" s="1"/>
  <c r="K56" i="8" a="1"/>
  <c r="K56" i="8" s="1"/>
  <c r="S49" i="8" a="1"/>
  <c r="S49" i="8" s="1"/>
  <c r="O49" i="8" a="1"/>
  <c r="O49" i="8" s="1"/>
  <c r="Z49" i="8" a="1"/>
  <c r="Z49" i="8" s="1"/>
  <c r="V49" i="8" a="1"/>
  <c r="V49" i="8" s="1"/>
  <c r="R49" i="8" a="1"/>
  <c r="R49" i="8" s="1"/>
  <c r="N49" i="8" a="1"/>
  <c r="N49" i="8" s="1"/>
  <c r="Y49" i="8" a="1"/>
  <c r="Y49" i="8" s="1"/>
  <c r="U49" i="8" a="1"/>
  <c r="U49" i="8" s="1"/>
  <c r="T49" i="8" a="1"/>
  <c r="T49" i="8" s="1"/>
  <c r="Q49" i="8" a="1"/>
  <c r="Q49" i="8" s="1"/>
  <c r="M49" i="8" a="1"/>
  <c r="M49" i="8" s="1"/>
  <c r="L49" i="8" a="1"/>
  <c r="L49" i="8" s="1"/>
  <c r="X49" i="8" a="1"/>
  <c r="X49" i="8" s="1"/>
  <c r="K49" i="8" a="1"/>
  <c r="K49" i="8" s="1"/>
  <c r="P49" i="8" a="1"/>
  <c r="P49" i="8" s="1"/>
  <c r="AA49" i="8" a="1"/>
  <c r="AA49" i="8" s="1"/>
  <c r="W49" i="8" a="1"/>
  <c r="W49" i="8" s="1"/>
  <c r="AA58" i="8" a="1"/>
  <c r="AA58" i="8" s="1"/>
  <c r="X58" i="8" a="1"/>
  <c r="X58" i="8" s="1"/>
  <c r="S58" i="8" a="1"/>
  <c r="S58" i="8" s="1"/>
  <c r="P58" i="8" a="1"/>
  <c r="P58" i="8" s="1"/>
  <c r="L58" i="8" a="1"/>
  <c r="L58" i="8" s="1"/>
  <c r="M58" i="8" a="1"/>
  <c r="M58" i="8" s="1"/>
  <c r="K58" i="8" a="1"/>
  <c r="K58" i="8" s="1"/>
  <c r="W58" i="8" a="1"/>
  <c r="W58" i="8" s="1"/>
  <c r="Z58" i="8" a="1"/>
  <c r="Z58" i="8" s="1"/>
  <c r="O58" i="8" a="1"/>
  <c r="O58" i="8" s="1"/>
  <c r="R58" i="8" a="1"/>
  <c r="R58" i="8" s="1"/>
  <c r="U58" i="8" a="1"/>
  <c r="U58" i="8" s="1"/>
  <c r="Y58" i="8" a="1"/>
  <c r="Y58" i="8" s="1"/>
  <c r="V58" i="8" a="1"/>
  <c r="V58" i="8" s="1"/>
  <c r="T58" i="8" a="1"/>
  <c r="T58" i="8" s="1"/>
  <c r="Q58" i="8" a="1"/>
  <c r="Q58" i="8" s="1"/>
  <c r="N58" i="8" a="1"/>
  <c r="N58" i="8" s="1"/>
  <c r="P132" i="10" a="1"/>
  <c r="P132" i="10" s="1"/>
  <c r="S44" i="8" a="1"/>
  <c r="S44" i="8" s="1"/>
  <c r="W62" i="8" a="1"/>
  <c r="W62" i="8" s="1"/>
  <c r="O126" i="10" a="1"/>
  <c r="O126" i="10" s="1"/>
  <c r="X134" i="10" a="1"/>
  <c r="X134" i="10" s="1"/>
  <c r="X123" i="10" a="1"/>
  <c r="X123" i="10" s="1"/>
  <c r="L42" i="8" a="1"/>
  <c r="L42" i="8" s="1"/>
  <c r="X68" i="8" a="1"/>
  <c r="X68" i="8" s="1"/>
  <c r="O68" i="8" a="1"/>
  <c r="O68" i="8"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<sst xmlns="http://schemas.openxmlformats.org/spreadsheetml/2006/main" count="724" uniqueCount="233">
  <si>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</si>
  <si>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</si>
  <si>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</si>
  <si>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</si>
  <si>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</si>
  <si>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</si>
  <si>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</si>
  <si>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</si>
  <si>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</si>
  <si>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</si>
  <si>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</si>
  <si>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</si>
  <si>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Graphics - Avoided asthma cases among children for Low Income and Minority populations for various levels of greenhouse gas emissions reduction. Avoided cases are the difference in new asthma cases for a given emission reduction or temperature scenario compared to a user-selected reference scenario.</t>
  </si>
  <si>
    <t>Difference in Risk</t>
  </si>
  <si>
    <t>Graphics - Bar charts that were featured in the Social Vulnerability Report. See that report for a description of the methods. These indicate the difference in exposure to hazards of socially vulnerable populations compared to a "reference" population (see definitions below).</t>
  </si>
  <si>
    <t>Rates</t>
  </si>
  <si>
    <t>Graphics - Impacts per person or per 100k people (depending on the sector) by region for various levels of greenhouse gas emissions reduction.</t>
  </si>
  <si>
    <t>Contains outputs from the FrEDI-SV Module. Graphics and tables in other tabs refer to this worksheet and/or FrEDI Outputs 2.</t>
  </si>
  <si>
    <t>Contains outputs from the FrEDI-SV Module if the specified sector has a second adaptation. Graphics and tables in other tabs refer to this worksheet and/or FrEDI Outputs 1.</t>
  </si>
  <si>
    <t>Control Panel</t>
  </si>
  <si>
    <t>Contains lists of scenarios, regions, socially vulnerability populations evaluated, column abbreviation definitions, and sectors.</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</si>
  <si>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</si>
  <si>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</si>
  <si>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</si>
  <si>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</si>
  <si>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</si>
  <si>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</si>
  <si>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</si>
  <si>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</si>
  <si>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</si>
  <si>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</si>
  <si>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</si>
  <si>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</si>
  <si>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</si>
  <si>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</si>
  <si>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</si>
  <si>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</si>
  <si>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</si>
  <si>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</si>
  <si>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</si>
  <si>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</si>
  <si>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</si>
  <si>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</si>
  <si>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</si>
  <si>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</si>
  <si>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</si>
  <si>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</si>
  <si>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</si>
  <si>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</si>
  <si>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</si>
  <si>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</si>
  <si>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</si>
  <si>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</si>
  <si>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</si>
  <si>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</si>
  <si>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</si>
  <si>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</si>
  <si>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</si>
  <si>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</si>
  <si>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</si>
  <si>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</si>
  <si>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</si>
  <si>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</si>
  <si>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</si>
  <si>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</si>
  <si>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</si>
  <si>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</si>
  <si>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</si>
  <si>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</si>
  <si>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</si>
  <si>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</si>
  <si>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</si>
  <si>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</si>
  <si>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</si>
  <si>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</si>
  <si>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</si>
  <si>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</si>
  <si>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</si>
  <si>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</si>
  <si>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</si>
  <si>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</si>
  <si>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</si>
  <si>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</si>
  <si>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</si>
  <si>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</si>
  <si>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</si>
  <si>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</si>
  <si>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</si>
  <si>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</si>
  <si>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</si>
  <si>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</si>
  <si>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</si>
  <si>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</si>
  <si>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</si>
  <si>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</si>
  <si>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</si>
  <si>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</si>
  <si>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</si>
  <si>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</si>
  <si>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</si>
  <si>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</si>
  <si>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</si>
  <si>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adaptation</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</si>
  <si>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</si>
  <si>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</si>
  <si>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</si>
  <si>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</si>
  <si>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</si>
  <si>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</si>
  <si>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</si>
  <si>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</si>
  <si>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</si>
  <si>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</si>
  <si>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</si>
  <si>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</si>
  <si>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</si>
  <si>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</si>
  <si>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</si>
  <si>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</si>
  <si>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</si>
  <si>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</si>
  <si>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</si>
  <si>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</si>
  <si>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</si>
  <si>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</si>
  <si>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</si>
  <si>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</si>
  <si>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</si>
  <si>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</si>
  <si>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</si>
  <si>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</si>
  <si>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</si>
  <si>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</si>
  <si>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</si>
  <si>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</si>
  <si>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</si>
  <si>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</si>
  <si>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</si>
  <si>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</si>
  <si>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</si>
  <si>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</si>
  <si>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</si>
  <si>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</si>
  <si>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</si>
  <si>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</si>
  <si>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</si>
  <si>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</si>
  <si>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</si>
  <si>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</si>
  <si>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property loss</t>
  </si>
  <si>
    <t>Property loss</t>
  </si>
  <si>
    <t>Adaptations</t>
  </si>
  <si>
    <t>adapt_label</t>
  </si>
  <si>
    <t>adapt_abbr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</si>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</sst>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9" fontId="0" fillId="0" borderId="3" xfId="1" applyFont="1" applyBorder="1"/>
    <xf numFmtId="0" fontId="7" fillId="0" borderId="0" xfId="0" applyFont="1"/>
  </cellXfs>
  <cellStyles count="2">
    <cellStyle name="Normal" xfId="0" builtinId="0"/>
    <cellStyle name="Percent" xfId="1" builtinId="5"/>
  </cellStyles>
  <dxfs count="291">
    <dxf>
      <font>
        <color theme="0"/>
      </font>
      <fill>
        <patternFill patternType="none">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Panel'!$E$99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Panel'!$E$101</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Panel'!$E$103</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Rates!$C$90</c:f>
              <c:strCache>
                <c:ptCount val="1"/>
                <c:pt idx="0">
                  <c:v>SV</c:v>
                </c:pt>
              </c:strCache>
            </c:strRef>
          </c:tx>
          <c:spPr>
            <a:ln w="19050" cap="rnd">
              <a:solidFill>
                <a:schemeClr val="accent1"/>
              </a:solidFill>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Rates!$H$90:$X$90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Rates!$C$91</c:f>
              <c:strCache>
                <c:ptCount val="1"/>
                <c:pt idx="0">
                  <c:v>Ref</c:v>
                </c:pt>
              </c:strCache>
            </c:strRef>
          </c:tx>
          <c:spPr>
            <a:ln w="19050" cap="rnd">
              <a:solidFill>
                <a:schemeClr val="accent2"/>
              </a:solidFill>
              <a:prstDash val="dash"/>
              <a:round/>
            </a:ln>
            <a:effectLst/>
          </c:spPr>
          <c:marker>
            <c:symbol val="none"/>
          </c:marker>
          <c:xVal>
            <c:numRef>
              <c:f>Rates!$H$88:$X$88</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Rates!$H$91:$X$91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Rates!$C$96</c:f>
              <c:strCache>
                <c:ptCount val="1"/>
              </c:strCache>
            </c:strRef>
          </c:tx>
          <c:spPr>
            <a:ln w="19050" cap="rnd">
              <a:solidFill>
                <a:schemeClr val="tx1"/>
              </a:solidFill>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Rates!$F$96:$V$96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Rates!$C$97</c:f>
              <c:strCache>
                <c:ptCount val="1"/>
              </c:strCache>
            </c:strRef>
          </c:tx>
          <c:spPr>
            <a:ln w="19050" cap="rnd">
              <a:solidFill>
                <a:schemeClr val="accent2"/>
              </a:solidFill>
              <a:prstDash val="sysDot"/>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Rates!$F$97:$V$97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Rates!$C$98</c:f>
              <c:strCache>
                <c:ptCount val="1"/>
              </c:strCache>
            </c:strRef>
          </c:tx>
          <c:spPr>
            <a:ln w="19050" cap="rnd">
              <a:solidFill>
                <a:schemeClr val="accent3"/>
              </a:solidFill>
              <a:prstDash val="sys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Rates!$C$99</c:f>
              <c:strCache>
                <c:ptCount val="1"/>
              </c:strCache>
            </c:strRef>
          </c:tx>
          <c:spPr>
            <a:ln w="19050" cap="rnd">
              <a:solidFill>
                <a:schemeClr val="accent1"/>
              </a:solidFill>
              <a:prstDash val="dash"/>
              <a:round/>
            </a:ln>
            <a:effectLst/>
          </c:spPr>
          <c:marker>
            <c:symbol val="none"/>
          </c:marker>
          <c:xVal>
            <c:numRef>
              <c:f>Rates!$F$94:$V$94</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Panel'!$E$108</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Panel'!$E$109</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Rates!$D$104:$D$111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Rates!$G$104:$G$111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3571</xdr:rowOff>
    </xdr:from>
    <xdr:to>
      <xdr:col>4</xdr:col>
      <xdr:colOff>1750217</xdr:colOff>
      <xdr:row>86</xdr:row>
      <xdr:rowOff>142875</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290" dataDxfId="289" tableBorderDxfId="288">
  <autoFilter ref="B119:Z135" xr:uid="{0C5B0392-E68C-432E-836B-7F535B513193}"/>
  <tableColumns count="25">
    <tableColumn id="1" xr3:uid="{C420D73E-7346-4004-ACF3-C4D1AB579DA2}" name="Row" dataDxfId="287">
      <calculatedColumnFormula array="1">ROW(impacts_minorities[[#This Row],[Row]]) - ROW(impacts_minorities[#Headers])</calculatedColumnFormula>
    </tableColumn>
    <tableColumn id="2" xr3:uid="{05A3A7B2-1A12-4A0E-A6A6-55927DEB5A98}" name="Sector" dataDxfId="286">
      <calculatedColumnFormula xml:space="preserve"> mv_sector</calculatedColumnFormula>
    </tableColumn>
    <tableColumn id="3" xr3:uid="{39D9E08D-ADDE-4E55-8A91-92FA6F3853A5}" name="SV Category" dataDxfId="285"/>
    <tableColumn id="4" xr3:uid="{34B3F707-1475-4155-97AA-FA56AD7F5C57}" name="SV Category ID" dataDxfId="284">
      <calculatedColumnFormula xml:space="preserve"> INDEX( SV_Categories[svGroupType], MATCH( impacts_minorities[[#This Row],[SV Category]], SV_Categories[svGroupLabel], 0 ) )</calculatedColumnFormula>
    </tableColumn>
    <tableColumn id="5" xr3:uid="{FC95FB42-A6F7-47F2-84F7-1FE2B8DC43E8}" name="Impact Group" dataDxfId="283">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82"/>
    <tableColumn id="7" xr3:uid="{ECDE1FCD-6092-467C-8B88-EB04DE4134FC}" name="Region" dataDxfId="281">
      <calculatedColumnFormula xml:space="preserve"> IF( ISBLANK( $D$31 ), "", $D$31 )</calculatedColumnFormula>
    </tableColumn>
    <tableColumn id="10" xr3:uid="{5C3BA69B-BAE1-4149-AD02-5487CFBC0827}" name="Emissions Scenario" dataDxfId="280">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79">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78">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77">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76">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75">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74">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73">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72">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71">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70">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69">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68">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67">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66">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65">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64">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63">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62" dataDxfId="261">
  <autoFilter ref="B73:H81" xr:uid="{67492E94-732D-4B63-AB16-63BA9BD43940}"/>
  <tableColumns count="7">
    <tableColumn id="1" xr3:uid="{2CC26921-0D3B-44FF-B88B-C1E683FC8F4C}" name="Row" dataDxfId="260">
      <calculatedColumnFormula array="1" xml:space="preserve"> ROW( impacts_peopleByYear[[#This Row],[Row]] ) - ROW( impacts_peopleByYear[#Headers] )</calculatedColumnFormula>
    </tableColumn>
    <tableColumn id="2" xr3:uid="{E5607CB5-6729-47E3-8919-6E1E970DB707}" name="SV Group" dataDxfId="259"/>
    <tableColumn id="23" xr3:uid="{33864F62-BF2A-4C09-B4E6-15952A62EAE4}" name="Reference Scenario" dataDxfId="258">
      <calculatedColumnFormula xml:space="preserve"> IF( ISBLANK( $D$29 ), "", $D$29 )</calculatedColumnFormula>
    </tableColumn>
    <tableColumn id="22" xr3:uid="{CC9C1A69-873C-4D96-8E16-5C336F72EB4D}" name="Scenario to Compare" dataDxfId="257">
      <calculatedColumnFormula xml:space="preserve"> IF( ISBLANK( $D$30 ), "", $D$30 )</calculatedColumnFormula>
    </tableColumn>
    <tableColumn id="3" xr3:uid="{FCB6107D-1166-431A-A950-D51F2BF2A248}" name="Region" dataDxfId="256">
      <calculatedColumnFormula xml:space="preserve"> IF( ISBLANK( $D$31 ), "", $D$31 )</calculatedColumnFormula>
    </tableColumn>
    <tableColumn id="4" xr3:uid="{8DB7A873-7909-44D6-BB4D-AD6FC42F8CAC}" name="Year" dataDxfId="255">
      <calculatedColumnFormula xml:space="preserve"> IF( ISBLANK( $D$32 ), "", $D$32 )</calculatedColumnFormula>
    </tableColumn>
    <tableColumn id="21" xr3:uid="{D831C91D-8884-4156-AB39-A0D694DE362C}" name="Difference" dataDxfId="254">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53" dataDxfId="252">
  <autoFilter ref="B84:Z116" xr:uid="{A83721E4-D513-42BC-961B-AD4829922123}"/>
  <tableColumns count="25">
    <tableColumn id="1" xr3:uid="{4FB64A0E-0F6F-494F-996E-C1EFCC6677A6}" name="Row" dataDxfId="251">
      <calculatedColumnFormula array="1">ROW(impacts_svGroups[[#This Row],[Row]]) - ROW(impacts_svGroups[#Headers])</calculatedColumnFormula>
    </tableColumn>
    <tableColumn id="2" xr3:uid="{0064CC34-55A8-43FD-9341-ECCD2677E254}" name="Sector" dataDxfId="250">
      <calculatedColumnFormula xml:space="preserve"> mv_sector</calculatedColumnFormula>
    </tableColumn>
    <tableColumn id="3" xr3:uid="{1446B3FB-2870-4CEE-BE3E-95DB69CF693D}" name="SV Category" dataDxfId="249"/>
    <tableColumn id="28" xr3:uid="{DE245267-148C-44D9-A858-96ADBF5F43EE}" name="SV Category ID" dataDxfId="248">
      <calculatedColumnFormula>INDEX(SV_Categories[svGroupType],MATCH(impacts_svGroups[[#This Row],[SV Category]],SV_Categories[svGroupLabel],0))</calculatedColumnFormula>
    </tableColumn>
    <tableColumn id="4" xr3:uid="{40998FFC-4497-4875-882C-14A118FB9CB7}" name="Impact Group" dataDxfId="247">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46"/>
    <tableColumn id="8" xr3:uid="{1BC8E217-BC3A-4AEC-838B-B5DFD99A74BA}" name="Region" dataDxfId="245">
      <calculatedColumnFormula xml:space="preserve"> IF( ISBLANK( $D$4 ), "", $D$4 )</calculatedColumnFormula>
    </tableColumn>
    <tableColumn id="7" xr3:uid="{9920AFD6-7BF4-43F3-AC25-0E12136ED1F8}" name="Emissions Scenario" dataDxfId="244">
      <calculatedColumnFormula array="1" xml:space="preserve"> INDEX( list_scenarios, MOD( impacts_svGroups[[#This Row],[Row]] - 1, n_scenarios ) + 1 )</calculatedColumnFormula>
    </tableColumn>
    <tableColumn id="9" xr3:uid="{62DC8BD2-A336-4359-BE18-D3F586E5D3FB}" name="201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4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4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4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3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3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3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3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3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3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3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3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3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3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2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2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2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26" dataDxfId="225" dataCellStyle="Percent">
  <autoFilter ref="B66:W70" xr:uid="{1446E510-0A1E-4CB0-ADC7-E4299E8B76AD}"/>
  <tableColumns count="22">
    <tableColumn id="1" xr3:uid="{14237D04-2048-4931-B212-9905071CA02E}" name="Row" dataDxfId="224">
      <calculatedColumnFormula array="1">ROW(impacts_byYear[[#This Row],[Row]]) - ROW(impacts_byYear[#Headers])</calculatedColumnFormula>
    </tableColumn>
    <tableColumn id="21" xr3:uid="{A2719EDC-0594-43B7-B93F-BB02D1F16A76}" name="SV Group" dataDxfId="223">
      <calculatedColumnFormula xml:space="preserve"> IF( ISBLANK( $D$2 ), "All", $D$2 )</calculatedColumnFormula>
    </tableColumn>
    <tableColumn id="20" xr3:uid="{73E2E8C8-0CDD-4C71-8269-6B2FFBB46525}" name="Region" dataDxfId="222">
      <calculatedColumnFormula xml:space="preserve"> IF( ISBLANK( $D$4 ), "", $D$4 )</calculatedColumnFormula>
    </tableColumn>
    <tableColumn id="22" xr3:uid="{08F3261A-78CE-41FC-9EFD-7ACE7932C5AF}" name="Reference Scenario" dataDxfId="221">
      <calculatedColumnFormula xml:space="preserve"> IF( ISBLANK( $D$3 ), "", $D$3 )</calculatedColumnFormula>
    </tableColumn>
    <tableColumn id="2" xr3:uid="{AC36A4B0-5BA8-4AA4-83C0-F103643D2A5F}" name="Scenario to Compare" dataDxfId="1">
      <calculatedColumnFormula array="1" xml:space="preserve"> INDEX( co_emissions[Emissions Scenario], impacts_byYear[[#This Row],[Row]] )</calculatedColumnFormula>
    </tableColumn>
    <tableColumn id="3" xr3:uid="{D8864E86-C94B-48EC-A962-D348347D89D9}" name="2010"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1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1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1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1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1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1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1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1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1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0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0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0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0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0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0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03">
      <calculatedColumnFormula array="1">ROW(risk_mainTable[[#This Row],[Row]]) - ROW(risk_mainTable[#Headers])</calculatedColumnFormula>
    </tableColumn>
    <tableColumn id="2" xr3:uid="{3846784C-553D-4ED9-9838-DCF55C2DC63C}" name="Sector" dataDxfId="202">
      <calculatedColumnFormula xml:space="preserve"> mv_sector</calculatedColumnFormula>
    </tableColumn>
    <tableColumn id="3" xr3:uid="{403A9C91-4584-4832-9C0E-02567F3FDBCE}" name="SV Category" dataDxfId="201"/>
    <tableColumn id="28" xr3:uid="{0DCC3D63-D97B-4D92-805E-672107E2FEA8}" name="SV Category ID" dataDxfId="200">
      <calculatedColumnFormula>INDEX(SV_Categories[svGroupType],MATCH(risk_mainTable[[#This Row],[SV Category]],SV_Categories[svGroupLabel],0))</calculatedColumnFormula>
    </tableColumn>
    <tableColumn id="4" xr3:uid="{C2DC810D-3509-41EE-B3E3-414ED0AD640D}" name="Impact Group" dataDxfId="199">
      <calculatedColumnFormula xml:space="preserve"> IF( risk_mainTable[[#This Row],[Sector]] = "", "", INDEX(co_sectorInfo[popWeightColumn],MATCH(risk_mainTable[[#This Row],[Sector]],co_sectorInfo[sector],0)) )</calculatedColumnFormula>
    </tableColumn>
    <tableColumn id="5" xr3:uid="{86E637CF-19CD-49EB-A2B1-840A9138F780}" name="Group Classification" dataDxfId="198"/>
    <tableColumn id="8" xr3:uid="{A1DCA94A-24E2-4CC8-8A5F-E26BCD5B1C63}" name="Region" dataDxfId="197">
      <calculatedColumnFormula xml:space="preserve"> IF( ISBLANK( $D$3 ), "", $D$3 )</calculatedColumnFormula>
    </tableColumn>
    <tableColumn id="6" xr3:uid="{0B3806DE-E9CD-44C4-9DBA-B5C8A3B4790B}" name="Impact Unit" dataDxfId="19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195"/>
    <tableColumn id="9" xr3:uid="{D377421F-EE0E-4833-9FFB-4AB74EA50E0E}" name="2010" dataDxfId="194" dataCellStyle="Percent">
      <calculatedColumnFormula array="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193" dataCellStyle="Percent">
      <calculatedColumnFormula array="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192" dataCellStyle="Percent">
      <calculatedColumnFormula array="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191" dataCellStyle="Percent">
      <calculatedColumnFormula array="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190" dataCellStyle="Percent">
      <calculatedColumnFormula array="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189" dataCellStyle="Percent">
      <calculatedColumnFormula array="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188" dataCellStyle="Percent">
      <calculatedColumnFormula array="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187" dataCellStyle="Percent">
      <calculatedColumnFormula array="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186" dataCellStyle="Percent">
      <calculatedColumnFormula array="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185" dataCellStyle="Percent">
      <calculatedColumnFormula array="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84" dataCellStyle="Percent">
      <calculatedColumnFormula array="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83" dataCellStyle="Percent">
      <calculatedColumnFormula array="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82" dataCellStyle="Percent">
      <calculatedColumnFormula array="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81" dataCellStyle="Percent">
      <calculatedColumnFormula array="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80" dataCellStyle="Percent">
      <calculatedColumnFormula array="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79" dataCellStyle="Percent">
      <calculatedColumnFormula array="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78" dataCellStyle="Percent">
      <calculatedColumnFormula array="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77" dataDxfId="176" dataCellStyle="Percent">
  <autoFilter ref="B28:H32" xr:uid="{CF7AEC12-7A1A-48D6-8438-21A86D52CF23}"/>
  <tableColumns count="7">
    <tableColumn id="1" xr3:uid="{E107E0DF-246F-481C-8399-535769853AF1}" name="Row" dataDxfId="175">
      <calculatedColumnFormula xml:space="preserve"> ROW( risk_table1[[#This Row],[Row]] ) - ROW( risk_table1[[#Headers],[Row]] )</calculatedColumnFormula>
    </tableColumn>
    <tableColumn id="2" xr3:uid="{1DF409F1-D03F-4B50-AA45-39B225561542}" name="SV Group" dataDxfId="174"/>
    <tableColumn id="22" xr3:uid="{C3B37D64-FE74-4B86-8986-B0BE8F2C5381}" name="Reference Scenario" dataDxfId="173" dataCellStyle="Percent">
      <calculatedColumnFormula xml:space="preserve"> IF( ISBLANK( $D$2 ), "", $D$2 )</calculatedColumnFormula>
    </tableColumn>
    <tableColumn id="20" xr3:uid="{387E6812-9CA7-407C-A642-F80A87D9E737}" name="Region" dataDxfId="172" dataCellStyle="Percent">
      <calculatedColumnFormula xml:space="preserve"> IF( ISBLANK( $D$3 ), "", $D$3 )</calculatedColumnFormula>
    </tableColumn>
    <tableColumn id="21" xr3:uid="{7A7BD494-9E1C-4FD8-858A-0DDDC4BE262B}" name="Year" dataDxfId="171" dataCellStyle="Percent">
      <calculatedColumnFormula xml:space="preserve"> IF( ISBLANK( $D$4 ), "", $D$4 )</calculatedColumnFormula>
    </tableColumn>
    <tableColumn id="5" xr3:uid="{47830F64-704C-4B74-803A-02A747292A77}" name="Value" dataDxfId="17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6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89:X91" totalsRowShown="0" headerRowDxfId="168" dataDxfId="167">
  <autoFilter ref="B89:X91" xr:uid="{73D68350-6454-43EB-8907-66AAF92442FC}"/>
  <tableColumns count="23">
    <tableColumn id="1" xr3:uid="{5F89CE34-10BA-4E66-A36A-B5D076F1E4CF}" name="Row" dataDxfId="166">
      <calculatedColumnFormula array="1">ROW(Table20[[#This Row],[Row]]) - ROW(Table20[#Headers])</calculatedColumnFormula>
    </tableColumn>
    <tableColumn id="2" xr3:uid="{30441E34-D05F-44E3-9654-6F7EEF62A4E5}" name="Type" dataDxfId="165"/>
    <tableColumn id="20" xr3:uid="{F1246310-459F-47BE-86BC-2265C2B86B6D}" name="Reference Emissions Scenario" dataDxfId="164">
      <calculatedColumnFormula>IF(ISBLANK($D$3),"",$D$3)</calculatedColumnFormula>
    </tableColumn>
    <tableColumn id="21" xr3:uid="{78AD2B7D-3DB7-4B5B-B105-C7DD4384838E}" name="Scenario to Compare" dataDxfId="163">
      <calculatedColumnFormula xml:space="preserve"> IF( ISBLANK( $D$4 ), "", $D$4 )</calculatedColumnFormula>
    </tableColumn>
    <tableColumn id="23" xr3:uid="{ECC016C8-2D0F-44DA-A4E6-A1C7682C3B3C}" name="SV Group" dataDxfId="162">
      <calculatedColumnFormula xml:space="preserve"> IF( ISBLANK( $D$2 ), "", $D$2 )</calculatedColumnFormula>
    </tableColumn>
    <tableColumn id="22" xr3:uid="{673F8EE2-C4CC-48EA-B810-18DA257A6AC7}" name="Region" dataDxfId="161">
      <calculatedColumnFormula xml:space="preserve"> IF( ISBLANK( $D$5 ), "", $D$5 )</calculatedColumnFormula>
    </tableColumn>
    <tableColumn id="3" xr3:uid="{3E0BA8AF-6B6A-428A-A3CA-385227143D67}" name="2010"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58">
      <calculatedColumnFormula array="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57">
      <calculatedColumnFormula array="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56">
      <calculatedColumnFormula array="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55">
      <calculatedColumnFormula array="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54">
      <calculatedColumnFormula array="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53">
      <calculatedColumnFormula array="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52">
      <calculatedColumnFormula array="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51">
      <calculatedColumnFormula array="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50">
      <calculatedColumnFormula array="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49">
      <calculatedColumnFormula array="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48">
      <calculatedColumnFormula array="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47">
      <calculatedColumnFormula array="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46">
      <calculatedColumnFormula array="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45">
      <calculatedColumnFormula array="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44">
      <calculatedColumnFormula array="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5:V99" totalsRowShown="0" headerRowDxfId="143" dataDxfId="142">
  <autoFilter ref="B95:V99" xr:uid="{93016335-D104-4E8E-AC8A-242936CAE7CE}"/>
  <tableColumns count="21">
    <tableColumn id="1" xr3:uid="{2F25D537-6BA9-4B66-AE0D-C6F8A43993CA}" name="Row" dataDxfId="141">
      <calculatedColumnFormula array="1">ROW(Table21[[#This Row],[Row]]) - ROW(Table21[#Headers])</calculatedColumnFormula>
    </tableColumn>
    <tableColumn id="2" xr3:uid="{868FA9B4-A0AF-42F9-BCB5-9E1A16D828C6}" name="Emissions Scenario" dataDxfId="140">
      <calculatedColumnFormula array="1" xml:space="preserve"> INDEX( list_scenarios, Table21[[#This Row],[Row]] )</calculatedColumnFormula>
    </tableColumn>
    <tableColumn id="20" xr3:uid="{E9190B45-DBA9-4B7E-B4EC-96E5AFEA04A7}" name="SV Group" dataDxfId="139">
      <calculatedColumnFormula xml:space="preserve"> IF( ISBLANK( $D$32 ), "All", $D$32 )</calculatedColumnFormula>
    </tableColumn>
    <tableColumn id="21" xr3:uid="{92CC501F-2FEA-42AF-964E-BC01557C62F6}" name="Region" dataDxfId="138">
      <calculatedColumnFormula xml:space="preserve"> IF( ISBLANK( $D$33 ), "", $D$33 )</calculatedColumnFormula>
    </tableColumn>
    <tableColumn id="3" xr3:uid="{72CA109E-B90C-494C-88C1-0F5356491E38}" name="2010" dataDxfId="137">
      <calculatedColumnFormula array="1"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4" xr3:uid="{4871EA4B-6B12-42D4-BF4E-56CFD8EAD147}" name="2015" dataDxfId="136">
      <calculatedColumnFormula array="1"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5" xr3:uid="{95A3641A-491E-43FA-83D9-C4EBABE3CCF2}" name="2020" dataDxfId="135">
      <calculatedColumnFormula array="1"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6" xr3:uid="{89962152-095B-4B80-8387-791689781430}" name="2025" dataDxfId="134">
      <calculatedColumnFormula array="1"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7" xr3:uid="{F303805A-CBDA-4160-8A3A-942764D2B958}" name="2030" dataDxfId="133">
      <calculatedColumnFormula array="1"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8" xr3:uid="{CE24384E-D7C7-4366-9C0B-87F92A381C49}" name="2035" dataDxfId="132">
      <calculatedColumnFormula array="1"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9" xr3:uid="{43D096A9-AC97-472C-863E-D288FFE4EBFF}" name="2040" dataDxfId="131">
      <calculatedColumnFormula array="1"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0" xr3:uid="{CBC0C8C2-B3AF-48A9-9DAE-AB91094CE88E}" name="2045" dataDxfId="130">
      <calculatedColumnFormula array="1"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1" xr3:uid="{ABB71AEB-BB9F-4CAD-82F6-27DA90D03304}" name="2050" dataDxfId="129">
      <calculatedColumnFormula array="1"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2" xr3:uid="{A30C6783-C06D-42C2-A89E-0426D01161D7}" name="2055" dataDxfId="128">
      <calculatedColumnFormula array="1"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3" xr3:uid="{E6BA0994-52AB-4247-B29C-4D9A1CE884BB}" name="2060" dataDxfId="127">
      <calculatedColumnFormula array="1"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4" xr3:uid="{8F561AD4-B1A7-4844-BE33-1E1758366CBE}" name="2065" dataDxfId="126">
      <calculatedColumnFormula array="1"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5" xr3:uid="{19B356C0-78C9-4F0B-865D-0780C8D42D52}" name="2070" dataDxfId="125">
      <calculatedColumnFormula array="1"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6" xr3:uid="{D659A047-1EFE-4001-911F-FB70576CECE9}" name="2075" dataDxfId="124">
      <calculatedColumnFormula array="1"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7" xr3:uid="{5ABB18D1-1FC4-4FD0-AAE1-EECC1B4D9244}" name="2080" dataDxfId="123">
      <calculatedColumnFormula array="1"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8" xr3:uid="{F6623C4D-94F5-4776-BA46-6FEE70B281BD}" name="2085" dataDxfId="122">
      <calculatedColumnFormula array="1"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 id="19" xr3:uid="{29A34BCD-B794-4EA6-829B-5CD11918DD51}" name="2090" dataDxfId="121">
      <calculatedColumnFormula array="1"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3:G111" totalsRowShown="0" headerRowDxfId="120" dataDxfId="119">
  <autoFilter ref="B103:G111" xr:uid="{1E86FB9D-9FAB-4EB2-8D0F-C5EFD4D3FDF0}"/>
  <tableColumns count="6">
    <tableColumn id="1" xr3:uid="{7C1CBFCA-CB3F-454F-8036-AC575CE791C4}" name="Row" dataDxfId="118">
      <calculatedColumnFormula array="1">ROW(Table6[[#This Row],[Row]]) - ROW(Table6[#Headers])</calculatedColumnFormula>
    </tableColumn>
    <tableColumn id="2" xr3:uid="{13550D3A-E629-4245-BB59-744B2A6BAE17}" name="Scenario" dataDxfId="117">
      <calculatedColumnFormula>IF( ISBLANK( $D$59 ), "", $D$59 )</calculatedColumnFormula>
    </tableColumn>
    <tableColumn id="3" xr3:uid="{1432EFBE-5B90-4F09-8CB0-04E141ED4939}" name="SV Group" dataDxfId="116"/>
    <tableColumn id="4" xr3:uid="{7C294C6C-AB15-4269-9EF3-D9B297B61C6F}" name="Region" dataDxfId="115">
      <calculatedColumnFormula xml:space="preserve"> IF( ISBLANK( $D$60 ), "", $D$60 )</calculatedColumnFormula>
    </tableColumn>
    <tableColumn id="5" xr3:uid="{FED04B61-68E3-440D-BC4E-E9396EBDB16A}" name="Year" dataDxfId="114">
      <calculatedColumnFormula xml:space="preserve"> IF( ISBLANK( $D$61 ), "", $D$61 )</calculatedColumnFormula>
    </tableColumn>
    <tableColumn id="6" xr3:uid="{0F06DC7A-926C-4306-A6D1-C4FC08599B97}" name="Value" dataDxfId="11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2">
  <autoFilter ref="A1:Q12769" xr:uid="{29837EF9-DEBF-4E42-B72B-A7D5FA12D177}"/>
  <tableColumns count="17">
    <tableColumn id="1" xr3:uid="{FE1120F0-4A30-45F0-8919-D3A908327762}" name="region" dataDxfId="111"/>
    <tableColumn id="2" xr3:uid="{E9E7F3C0-BB60-491C-A9C7-58D7C40F73B1}" name="svGroupType" dataDxfId="110"/>
    <tableColumn id="3" xr3:uid="{057894FA-63EC-4679-8BEC-E36233B6BE08}" name="driverUnit" dataDxfId="109"/>
    <tableColumn id="18" xr3:uid="{47DF89E9-241C-4566-B892-0195902F1B22}" name="driverValue" dataDxfId="108"/>
    <tableColumn id="4" xr3:uid="{9C82385E-D818-43E1-9C95-8692B8DE225D}" name="year" dataDxfId="107"/>
    <tableColumn id="5" xr3:uid="{C6B526D3-DAA6-4F88-81F5-7DB86BF981AC}" name="impPop_ref" dataDxfId="106"/>
    <tableColumn id="6" xr3:uid="{C9026106-EDD9-4250-8D4F-CC5B90BF3A16}" name="impPop_sv" dataDxfId="105"/>
    <tableColumn id="7" xr3:uid="{D8536715-4752-466A-878D-9AD081783525}" name="impact_ref" dataDxfId="104"/>
    <tableColumn id="8" xr3:uid="{88B4CA07-0532-4A46-9BA1-C030574A9102}" name="impact_sv" dataDxfId="103"/>
    <tableColumn id="16" xr3:uid="{C80BB7AB-FDC1-4DBE-831F-F83C237C2A75}" name="national_highRiskPop_sv" dataDxfId="102"/>
    <tableColumn id="15" xr3:uid="{44572F88-B284-4C0A-A927-2A24D57E4CD1}" name="national_highRiskPop_ref" dataDxfId="101"/>
    <tableColumn id="13" xr3:uid="{A9EFBC4E-3D77-4E45-9352-E6F721529B82}" name="regional_highRiskPop_sv" dataDxfId="100"/>
    <tableColumn id="12" xr3:uid="{774438EA-7F8F-4E1B-814F-12E8373AEBB0}" name="regional_highRiskPop_ref" dataDxfId="99"/>
    <tableColumn id="10" xr3:uid="{20E29524-B0BC-4A4D-BFA3-DB4E63450E5D}" name="aveRate_sv" dataDxfId="98"/>
    <tableColumn id="9" xr3:uid="{6195A341-B741-4D13-8DCD-4F626C35ADFC}" name="aveRate_ref" dataDxfId="97"/>
    <tableColumn id="11" xr3:uid="{291CADFE-8959-487A-B68B-97041AC100A8}" name="scenario" dataDxfId="96"/>
    <tableColumn id="14" xr3:uid="{8CF88DC2-BD17-44BB-BA49-2B0FB6992996}" name="adaptation" dataDxfId="95"/>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94" dataDxfId="93">
  <autoFilter ref="A1:Q12679" xr:uid="{29837EF9-DEBF-4E42-B72B-A7D5FA12D177}"/>
  <tableColumns count="17">
    <tableColumn id="1" xr3:uid="{EC4A375F-3692-4A79-BFE6-7264549584F7}" name="region" dataDxfId="92"/>
    <tableColumn id="2" xr3:uid="{307247FB-CDC6-46EE-9D66-A81538557476}" name="svGroupType" dataDxfId="91"/>
    <tableColumn id="3" xr3:uid="{96782F42-132C-487E-858D-AB694AADFEBA}" name="driverUnit" dataDxfId="90"/>
    <tableColumn id="18" xr3:uid="{1D816251-637E-4D64-9886-5D1147B8B95C}" name="driverValue" dataDxfId="89"/>
    <tableColumn id="4" xr3:uid="{B6E6C76E-572B-40B6-B6AB-CA956F271435}" name="year" dataDxfId="88"/>
    <tableColumn id="5" xr3:uid="{4238D754-6C57-4286-A85B-D23EDD357195}" name="impPop_ref" dataDxfId="87"/>
    <tableColumn id="6" xr3:uid="{6FBFF665-24FA-4C19-AD17-86E57B310A2E}" name="impPop_sv" dataDxfId="86"/>
    <tableColumn id="7" xr3:uid="{D2874574-CDB6-4632-B95C-B75D11377FBB}" name="impact_ref" dataDxfId="85"/>
    <tableColumn id="8" xr3:uid="{A5BC4E9B-16E1-4381-BA52-9EBD571EA257}" name="impact_sv" dataDxfId="84"/>
    <tableColumn id="16" xr3:uid="{9AF3BD3D-FB94-4A45-9371-D4BEDCEC7F84}" name="national_highRiskPop_sv" dataDxfId="83"/>
    <tableColumn id="15" xr3:uid="{936CE0C5-8FD7-4B75-9C2B-4FB47993A961}" name="national_highRiskPop_ref" dataDxfId="82"/>
    <tableColumn id="13" xr3:uid="{6DDEFC24-0E69-4223-8843-934C6E845E2E}" name="regional_highRiskPop_sv" dataDxfId="81"/>
    <tableColumn id="12" xr3:uid="{D1DD60EF-A47E-4513-BBC5-770274C1BC40}" name="regional_highRiskPop_ref" dataDxfId="80"/>
    <tableColumn id="10" xr3:uid="{54ACD911-D789-4AAB-A671-FAB7420232EC}" name="aveRate_sv" dataDxfId="79"/>
    <tableColumn id="9" xr3:uid="{23082E3F-90FE-42E8-AD04-7438C696210E}" name="aveRate_ref" dataDxfId="78"/>
    <tableColumn id="11" xr3:uid="{EBE221FB-186B-44D0-8D11-A8E1B718EC24}" name="scenario" dataDxfId="77"/>
    <tableColumn id="14" xr3:uid="{D93E1CD5-93EA-4E54-B709-524525E9004C}" name="adaptation" dataDxfId="76"/>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75" dataDxfId="74">
  <autoFilter ref="B41:D53" xr:uid="{3D477DF2-8183-4FB9-A0A3-2912C453389F}"/>
  <tableColumns count="3">
    <tableColumn id="1" xr3:uid="{A2145870-F596-49CE-92FC-00E7A46599D7}" name="ID" dataDxfId="73">
      <calculatedColumnFormula xml:space="preserve"> ROW( SV_Categories[[#This Row],[ID]] ) - ROW( SV_Categories[[#Headers],[ID]] )</calculatedColumnFormula>
    </tableColumn>
    <tableColumn id="2" xr3:uid="{DFCB4241-6DF5-4A13-9C66-DB726F773038}" name="svGroupType" dataDxfId="72"/>
    <tableColumn id="3" xr3:uid="{54A3F660-13BE-4AB5-86BD-499D17488710}" name="svGroupLabel" dataDxfId="71"/>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Adapt" displayName="coAdapt" comment="Information about adaptations" ref="B14:E23" totalsRowShown="0" headerRowDxfId="70" dataDxfId="69">
  <autoFilter ref="B14:E23" xr:uid="{5451BD74-16DA-4492-A391-1498A84EB330}"/>
  <tableColumns count="4">
    <tableColumn id="1" xr3:uid="{F359D9F4-6CAC-4CAA-9EC9-E34B0FFC57C3}" name="ID" dataDxfId="68">
      <calculatedColumnFormula xml:space="preserve"> ROW( coAdapt[[#This Row],[ID]] ) - ROW( coAdapt[[#Headers],[ID]] )</calculatedColumnFormula>
    </tableColumn>
    <tableColumn id="2" xr3:uid="{D892DF7E-6C63-470D-A28A-5BB7B81B732A}" name="sector_abbr" dataDxfId="67"/>
    <tableColumn id="3" xr3:uid="{9C250F7C-2C4B-43CD-A6A8-66B8FAEC3367}" name="adapt_label" dataDxfId="66"/>
    <tableColumn id="4" xr3:uid="{62F4731C-868D-4BC2-A66F-59C52D7F903D}" name="adapt_abbr" dataDxfId="65"/>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C37" totalsRowShown="0" headerRowDxfId="64" dataDxfId="63">
  <autoFilter ref="B33:C37" xr:uid="{8FD8FAC0-8DB5-43F3-98EB-FAA059F8D7CB}"/>
  <tableColumns count="2">
    <tableColumn id="1" xr3:uid="{6F814D0D-15E8-4B26-90EA-310993CCF1ED}" name="ID" dataDxfId="62">
      <calculatedColumnFormula xml:space="preserve"> ROW( co_emissions[[#This Row],[ID]] ) - ROW( co_emissions[[#Headers],[ID]] )</calculatedColumnFormula>
    </tableColumn>
    <tableColumn id="2" xr3:uid="{DBCB0E4B-7D83-4767-9CE3-4A300EB3BE08}" name="Emissions Scenario" dataDxfId="61">
      <calculatedColumnFormula array="1">IF(INDEX(outputs1[scenario],MATCH(0,COUNTIF('Control Panel'!$C$33:C33,outputs1[scenario]),0)) = 0,"", INDEX(outputs1[scenario],MATCH(0,COUNTIF('Control Panel'!$C$33:C33,outputs1[scenario]),0)))</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0" dataDxfId="59">
  <autoFilter ref="B4:M10" xr:uid="{5A2BC673-D7EF-436A-B136-6E96D51B0D6B}"/>
  <tableColumns count="12">
    <tableColumn id="1" xr3:uid="{BE1E62BD-F324-4137-A423-E61418E78D55}" name="ID" dataDxfId="58">
      <calculatedColumnFormula xml:space="preserve"> ROW( co_sectorInfo[[#This Row],[ID]] ) - ROW( co_sectorInfo[[#Headers],[ID]] )</calculatedColumnFormula>
    </tableColumn>
    <tableColumn id="2" xr3:uid="{32153C62-381E-4DE9-BCA5-5256BB42AA06}" name="sector" dataDxfId="57"/>
    <tableColumn id="9" xr3:uid="{C21D6D5D-8FF2-4F37-B92B-E39AAA9F0168}" name="sector_abbr" dataDxfId="56"/>
    <tableColumn id="8" xr3:uid="{19FD31F7-9AC6-4E48-9325-C1CFF86B47C6}" name="impactUnit" dataDxfId="55"/>
    <tableColumn id="12" xr3:uid="{3E00B30D-3F99-4336-BD98-4C0B038805CF}" name="impactUnitFormatted" dataDxfId="54"/>
    <tableColumn id="3" xr3:uid="{54F5285D-720B-4649-925D-03458E747ECC}" name="popWeightColumn" dataDxfId="53"/>
    <tableColumn id="4" xr3:uid="{5A39E9D7-AB15-4952-9256-61AC04AE1576}" name="popWeightLabel" dataDxfId="52"/>
    <tableColumn id="5" xr3:uid="{2AAD5D17-7DED-48CE-96B5-7FBC4B5DAB1F}" name="rateUnit" dataDxfId="51"/>
    <tableColumn id="6" xr3:uid="{61330509-4CE4-432A-A900-9474C240EF44}" name="rateUnitLabel" dataDxfId="50"/>
    <tableColumn id="7" xr3:uid="{C4EADAAA-B34C-43E3-ADD6-505F0BEF9D0C}" name="modelType" dataDxfId="49"/>
    <tableColumn id="10" xr3:uid="{5A63AE85-F93E-4AEC-BB12-AC1336B4ADA2}" name="driverUnit_label" dataDxfId="48">
      <calculatedColumnFormula xml:space="preserve"> INDEX( co_modelTypes[driverUnit_label], MATCH( co_sectorInfo[[#This Row],[modelType]], co_modelTypes[modelType], 0 ) )</calculatedColumnFormula>
    </tableColumn>
    <tableColumn id="11" xr3:uid="{049C6617-DB3F-47F7-9D47-42BF51499AD2}" name="impacts_plot1_title" dataDxfId="47"/>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46" dataDxfId="45">
  <autoFilter ref="B27:E29" xr:uid="{7F75CBCF-7148-4462-8843-EDE2806F7C58}"/>
  <tableColumns count="4">
    <tableColumn id="1" xr3:uid="{DDFAEC84-D9A7-4EB3-8DDB-0AF56AC2E8AA}" name="ID" dataDxfId="44">
      <calculatedColumnFormula xml:space="preserve"> ROW( co_modelTypes[[#This Row],[ID]] ) - ROW( co_modelTypes[[#Headers],[ID]] )</calculatedColumnFormula>
    </tableColumn>
    <tableColumn id="2" xr3:uid="{950845DA-B3F2-455A-9D9A-11A16E95E4C4}" name="modelType" dataDxfId="43"/>
    <tableColumn id="3" xr3:uid="{33EE70E1-A9FC-46E5-8468-AADA47D6FDBB}" name="driverUnit_abbr" dataDxfId="42"/>
    <tableColumn id="4" xr3:uid="{DFEF1CB2-F14C-45DF-942F-62A7F0623FC7}" name="driverUnit_label" dataDxfId="4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0" dataDxfId="39">
  <autoFilter ref="B57:E61" xr:uid="{52CB3EB2-D2AD-4F7F-8511-62C00E38663C}"/>
  <tableColumns count="4">
    <tableColumn id="1" xr3:uid="{D6E66BE7-1618-4FA7-90A6-4F27ACA25690}" name="ID" dataDxfId="38">
      <calculatedColumnFormula xml:space="preserve"> ROW( co_modelValues[[#This Row],[ID]] ) - ROW( co_modelValues[[#Headers],[ID]] )</calculatedColumnFormula>
    </tableColumn>
    <tableColumn id="2" xr3:uid="{68EB0ABD-670A-45BA-A78F-80AFB2040F44}" name="valueName" dataDxfId="37"/>
    <tableColumn id="3" xr3:uid="{D1B84BCB-02C8-40BC-8383-5D04A6B484FF}" name="description" dataDxfId="36"/>
    <tableColumn id="5" xr3:uid="{FB01D816-5D1D-4BB8-BDA4-08AE412F6A90}" name="value2" dataDxfId="3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98:E110" totalsRowShown="0" headerRowDxfId="34" dataDxfId="33">
  <autoFilter ref="B98:E110" xr:uid="{E337CA9C-1FF7-433D-AEE9-5A40AF9EB21C}"/>
  <tableColumns count="4">
    <tableColumn id="1" xr3:uid="{5E8ED2A6-E9D7-4963-83DC-F0567D9CEE55}" name="ID" dataDxfId="32" totalsRowDxfId="31">
      <calculatedColumnFormula xml:space="preserve"> ROW( co_plotLabels[[#This Row],[ID]] ) - ROW( co_plotLabels[[#Headers],[ID]] )</calculatedColumnFormula>
    </tableColumn>
    <tableColumn id="2" xr3:uid="{3D9B9ED9-7061-4639-97FE-4E148B210499}" name="plot_id" dataDxfId="30" totalsRowDxfId="29"/>
    <tableColumn id="3" xr3:uid="{BD40AEE4-63C9-46BF-880D-F4EEBDC4736D}" name="valueType" dataDxfId="28" totalsRowDxfId="27"/>
    <tableColumn id="5" xr3:uid="{0F77981B-8650-4B12-AD87-B77BB7801421}" name="value" dataDxfId="26"/>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5:G94" totalsRowShown="0" headerRowDxfId="25" dataDxfId="24">
  <autoFilter ref="B75:G94" xr:uid="{CD77219D-2DF3-48E9-BAEE-21ABFBC11633}"/>
  <tableColumns count="6">
    <tableColumn id="1" xr3:uid="{9A891813-397D-4C36-8F05-A2B802FA778F}" name="ID" dataDxfId="23">
      <calculatedColumnFormula xml:space="preserve"> ROW( co_plotSelections[[#This Row],[ID]] ) - ROW( co_plotSelections[[#Headers],[ID]] )</calculatedColumnFormula>
    </tableColumn>
    <tableColumn id="2" xr3:uid="{1BE43C4A-061E-43BA-971B-6543385D68AA}" name="plot_id" dataDxfId="22"/>
    <tableColumn id="3" xr3:uid="{3F1C9E58-A02E-4E57-A4AC-8BB98D364F6C}" name="inputType" dataDxfId="21"/>
    <tableColumn id="9" xr3:uid="{5CF7D30E-D00B-4A27-8E10-4D6548F49844}" name="inputsName" dataDxfId="20">
      <calculatedColumnFormula xml:space="preserve"> INDEX( co_plotList[inputsName], MATCH( co_plotSelections[[#This Row],[plot_id]], co_plotList[plot_id], 0 ) )</calculatedColumnFormula>
    </tableColumn>
    <tableColumn id="5" xr3:uid="{DFC618C8-1810-487D-BAFF-1628B9BA65A6}" name="inputIndex" dataDxfId="19"/>
    <tableColumn id="7" xr3:uid="{330F51C8-0F73-414A-99EC-A697403277F9}" name="inputValue" dataDxfId="18">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1" totalsRowShown="0" headerRowDxfId="17" dataDxfId="16">
  <autoFilter ref="B65:G71" xr:uid="{8F9CC450-A98C-4AD0-88AF-CC2C5B2061DA}"/>
  <tableColumns count="6">
    <tableColumn id="1" xr3:uid="{824D975D-87A9-4FBF-B774-9F82B56A4351}" name="ID" dataDxfId="15">
      <calculatedColumnFormula xml:space="preserve"> ROW( co_plotList[[#This Row],[ID]] ) - ROW( co_plotList[[#Headers],[ID]] )</calculatedColumnFormula>
    </tableColumn>
    <tableColumn id="2" xr3:uid="{4D5300D6-069C-437B-98C5-43420D747C9E}" name="Worksheet" dataDxfId="14"/>
    <tableColumn id="3" xr3:uid="{22D29CA2-453A-458A-B93D-2C155DA58D0A}" name="Description" dataDxfId="13"/>
    <tableColumn id="5" xr3:uid="{450F8385-6F56-43D2-B6D6-8602599534DE}" name="plot_id" dataDxfId="12"/>
    <tableColumn id="6" xr3:uid="{D69E4E37-06F7-4C6B-ABDE-DF8D6FF0D029}" name="plotNumber" dataDxfId="11"/>
    <tableColumn id="7" xr3:uid="{F081A8CF-8DFC-4324-8C99-F1BB73A36E17}" name="inputsName" dataDxfId="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14:C122" totalsRowShown="0" headerRowDxfId="9" dataDxfId="8">
  <autoFilter ref="B114:C122" xr:uid="{C4D5C644-41D7-4988-A231-6F3E6223E324}"/>
  <tableColumns count="2">
    <tableColumn id="1" xr3:uid="{796FC5D0-50A8-4A29-80E4-539A62347CC2}" name="ID" dataDxfId="7">
      <calculatedColumnFormula xml:space="preserve"> ROW( co_regions[[#This Row],[ID]] ) - ROW( co_regions[[#Headers],[ID]] )</calculatedColumnFormula>
    </tableColumn>
    <tableColumn id="2" xr3:uid="{06C2AB40-0F29-4219-97DE-6F20216B9F39}" name="Region" dataDxfId="6"/>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26:C143" totalsRowShown="0" headerRowDxfId="5" dataDxfId="4">
  <autoFilter ref="B126:C143" xr:uid="{D6AD3FD0-57EA-42AE-9F27-E3EFF8764C5F}"/>
  <tableColumns count="2">
    <tableColumn id="1" xr3:uid="{BEE6E7B7-7A21-4F2E-B078-1B3878A885E1}" name="ID" dataDxfId="3">
      <calculatedColumnFormula xml:space="preserve"> ROW( co_years[[#This Row],[ID]] ) - ROW( co_years[[#Headers],[ID]] )</calculatedColumnFormula>
    </tableColumn>
    <tableColumn id="2" xr3:uid="{8DFA6E3A-393D-48DD-934A-4486311FC1E9}" name="Year" dataDxfId="2">
      <calculatedColumnFormula xml:space="preserve"> 2010 + ( co_years[[#This Row],[ID]] - 1 ) * 5</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7.xml"/><Relationship Id="rId13" Type="http://schemas.openxmlformats.org/officeDocument/2006/relationships/table" Target="../tables/table22.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5" Type="http://schemas.microsoft.com/office/2017/10/relationships/threadedComment" Target="../threadedComments/threadedComment1.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topLeftCell="A8" workbookViewId="0">
      <selection activeCell="A8" sqref="A8"/>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45" x14ac:dyDescent="0.25">
      <c r="B19" s="22" t="s">
        <v>11</v>
      </c>
      <c r="C19" s="22" t="s">
        <v>12</v>
      </c>
    </row>
    <row r="20" spans="2:3" ht="45" x14ac:dyDescent="0.25">
      <c r="B20" s="22" t="s">
        <v>13</v>
      </c>
      <c r="C20" s="22" t="s">
        <v>14</v>
      </c>
    </row>
    <row r="21" spans="2:3" ht="30" x14ac:dyDescent="0.25">
      <c r="B21" s="22" t="s">
        <v>15</v>
      </c>
      <c r="C21" s="22" t="s">
        <v>16</v>
      </c>
    </row>
    <row r="22" spans="2:3" ht="30" x14ac:dyDescent="0.25">
      <c r="B22" s="22" t="s">
        <v>3</v>
      </c>
      <c r="C22" s="22" t="s">
        <v>17</v>
      </c>
    </row>
    <row r="23" spans="2:3" ht="30" x14ac:dyDescent="0.25">
      <c r="B23" s="22" t="s">
        <v>4</v>
      </c>
      <c r="C23" s="22" t="s">
        <v>18</v>
      </c>
    </row>
    <row r="24" spans="2:3" ht="30" x14ac:dyDescent="0.25">
      <c r="B24" s="22" t="s">
        <v>19</v>
      </c>
      <c r="C24" s="22" t="s">
        <v>20</v>
      </c>
    </row>
    <row r="25" spans="2:3" x14ac:dyDescent="0.25">
      <c r="B25" s="22"/>
    </row>
    <row r="26" spans="2:3" x14ac:dyDescent="0.25">
      <c r="B26" s="22" t="s">
        <v>21</v>
      </c>
    </row>
    <row r="27" spans="2:3" ht="30" customHeight="1" x14ac:dyDescent="0.25">
      <c r="B27" s="22" t="s">
        <v>22</v>
      </c>
      <c r="C27" s="22" t="s">
        <v>23</v>
      </c>
    </row>
    <row r="28" spans="2:3" ht="30" x14ac:dyDescent="0.25">
      <c r="B28" s="22" t="s">
        <v>24</v>
      </c>
      <c r="C28" s="22" t="s">
        <v>25</v>
      </c>
    </row>
    <row r="29" spans="2:3" ht="15" customHeight="1" x14ac:dyDescent="0.25"/>
    <row r="30" spans="2:3" ht="15" customHeight="1" x14ac:dyDescent="0.25"/>
    <row r="31" spans="2:3" ht="15" customHeight="1" x14ac:dyDescent="0.25">
      <c r="B31" t="s">
        <v>26</v>
      </c>
    </row>
    <row r="32" spans="2:3" ht="15" customHeight="1" x14ac:dyDescent="0.25">
      <c r="B32" t="s">
        <v>27</v>
      </c>
      <c r="C32" t="s">
        <v>28</v>
      </c>
    </row>
    <row r="33" spans="2:3" x14ac:dyDescent="0.25">
      <c r="B33" t="s">
        <v>29</v>
      </c>
      <c r="C33" t="s">
        <v>30</v>
      </c>
    </row>
    <row r="34" spans="2:3" x14ac:dyDescent="0.25">
      <c r="B34" t="s">
        <v>31</v>
      </c>
      <c r="C34" t="s">
        <v>32</v>
      </c>
    </row>
    <row r="35" spans="2:3" x14ac:dyDescent="0.25">
      <c r="B35" t="s">
        <v>33</v>
      </c>
      <c r="C35" t="s">
        <v>34</v>
      </c>
    </row>
  </sheetData>
  <conditionalFormatting sqref="B8:C8">
    <cfRule type="expression" dxfId="0"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B2" sqref="B2"/>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4" t="s">
        <v>35</v>
      </c>
    </row>
    <row r="2" spans="3:4" x14ac:dyDescent="0.2">
      <c r="C2" s="14" t="s">
        <v>36</v>
      </c>
      <c r="D2" s="15" t="s">
        <v>37</v>
      </c>
    </row>
    <row r="3" spans="3:4" x14ac:dyDescent="0.2">
      <c r="C3" s="16" t="s">
        <v>38</v>
      </c>
      <c r="D3" s="15"/>
    </row>
    <row r="4" spans="3:4" x14ac:dyDescent="0.2">
      <c r="C4" s="14" t="s">
        <v>39</v>
      </c>
      <c r="D4" s="15" t="s">
        <v>40</v>
      </c>
    </row>
    <row r="8" spans="3:4" x14ac:dyDescent="0.2">
      <c r="C8" s="13"/>
    </row>
    <row r="28" spans="3:4" x14ac:dyDescent="0.2">
      <c r="C28" s="34" t="s">
        <v>35</v>
      </c>
    </row>
    <row r="29" spans="3:4" x14ac:dyDescent="0.2">
      <c r="C29" s="16" t="s">
        <v>38</v>
      </c>
      <c r="D29" s="15"/>
    </row>
    <row r="30" spans="3:4" x14ac:dyDescent="0.2">
      <c r="C30" s="16" t="s">
        <v>41</v>
      </c>
      <c r="D30" s="15"/>
    </row>
    <row r="31" spans="3:4" x14ac:dyDescent="0.2">
      <c r="C31" s="14" t="s">
        <v>39</v>
      </c>
      <c r="D31" s="15" t="s">
        <v>40</v>
      </c>
    </row>
    <row r="32" spans="3:4" x14ac:dyDescent="0.2">
      <c r="C32" s="16" t="s">
        <v>42</v>
      </c>
      <c r="D32" s="17" t="s">
        <v>43</v>
      </c>
    </row>
    <row r="65" spans="2:23" x14ac:dyDescent="0.2">
      <c r="F65" s="6" t="s">
        <v>44</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45</v>
      </c>
      <c r="C66" s="6" t="s">
        <v>36</v>
      </c>
      <c r="D66" s="6" t="s">
        <v>39</v>
      </c>
      <c r="E66" s="6" t="s">
        <v>38</v>
      </c>
      <c r="F66" s="6" t="s">
        <v>41</v>
      </c>
      <c r="G66" s="18" t="s">
        <v>46</v>
      </c>
      <c r="H66" s="18" t="s">
        <v>47</v>
      </c>
      <c r="I66" s="18" t="s">
        <v>48</v>
      </c>
      <c r="J66" s="18" t="s">
        <v>49</v>
      </c>
      <c r="K66" s="18" t="s">
        <v>50</v>
      </c>
      <c r="L66" s="18" t="s">
        <v>51</v>
      </c>
      <c r="M66" s="18" t="s">
        <v>52</v>
      </c>
      <c r="N66" s="18" t="s">
        <v>53</v>
      </c>
      <c r="O66" s="18" t="s">
        <v>43</v>
      </c>
      <c r="P66" s="18" t="s">
        <v>54</v>
      </c>
      <c r="Q66" s="18" t="s">
        <v>55</v>
      </c>
      <c r="R66" s="18" t="s">
        <v>56</v>
      </c>
      <c r="S66" s="18" t="s">
        <v>57</v>
      </c>
      <c r="T66" s="18" t="s">
        <v>58</v>
      </c>
      <c r="U66" s="18" t="s">
        <v>59</v>
      </c>
      <c r="V66" s="18" t="s">
        <v>60</v>
      </c>
      <c r="W66" s="18" t="s">
        <v>61</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cm="1">
        <f t="array" ref="F67" xml:space="preserve"> INDEX( co_emissions[Emissions Scenario], impacts_byYear[[#This Row],[Row]] )</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cm="1">
        <f t="array" ref="F68" xml:space="preserve"> INDEX( co_emissions[Emissions Scenario], impacts_byYear[[#This Row],[Row]] )</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cm="1">
        <f t="array" ref="F69" xml:space="preserve"> INDEX( co_emissions[Emissions Scenario], impacts_byYear[[#This Row],[Row]] )</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cm="1">
        <f t="array" ref="F70" xml:space="preserve"> INDEX( co_emissions[Emissions Scenario], impacts_byYear[[#This Row],[Row]] )</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45</v>
      </c>
      <c r="C73" s="6" t="s">
        <v>36</v>
      </c>
      <c r="D73" s="6" t="s">
        <v>38</v>
      </c>
      <c r="E73" s="6" t="s">
        <v>41</v>
      </c>
      <c r="F73" s="6" t="s">
        <v>39</v>
      </c>
      <c r="G73" s="6" t="s">
        <v>42</v>
      </c>
      <c r="H73" s="18" t="s">
        <v>62</v>
      </c>
    </row>
    <row r="74" spans="2:23" x14ac:dyDescent="0.2">
      <c r="B74" s="8" cm="1">
        <f t="array" ref="B74" xml:space="preserve"> ROW( impacts_peopleByYear[[#This Row],[Row]] ) - ROW( impacts_peopleByYear[#Headers] )</f>
        <v>1</v>
      </c>
      <c r="C74" s="9" t="s">
        <v>63</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64</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65</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66</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67</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68</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69</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70</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45</v>
      </c>
      <c r="C84" s="6" t="s">
        <v>0</v>
      </c>
      <c r="D84" s="6" t="s">
        <v>71</v>
      </c>
      <c r="E84" s="6" t="s">
        <v>72</v>
      </c>
      <c r="F84" s="6" t="s">
        <v>73</v>
      </c>
      <c r="G84" s="6" t="s">
        <v>74</v>
      </c>
      <c r="H84" s="6" t="s">
        <v>39</v>
      </c>
      <c r="I84" s="6" t="s">
        <v>75</v>
      </c>
      <c r="J84" s="18" t="s">
        <v>46</v>
      </c>
      <c r="K84" s="18" t="s">
        <v>47</v>
      </c>
      <c r="L84" s="18" t="s">
        <v>48</v>
      </c>
      <c r="M84" s="18" t="s">
        <v>49</v>
      </c>
      <c r="N84" s="18" t="s">
        <v>50</v>
      </c>
      <c r="O84" s="18" t="s">
        <v>51</v>
      </c>
      <c r="P84" s="18" t="s">
        <v>52</v>
      </c>
      <c r="Q84" s="18" t="s">
        <v>53</v>
      </c>
      <c r="R84" s="18" t="s">
        <v>43</v>
      </c>
      <c r="S84" s="18" t="s">
        <v>54</v>
      </c>
      <c r="T84" s="18" t="s">
        <v>55</v>
      </c>
      <c r="U84" s="18" t="s">
        <v>56</v>
      </c>
      <c r="V84" s="18" t="s">
        <v>57</v>
      </c>
      <c r="W84" s="18" t="s">
        <v>58</v>
      </c>
      <c r="X84" s="18" t="s">
        <v>59</v>
      </c>
      <c r="Y84" s="18" t="s">
        <v>60</v>
      </c>
      <c r="Z84" s="18" t="s">
        <v>61</v>
      </c>
    </row>
    <row r="85" spans="2:26" x14ac:dyDescent="0.2">
      <c r="B85" s="8" cm="1">
        <f t="array" ref="B85">ROW(impacts_svGroups[[#This Row],[Row]]) - ROW(impacts_svGroups[#Headers])</f>
        <v>1</v>
      </c>
      <c r="C85" s="7" t="str">
        <f t="shared" ref="C85:C100" si="7" xml:space="preserve"> mv_sector</f>
        <v/>
      </c>
      <c r="D85" s="9" t="s">
        <v>27</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76</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27</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76</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27</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76</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27</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76</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37</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76</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37</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76</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37</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76</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37</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76</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31</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76</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31</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76</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31</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76</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31</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76</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33</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76</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33</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76</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33</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76</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33</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76</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27</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77</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27</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77</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27</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77</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27</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77</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37</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77</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37</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77</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37</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77</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37</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77</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31</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77</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31</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77</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31</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77</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31</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77</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33</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77</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33</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77</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33</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77</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33</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77</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45</v>
      </c>
      <c r="C119" s="19" t="s">
        <v>0</v>
      </c>
      <c r="D119" s="19" t="s">
        <v>71</v>
      </c>
      <c r="E119" s="19" t="s">
        <v>72</v>
      </c>
      <c r="F119" s="19" t="s">
        <v>73</v>
      </c>
      <c r="G119" s="19" t="s">
        <v>74</v>
      </c>
      <c r="H119" s="19" t="s">
        <v>39</v>
      </c>
      <c r="I119" s="19" t="s">
        <v>75</v>
      </c>
      <c r="J119" s="28" t="s">
        <v>46</v>
      </c>
      <c r="K119" s="28" t="s">
        <v>47</v>
      </c>
      <c r="L119" s="28" t="s">
        <v>48</v>
      </c>
      <c r="M119" s="28" t="s">
        <v>49</v>
      </c>
      <c r="N119" s="28" t="s">
        <v>50</v>
      </c>
      <c r="O119" s="28" t="s">
        <v>51</v>
      </c>
      <c r="P119" s="28" t="s">
        <v>52</v>
      </c>
      <c r="Q119" s="28" t="s">
        <v>53</v>
      </c>
      <c r="R119" s="28" t="s">
        <v>43</v>
      </c>
      <c r="S119" s="28" t="s">
        <v>54</v>
      </c>
      <c r="T119" s="28" t="s">
        <v>55</v>
      </c>
      <c r="U119" s="28" t="s">
        <v>56</v>
      </c>
      <c r="V119" s="28" t="s">
        <v>57</v>
      </c>
      <c r="W119" s="28" t="s">
        <v>58</v>
      </c>
      <c r="X119" s="28" t="s">
        <v>59</v>
      </c>
      <c r="Y119" s="28" t="s">
        <v>60</v>
      </c>
      <c r="Z119" s="28" t="s">
        <v>61</v>
      </c>
    </row>
    <row r="120" spans="2:26" x14ac:dyDescent="0.2">
      <c r="B120" s="8" cm="1">
        <f t="array" ref="B120">ROW(impacts_minorities[[#This Row],[Row]]) - ROW(impacts_minorities[#Headers])</f>
        <v>1</v>
      </c>
      <c r="C120" s="6" t="str">
        <f t="shared" ref="C120:C135" si="10" xml:space="preserve"> mv_sector</f>
        <v/>
      </c>
      <c r="D120" s="9" t="s">
        <v>63</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76</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64</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76</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65</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76</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66</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76</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67</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76</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68</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76</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69</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76</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70</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76</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63</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76</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64</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76</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65</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76</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66</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76</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67</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76</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68</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76</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69</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76</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70</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76</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4" t="s">
        <v>35</v>
      </c>
    </row>
    <row r="2" spans="3:37" x14ac:dyDescent="0.25">
      <c r="C2" s="16" t="s">
        <v>78</v>
      </c>
      <c r="D2" s="15"/>
    </row>
    <row r="3" spans="3:37" x14ac:dyDescent="0.25">
      <c r="C3" s="16" t="s">
        <v>39</v>
      </c>
      <c r="D3" s="15" t="s">
        <v>40</v>
      </c>
    </row>
    <row r="4" spans="3:37" x14ac:dyDescent="0.25">
      <c r="C4" s="16" t="s">
        <v>42</v>
      </c>
      <c r="D4" s="17" t="s">
        <v>43</v>
      </c>
      <c r="AK4" s="2"/>
    </row>
    <row r="28" spans="2:11" x14ac:dyDescent="0.25">
      <c r="B28" s="6" t="s">
        <v>45</v>
      </c>
      <c r="C28" s="6" t="s">
        <v>36</v>
      </c>
      <c r="D28" s="18" t="s">
        <v>38</v>
      </c>
      <c r="E28" s="18" t="s">
        <v>39</v>
      </c>
      <c r="F28" s="18" t="s">
        <v>42</v>
      </c>
      <c r="G28" s="18" t="s">
        <v>79</v>
      </c>
      <c r="H28" s="18" t="s">
        <v>80</v>
      </c>
      <c r="K28"/>
    </row>
    <row r="29" spans="2:11" x14ac:dyDescent="0.25">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37</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33</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45</v>
      </c>
      <c r="C36" s="6" t="s">
        <v>0</v>
      </c>
      <c r="D36" s="6" t="s">
        <v>71</v>
      </c>
      <c r="E36" s="6" t="s">
        <v>72</v>
      </c>
      <c r="F36" s="6" t="s">
        <v>73</v>
      </c>
      <c r="G36" s="6" t="s">
        <v>74</v>
      </c>
      <c r="H36" s="6" t="s">
        <v>39</v>
      </c>
      <c r="I36" s="6" t="s">
        <v>81</v>
      </c>
      <c r="J36" s="6" t="s">
        <v>75</v>
      </c>
      <c r="K36" s="2" t="s">
        <v>46</v>
      </c>
      <c r="L36" s="2" t="s">
        <v>47</v>
      </c>
      <c r="M36" s="2" t="s">
        <v>48</v>
      </c>
      <c r="N36" s="2" t="s">
        <v>49</v>
      </c>
      <c r="O36" s="2" t="s">
        <v>50</v>
      </c>
      <c r="P36" s="2" t="s">
        <v>51</v>
      </c>
      <c r="Q36" s="2" t="s">
        <v>52</v>
      </c>
      <c r="R36" s="2" t="s">
        <v>53</v>
      </c>
      <c r="S36" s="2" t="s">
        <v>43</v>
      </c>
      <c r="T36" s="2" t="s">
        <v>54</v>
      </c>
      <c r="U36" s="2" t="s">
        <v>55</v>
      </c>
      <c r="V36" s="2" t="s">
        <v>56</v>
      </c>
      <c r="W36" s="2" t="s">
        <v>57</v>
      </c>
      <c r="X36" s="2" t="s">
        <v>58</v>
      </c>
      <c r="Y36" s="2" t="s">
        <v>59</v>
      </c>
      <c r="Z36" s="2" t="s">
        <v>60</v>
      </c>
      <c r="AA36" s="2" t="s">
        <v>61</v>
      </c>
    </row>
    <row r="37" spans="2:46" x14ac:dyDescent="0.25">
      <c r="B37" s="8" cm="1">
        <f t="array" ref="B37">ROW(risk_mainTable[[#This Row],[Row]]) - ROW(risk_mainTable[#Headers])</f>
        <v>1</v>
      </c>
      <c r="C37" s="8" t="str">
        <f t="shared" ref="C37:C52" si="3" xml:space="preserve"> mv_sector</f>
        <v/>
      </c>
      <c r="D37" s="9" t="s">
        <v>27</v>
      </c>
      <c r="E37" s="6" t="str">
        <f>INDEX(SV_Categories[svGroupType],MATCH(risk_mainTable[[#This Row],[SV Category]],SV_Categories[svGroupLabel],0))</f>
        <v>sv_lowIncome</v>
      </c>
      <c r="F37" s="6" t="str">
        <f xml:space="preserve"> IF( risk_mainTable[[#This Row],[Sector]] = "", "", INDEX(co_sectorInfo[popWeightColumn],MATCH(risk_mainTable[[#This Row],[Sector]],co_sectorInfo[sector],0)) )</f>
        <v/>
      </c>
      <c r="G37" s="9" t="s">
        <v>76</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t="str" cm="1">
        <f t="array" ref="K3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8" cm="1">
        <f t="array" ref="B38">ROW(risk_mainTable[[#This Row],[Row]]) - ROW(risk_mainTable[#Headers])</f>
        <v>2</v>
      </c>
      <c r="C38" s="8" t="str">
        <f t="shared" si="3"/>
        <v/>
      </c>
      <c r="D38" s="9" t="s">
        <v>27</v>
      </c>
      <c r="E38" s="6" t="str">
        <f>INDEX(SV_Categories[svGroupType],MATCH(risk_mainTable[[#This Row],[SV Category]],SV_Categories[svGroupLabel],0))</f>
        <v>sv_lowIncome</v>
      </c>
      <c r="F38" s="6" t="str">
        <f xml:space="preserve"> IF( risk_mainTable[[#This Row],[Sector]] = "", "", INDEX(co_sectorInfo[popWeightColumn],MATCH(risk_mainTable[[#This Row],[Sector]],co_sectorInfo[sector],0)) )</f>
        <v/>
      </c>
      <c r="G38" s="9" t="s">
        <v>76</v>
      </c>
      <c r="H38" s="6" t="str">
        <f t="shared" si="4"/>
        <v>CONUS</v>
      </c>
      <c r="I38" s="6" t="str">
        <f xml:space="preserve"> IF( risk_mainTable[[#This Row],[Sector]] = "", "",  INDEX(co_sectorInfo[rateUnit],MATCH(risk_mainTable[[#This Row],[Sector]],co_sectorInfo[sector],0)) )</f>
        <v/>
      </c>
      <c r="J38" s="6" t="str">
        <f>'Control Panel'!$C$35</f>
        <v/>
      </c>
      <c r="K38" s="3" t="str" cm="1">
        <f t="array" ref="K3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8" cm="1">
        <f t="array" ref="B39">ROW(risk_mainTable[[#This Row],[Row]]) - ROW(risk_mainTable[#Headers])</f>
        <v>3</v>
      </c>
      <c r="C39" s="8" t="str">
        <f t="shared" si="3"/>
        <v/>
      </c>
      <c r="D39" s="9" t="s">
        <v>27</v>
      </c>
      <c r="E39" s="6" t="str">
        <f>INDEX(SV_Categories[svGroupType],MATCH(risk_mainTable[[#This Row],[SV Category]],SV_Categories[svGroupLabel],0))</f>
        <v>sv_lowIncome</v>
      </c>
      <c r="F39" s="6" t="str">
        <f xml:space="preserve"> IF( risk_mainTable[[#This Row],[Sector]] = "", "", INDEX(co_sectorInfo[popWeightColumn],MATCH(risk_mainTable[[#This Row],[Sector]],co_sectorInfo[sector],0)) )</f>
        <v/>
      </c>
      <c r="G39" s="9" t="s">
        <v>76</v>
      </c>
      <c r="H39" s="6" t="str">
        <f t="shared" si="4"/>
        <v>CONUS</v>
      </c>
      <c r="I39" s="6" t="str">
        <f xml:space="preserve"> IF( risk_mainTable[[#This Row],[Sector]] = "", "",  INDEX(co_sectorInfo[rateUnit],MATCH(risk_mainTable[[#This Row],[Sector]],co_sectorInfo[sector],0)) )</f>
        <v/>
      </c>
      <c r="J39" s="6" t="str">
        <f>'Control Panel'!$C$36</f>
        <v/>
      </c>
      <c r="K39" s="3" t="str" cm="1">
        <f t="array" ref="K3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27</v>
      </c>
      <c r="E40" s="6" t="str">
        <f>INDEX(SV_Categories[svGroupType],MATCH(risk_mainTable[[#This Row],[SV Category]],SV_Categories[svGroupLabel],0))</f>
        <v>sv_lowIncome</v>
      </c>
      <c r="F40" s="6" t="str">
        <f xml:space="preserve"> IF( risk_mainTable[[#This Row],[Sector]] = "", "", INDEX(co_sectorInfo[popWeightColumn],MATCH(risk_mainTable[[#This Row],[Sector]],co_sectorInfo[sector],0)) )</f>
        <v/>
      </c>
      <c r="G40" s="9" t="s">
        <v>76</v>
      </c>
      <c r="H40" s="6" t="str">
        <f t="shared" si="4"/>
        <v>CONUS</v>
      </c>
      <c r="I40" s="6" t="str">
        <f xml:space="preserve"> IF( risk_mainTable[[#This Row],[Sector]] = "", "",  INDEX(co_sectorInfo[rateUnit],MATCH(risk_mainTable[[#This Row],[Sector]],co_sectorInfo[sector],0)) )</f>
        <v/>
      </c>
      <c r="J40" s="6" t="str">
        <f>'Control Panel'!$C$37</f>
        <v/>
      </c>
      <c r="K40" s="3" t="str" cm="1">
        <f t="array" ref="K4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37</v>
      </c>
      <c r="E41" s="6" t="str">
        <f>INDEX(SV_Categories[svGroupType],MATCH(risk_mainTable[[#This Row],[SV Category]],SV_Categories[svGroupLabel],0))</f>
        <v>sv_minority</v>
      </c>
      <c r="F41" s="6" t="str">
        <f xml:space="preserve"> IF( risk_mainTable[[#This Row],[Sector]] = "", "", INDEX(co_sectorInfo[popWeightColumn],MATCH(risk_mainTable[[#This Row],[Sector]],co_sectorInfo[sector],0)) )</f>
        <v/>
      </c>
      <c r="G41" s="9" t="s">
        <v>76</v>
      </c>
      <c r="H41" s="6" t="str">
        <f t="shared" si="4"/>
        <v>CONUS</v>
      </c>
      <c r="I41" s="6" t="str">
        <f xml:space="preserve"> IF( risk_mainTable[[#This Row],[Sector]] = "", "",  INDEX(co_sectorInfo[rateUnit],MATCH(risk_mainTable[[#This Row],[Sector]],co_sectorInfo[sector],0)) )</f>
        <v/>
      </c>
      <c r="J41" s="6" t="str">
        <f>'Control Panel'!$C$34</f>
        <v/>
      </c>
      <c r="K41" s="3" t="str" cm="1">
        <f t="array" ref="K4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8" cm="1">
        <f t="array" ref="B42">ROW(risk_mainTable[[#This Row],[Row]]) - ROW(risk_mainTable[#Headers])</f>
        <v>6</v>
      </c>
      <c r="C42" s="8" t="str">
        <f t="shared" si="3"/>
        <v/>
      </c>
      <c r="D42" s="9" t="s">
        <v>37</v>
      </c>
      <c r="E42" s="6" t="str">
        <f>INDEX(SV_Categories[svGroupType],MATCH(risk_mainTable[[#This Row],[SV Category]],SV_Categories[svGroupLabel],0))</f>
        <v>sv_minority</v>
      </c>
      <c r="F42" s="6" t="str">
        <f xml:space="preserve"> IF( risk_mainTable[[#This Row],[Sector]] = "", "", INDEX(co_sectorInfo[popWeightColumn],MATCH(risk_mainTable[[#This Row],[Sector]],co_sectorInfo[sector],0)) )</f>
        <v/>
      </c>
      <c r="G42" s="9" t="s">
        <v>76</v>
      </c>
      <c r="H42" s="6" t="str">
        <f t="shared" si="4"/>
        <v>CONUS</v>
      </c>
      <c r="I42" s="6" t="str">
        <f xml:space="preserve"> IF( risk_mainTable[[#This Row],[Sector]] = "", "",  INDEX(co_sectorInfo[rateUnit],MATCH(risk_mainTable[[#This Row],[Sector]],co_sectorInfo[sector],0)) )</f>
        <v/>
      </c>
      <c r="J42" s="6" t="str">
        <f>'Control Panel'!$C$35</f>
        <v/>
      </c>
      <c r="K42" s="3" t="str" cm="1">
        <f t="array" ref="K4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8" cm="1">
        <f t="array" ref="B43">ROW(risk_mainTable[[#This Row],[Row]]) - ROW(risk_mainTable[#Headers])</f>
        <v>7</v>
      </c>
      <c r="C43" s="8" t="str">
        <f t="shared" si="3"/>
        <v/>
      </c>
      <c r="D43" s="9" t="s">
        <v>37</v>
      </c>
      <c r="E43" s="6" t="str">
        <f>INDEX(SV_Categories[svGroupType],MATCH(risk_mainTable[[#This Row],[SV Category]],SV_Categories[svGroupLabel],0))</f>
        <v>sv_minority</v>
      </c>
      <c r="F43" s="6" t="str">
        <f xml:space="preserve"> IF( risk_mainTable[[#This Row],[Sector]] = "", "", INDEX(co_sectorInfo[popWeightColumn],MATCH(risk_mainTable[[#This Row],[Sector]],co_sectorInfo[sector],0)) )</f>
        <v/>
      </c>
      <c r="G43" s="9" t="s">
        <v>76</v>
      </c>
      <c r="H43" s="6" t="str">
        <f t="shared" si="4"/>
        <v>CONUS</v>
      </c>
      <c r="I43" s="6" t="str">
        <f xml:space="preserve"> IF( risk_mainTable[[#This Row],[Sector]] = "", "",  INDEX(co_sectorInfo[rateUnit],MATCH(risk_mainTable[[#This Row],[Sector]],co_sectorInfo[sector],0)) )</f>
        <v/>
      </c>
      <c r="J43" s="6" t="str">
        <f>'Control Panel'!$C$36</f>
        <v/>
      </c>
      <c r="K43" s="3" t="str" cm="1">
        <f t="array" ref="K4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8" cm="1">
        <f t="array" ref="B44">ROW(risk_mainTable[[#This Row],[Row]]) - ROW(risk_mainTable[#Headers])</f>
        <v>8</v>
      </c>
      <c r="C44" s="8" t="str">
        <f t="shared" si="3"/>
        <v/>
      </c>
      <c r="D44" s="9" t="s">
        <v>37</v>
      </c>
      <c r="E44" s="6" t="str">
        <f>INDEX(SV_Categories[svGroupType],MATCH(risk_mainTable[[#This Row],[SV Category]],SV_Categories[svGroupLabel],0))</f>
        <v>sv_minority</v>
      </c>
      <c r="F44" s="6" t="str">
        <f xml:space="preserve"> IF( risk_mainTable[[#This Row],[Sector]] = "", "", INDEX(co_sectorInfo[popWeightColumn],MATCH(risk_mainTable[[#This Row],[Sector]],co_sectorInfo[sector],0)) )</f>
        <v/>
      </c>
      <c r="G44" s="9" t="s">
        <v>76</v>
      </c>
      <c r="H44" s="6" t="str">
        <f t="shared" si="4"/>
        <v>CONUS</v>
      </c>
      <c r="I44" s="6" t="str">
        <f xml:space="preserve"> IF( risk_mainTable[[#This Row],[Sector]] = "", "",  INDEX(co_sectorInfo[rateUnit],MATCH(risk_mainTable[[#This Row],[Sector]],co_sectorInfo[sector],0)) )</f>
        <v/>
      </c>
      <c r="J44" s="6" t="str">
        <f>'Control Panel'!$C$37</f>
        <v/>
      </c>
      <c r="K44" s="3" t="str" cm="1">
        <f t="array" ref="K4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8" cm="1">
        <f t="array" ref="B45">ROW(risk_mainTable[[#This Row],[Row]]) - ROW(risk_mainTable[#Headers])</f>
        <v>9</v>
      </c>
      <c r="C45" s="8" t="str">
        <f t="shared" si="3"/>
        <v/>
      </c>
      <c r="D45" s="9" t="s">
        <v>31</v>
      </c>
      <c r="E45" s="6" t="str">
        <f>INDEX(SV_Categories[svGroupType],MATCH(risk_mainTable[[#This Row],[SV Category]],SV_Categories[svGroupLabel],0))</f>
        <v>sv_noHS</v>
      </c>
      <c r="F45" s="6" t="str">
        <f xml:space="preserve"> IF( risk_mainTable[[#This Row],[Sector]] = "", "", INDEX(co_sectorInfo[popWeightColumn],MATCH(risk_mainTable[[#This Row],[Sector]],co_sectorInfo[sector],0)) )</f>
        <v/>
      </c>
      <c r="G45" s="9" t="s">
        <v>76</v>
      </c>
      <c r="H45" s="6" t="str">
        <f t="shared" si="4"/>
        <v>CONUS</v>
      </c>
      <c r="I45" s="6" t="str">
        <f xml:space="preserve"> IF( risk_mainTable[[#This Row],[Sector]] = "", "",  INDEX(co_sectorInfo[rateUnit],MATCH(risk_mainTable[[#This Row],[Sector]],co_sectorInfo[sector],0)) )</f>
        <v/>
      </c>
      <c r="J45" s="6" t="str">
        <f>'Control Panel'!$C$34</f>
        <v/>
      </c>
      <c r="K45" s="3" t="str" cm="1">
        <f t="array" ref="K4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3" t="str" cm="1">
        <f t="array" ref="L4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3" t="str" cm="1">
        <f t="array" ref="M4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3" t="str" cm="1">
        <f t="array" ref="N4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3" t="str" cm="1">
        <f t="array" ref="O4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3" t="str" cm="1">
        <f t="array" ref="P4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3" t="str" cm="1">
        <f t="array" ref="Q4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3" t="str" cm="1">
        <f t="array" ref="R4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3" t="str" cm="1">
        <f t="array" ref="S4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3" t="str" cm="1">
        <f t="array" ref="T4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3" t="str" cm="1">
        <f t="array" ref="U4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3" t="str" cm="1">
        <f t="array" ref="V4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3" t="str" cm="1">
        <f t="array" ref="W4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3" t="str" cm="1">
        <f t="array" ref="X4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3" t="str" cm="1">
        <f t="array" ref="Y4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3" t="str" cm="1">
        <f t="array" ref="Z4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3" t="str" cm="1">
        <f t="array" ref="AA4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8" cm="1">
        <f t="array" ref="B46">ROW(risk_mainTable[[#This Row],[Row]]) - ROW(risk_mainTable[#Headers])</f>
        <v>10</v>
      </c>
      <c r="C46" s="8" t="str">
        <f t="shared" si="3"/>
        <v/>
      </c>
      <c r="D46" s="9" t="s">
        <v>31</v>
      </c>
      <c r="E46" s="6" t="str">
        <f>INDEX(SV_Categories[svGroupType],MATCH(risk_mainTable[[#This Row],[SV Category]],SV_Categories[svGroupLabel],0))</f>
        <v>sv_noHS</v>
      </c>
      <c r="F46" s="6" t="str">
        <f xml:space="preserve"> IF( risk_mainTable[[#This Row],[Sector]] = "", "", INDEX(co_sectorInfo[popWeightColumn],MATCH(risk_mainTable[[#This Row],[Sector]],co_sectorInfo[sector],0)) )</f>
        <v/>
      </c>
      <c r="G46" s="9" t="s">
        <v>76</v>
      </c>
      <c r="H46" s="6" t="str">
        <f t="shared" si="4"/>
        <v>CONUS</v>
      </c>
      <c r="I46" s="6" t="str">
        <f xml:space="preserve"> IF( risk_mainTable[[#This Row],[Sector]] = "", "",  INDEX(co_sectorInfo[rateUnit],MATCH(risk_mainTable[[#This Row],[Sector]],co_sectorInfo[sector],0)) )</f>
        <v/>
      </c>
      <c r="J46" s="6" t="str">
        <f>'Control Panel'!$C$35</f>
        <v/>
      </c>
      <c r="K46" s="3" t="str" cm="1">
        <f t="array" ref="K4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3" t="str" cm="1">
        <f t="array" ref="L4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3" t="str" cm="1">
        <f t="array" ref="M4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3" t="str" cm="1">
        <f t="array" ref="N4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3" t="str" cm="1">
        <f t="array" ref="O4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3" t="str" cm="1">
        <f t="array" ref="P4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3" t="str" cm="1">
        <f t="array" ref="Q4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3" t="str" cm="1">
        <f t="array" ref="R4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3" t="str" cm="1">
        <f t="array" ref="S4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3" t="str" cm="1">
        <f t="array" ref="T4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3" t="str" cm="1">
        <f t="array" ref="U4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3" t="str" cm="1">
        <f t="array" ref="V4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3" t="str" cm="1">
        <f t="array" ref="W4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3" t="str" cm="1">
        <f t="array" ref="X4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3" t="str" cm="1">
        <f t="array" ref="Y4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3" t="str" cm="1">
        <f t="array" ref="Z4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3" t="str" cm="1">
        <f t="array" ref="AA4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8" cm="1">
        <f t="array" ref="B47">ROW(risk_mainTable[[#This Row],[Row]]) - ROW(risk_mainTable[#Headers])</f>
        <v>11</v>
      </c>
      <c r="C47" s="8" t="str">
        <f t="shared" si="3"/>
        <v/>
      </c>
      <c r="D47" s="9" t="s">
        <v>31</v>
      </c>
      <c r="E47" s="6" t="str">
        <f>INDEX(SV_Categories[svGroupType],MATCH(risk_mainTable[[#This Row],[SV Category]],SV_Categories[svGroupLabel],0))</f>
        <v>sv_noHS</v>
      </c>
      <c r="F47" s="6" t="str">
        <f xml:space="preserve"> IF( risk_mainTable[[#This Row],[Sector]] = "", "", INDEX(co_sectorInfo[popWeightColumn],MATCH(risk_mainTable[[#This Row],[Sector]],co_sectorInfo[sector],0)) )</f>
        <v/>
      </c>
      <c r="G47" s="9" t="s">
        <v>76</v>
      </c>
      <c r="H47" s="6" t="str">
        <f t="shared" si="4"/>
        <v>CONUS</v>
      </c>
      <c r="I47" s="6" t="str">
        <f xml:space="preserve"> IF( risk_mainTable[[#This Row],[Sector]] = "", "",  INDEX(co_sectorInfo[rateUnit],MATCH(risk_mainTable[[#This Row],[Sector]],co_sectorInfo[sector],0)) )</f>
        <v/>
      </c>
      <c r="J47" s="6" t="str">
        <f>'Control Panel'!$C$36</f>
        <v/>
      </c>
      <c r="K47" s="3" t="str" cm="1">
        <f t="array" ref="K4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3" t="str" cm="1">
        <f t="array" ref="L4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3" t="str" cm="1">
        <f t="array" ref="M4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3" t="str" cm="1">
        <f t="array" ref="N4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3" t="str" cm="1">
        <f t="array" ref="O4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3" t="str" cm="1">
        <f t="array" ref="P4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3" t="str" cm="1">
        <f t="array" ref="Q4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3" t="str" cm="1">
        <f t="array" ref="R4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3" t="str" cm="1">
        <f t="array" ref="S4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3" t="str" cm="1">
        <f t="array" ref="T4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3" t="str" cm="1">
        <f t="array" ref="U4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3" t="str" cm="1">
        <f t="array" ref="V4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3" t="str" cm="1">
        <f t="array" ref="W4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3" t="str" cm="1">
        <f t="array" ref="X4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3" t="str" cm="1">
        <f t="array" ref="Y4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3" t="str" cm="1">
        <f t="array" ref="Z4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3" t="str" cm="1">
        <f t="array" ref="AA4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8" cm="1">
        <f t="array" ref="B48">ROW(risk_mainTable[[#This Row],[Row]]) - ROW(risk_mainTable[#Headers])</f>
        <v>12</v>
      </c>
      <c r="C48" s="8" t="str">
        <f t="shared" si="3"/>
        <v/>
      </c>
      <c r="D48" s="9" t="s">
        <v>31</v>
      </c>
      <c r="E48" s="6" t="str">
        <f>INDEX(SV_Categories[svGroupType],MATCH(risk_mainTable[[#This Row],[SV Category]],SV_Categories[svGroupLabel],0))</f>
        <v>sv_noHS</v>
      </c>
      <c r="F48" s="6" t="str">
        <f xml:space="preserve"> IF( risk_mainTable[[#This Row],[Sector]] = "", "", INDEX(co_sectorInfo[popWeightColumn],MATCH(risk_mainTable[[#This Row],[Sector]],co_sectorInfo[sector],0)) )</f>
        <v/>
      </c>
      <c r="G48" s="9" t="s">
        <v>76</v>
      </c>
      <c r="H48" s="6" t="str">
        <f t="shared" si="4"/>
        <v>CONUS</v>
      </c>
      <c r="I48" s="6" t="str">
        <f xml:space="preserve"> IF( risk_mainTable[[#This Row],[Sector]] = "", "",  INDEX(co_sectorInfo[rateUnit],MATCH(risk_mainTable[[#This Row],[Sector]],co_sectorInfo[sector],0)) )</f>
        <v/>
      </c>
      <c r="J48" s="6" t="str">
        <f>'Control Panel'!$C$37</f>
        <v/>
      </c>
      <c r="K48" s="3" t="str" cm="1">
        <f t="array" ref="K4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3" t="str" cm="1">
        <f t="array" ref="L4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3" t="str" cm="1">
        <f t="array" ref="M4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3" t="str" cm="1">
        <f t="array" ref="N4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3" t="str" cm="1">
        <f t="array" ref="O4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3" t="str" cm="1">
        <f t="array" ref="P4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3" t="str" cm="1">
        <f t="array" ref="Q4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3" t="str" cm="1">
        <f t="array" ref="R4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3" t="str" cm="1">
        <f t="array" ref="S4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3" t="str" cm="1">
        <f t="array" ref="T4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3" t="str" cm="1">
        <f t="array" ref="U4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3" t="str" cm="1">
        <f t="array" ref="V4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3" t="str" cm="1">
        <f t="array" ref="W4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3" t="str" cm="1">
        <f t="array" ref="X4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3" t="str" cm="1">
        <f t="array" ref="Y4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3" t="str" cm="1">
        <f t="array" ref="Z4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3" t="str" cm="1">
        <f t="array" ref="AA4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8" cm="1">
        <f t="array" ref="B49">ROW(risk_mainTable[[#This Row],[Row]]) - ROW(risk_mainTable[#Headers])</f>
        <v>13</v>
      </c>
      <c r="C49" s="8" t="str">
        <f t="shared" si="3"/>
        <v/>
      </c>
      <c r="D49" s="9" t="s">
        <v>33</v>
      </c>
      <c r="E49" s="6" t="str">
        <f>INDEX(SV_Categories[svGroupType],MATCH(risk_mainTable[[#This Row],[SV Category]],SV_Categories[svGroupLabel],0))</f>
        <v>sv_plus65</v>
      </c>
      <c r="F49" s="6" t="str">
        <f xml:space="preserve"> IF( risk_mainTable[[#This Row],[Sector]] = "", "", INDEX(co_sectorInfo[popWeightColumn],MATCH(risk_mainTable[[#This Row],[Sector]],co_sectorInfo[sector],0)) )</f>
        <v/>
      </c>
      <c r="G49" s="9" t="s">
        <v>76</v>
      </c>
      <c r="H49" s="6" t="str">
        <f t="shared" si="4"/>
        <v>CONUS</v>
      </c>
      <c r="I49" s="6" t="str">
        <f xml:space="preserve"> IF( risk_mainTable[[#This Row],[Sector]] = "", "",  INDEX(co_sectorInfo[rateUnit],MATCH(risk_mainTable[[#This Row],[Sector]],co_sectorInfo[sector],0)) )</f>
        <v/>
      </c>
      <c r="J49" s="6" t="str">
        <f>'Control Panel'!$C$34</f>
        <v/>
      </c>
      <c r="K49" s="3" t="str" cm="1">
        <f t="array" ref="K4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3" t="str" cm="1">
        <f t="array" ref="L4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3" t="str" cm="1">
        <f t="array" ref="M4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3" t="str" cm="1">
        <f t="array" ref="N4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3" t="str" cm="1">
        <f t="array" ref="O4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3" t="str" cm="1">
        <f t="array" ref="P4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3" t="str" cm="1">
        <f t="array" ref="Q4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3" t="str" cm="1">
        <f t="array" ref="R4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3" t="str" cm="1">
        <f t="array" ref="S4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3" t="str" cm="1">
        <f t="array" ref="T4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3" t="str" cm="1">
        <f t="array" ref="U4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3" t="str" cm="1">
        <f t="array" ref="V4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3" t="str" cm="1">
        <f t="array" ref="W4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3" t="str" cm="1">
        <f t="array" ref="X4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3" t="str" cm="1">
        <f t="array" ref="Y4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3" t="str" cm="1">
        <f t="array" ref="Z4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3" t="str" cm="1">
        <f t="array" ref="AA4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8" cm="1">
        <f t="array" ref="B50">ROW(risk_mainTable[[#This Row],[Row]]) - ROW(risk_mainTable[#Headers])</f>
        <v>14</v>
      </c>
      <c r="C50" s="8" t="str">
        <f t="shared" si="3"/>
        <v/>
      </c>
      <c r="D50" s="9" t="s">
        <v>33</v>
      </c>
      <c r="E50" s="6" t="str">
        <f>INDEX(SV_Categories[svGroupType],MATCH(risk_mainTable[[#This Row],[SV Category]],SV_Categories[svGroupLabel],0))</f>
        <v>sv_plus65</v>
      </c>
      <c r="F50" s="6" t="str">
        <f xml:space="preserve"> IF( risk_mainTable[[#This Row],[Sector]] = "", "", INDEX(co_sectorInfo[popWeightColumn],MATCH(risk_mainTable[[#This Row],[Sector]],co_sectorInfo[sector],0)) )</f>
        <v/>
      </c>
      <c r="G50" s="9" t="s">
        <v>76</v>
      </c>
      <c r="H50" s="6" t="str">
        <f t="shared" si="4"/>
        <v>CONUS</v>
      </c>
      <c r="I50" s="6" t="str">
        <f xml:space="preserve"> IF( risk_mainTable[[#This Row],[Sector]] = "", "",  INDEX(co_sectorInfo[rateUnit],MATCH(risk_mainTable[[#This Row],[Sector]],co_sectorInfo[sector],0)) )</f>
        <v/>
      </c>
      <c r="J50" s="6" t="str">
        <f>'Control Panel'!$C$35</f>
        <v/>
      </c>
      <c r="K50" s="3" t="str" cm="1">
        <f t="array" ref="K5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3" t="str" cm="1">
        <f t="array" ref="L5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3" t="str" cm="1">
        <f t="array" ref="M5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3" t="str" cm="1">
        <f t="array" ref="N5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3" t="str" cm="1">
        <f t="array" ref="O5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3" t="str" cm="1">
        <f t="array" ref="P5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3" t="str" cm="1">
        <f t="array" ref="Q5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3" t="str" cm="1">
        <f t="array" ref="R5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3" t="str" cm="1">
        <f t="array" ref="S5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3" t="str" cm="1">
        <f t="array" ref="T5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3" t="str" cm="1">
        <f t="array" ref="U5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3" t="str" cm="1">
        <f t="array" ref="V5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3" t="str" cm="1">
        <f t="array" ref="W5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3" t="str" cm="1">
        <f t="array" ref="X5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3" t="str" cm="1">
        <f t="array" ref="Y5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3" t="str" cm="1">
        <f t="array" ref="Z5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3" t="str" cm="1">
        <f t="array" ref="AA5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8" cm="1">
        <f t="array" ref="B51">ROW(risk_mainTable[[#This Row],[Row]]) - ROW(risk_mainTable[#Headers])</f>
        <v>15</v>
      </c>
      <c r="C51" s="8" t="str">
        <f t="shared" si="3"/>
        <v/>
      </c>
      <c r="D51" s="9" t="s">
        <v>33</v>
      </c>
      <c r="E51" s="6" t="str">
        <f>INDEX(SV_Categories[svGroupType],MATCH(risk_mainTable[[#This Row],[SV Category]],SV_Categories[svGroupLabel],0))</f>
        <v>sv_plus65</v>
      </c>
      <c r="F51" s="6" t="str">
        <f xml:space="preserve"> IF( risk_mainTable[[#This Row],[Sector]] = "", "", INDEX(co_sectorInfo[popWeightColumn],MATCH(risk_mainTable[[#This Row],[Sector]],co_sectorInfo[sector],0)) )</f>
        <v/>
      </c>
      <c r="G51" s="9" t="s">
        <v>76</v>
      </c>
      <c r="H51" s="6" t="str">
        <f t="shared" si="4"/>
        <v>CONUS</v>
      </c>
      <c r="I51" s="6" t="str">
        <f xml:space="preserve"> IF( risk_mainTable[[#This Row],[Sector]] = "", "",  INDEX(co_sectorInfo[rateUnit],MATCH(risk_mainTable[[#This Row],[Sector]],co_sectorInfo[sector],0)) )</f>
        <v/>
      </c>
      <c r="J51" s="6" t="str">
        <f>'Control Panel'!$C$36</f>
        <v/>
      </c>
      <c r="K51" s="3" t="str" cm="1">
        <f t="array" ref="K5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3" t="str" cm="1">
        <f t="array" ref="L5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3" t="str" cm="1">
        <f t="array" ref="M5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3" t="str" cm="1">
        <f t="array" ref="N5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3" t="str" cm="1">
        <f t="array" ref="O5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3" t="str" cm="1">
        <f t="array" ref="P5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3" t="str" cm="1">
        <f t="array" ref="Q5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3" t="str" cm="1">
        <f t="array" ref="R5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3" t="str" cm="1">
        <f t="array" ref="S5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3" t="str" cm="1">
        <f t="array" ref="T5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3" t="str" cm="1">
        <f t="array" ref="U5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3" t="str" cm="1">
        <f t="array" ref="V5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3" t="str" cm="1">
        <f t="array" ref="W5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3" t="str" cm="1">
        <f t="array" ref="X5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3" t="str" cm="1">
        <f t="array" ref="Y5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3" t="str" cm="1">
        <f t="array" ref="Z5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3" t="str" cm="1">
        <f t="array" ref="AA5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25" cm="1">
        <f t="array" ref="B52">ROW(risk_mainTable[[#This Row],[Row]]) - ROW(risk_mainTable[#Headers])</f>
        <v>16</v>
      </c>
      <c r="C52" s="25" t="str">
        <f t="shared" si="3"/>
        <v/>
      </c>
      <c r="D52" s="27" t="s">
        <v>33</v>
      </c>
      <c r="E52" s="26" t="str">
        <f>INDEX(SV_Categories[svGroupType],MATCH(risk_mainTable[[#This Row],[SV Category]],SV_Categories[svGroupLabel],0))</f>
        <v>sv_plus65</v>
      </c>
      <c r="F52" s="26" t="str">
        <f xml:space="preserve"> IF( risk_mainTable[[#This Row],[Sector]] = "", "", INDEX(co_sectorInfo[popWeightColumn],MATCH(risk_mainTable[[#This Row],[Sector]],co_sectorInfo[sector],0)) )</f>
        <v/>
      </c>
      <c r="G52" s="27" t="s">
        <v>76</v>
      </c>
      <c r="H52" s="26" t="str">
        <f t="shared" si="4"/>
        <v>CONUS</v>
      </c>
      <c r="I52" s="26" t="str">
        <f xml:space="preserve"> IF( risk_mainTable[[#This Row],[Sector]] = "", "",  INDEX(co_sectorInfo[rateUnit],MATCH(risk_mainTable[[#This Row],[Sector]],co_sectorInfo[sector],0)) )</f>
        <v/>
      </c>
      <c r="J52" s="26" t="str">
        <f>'Control Panel'!$C$37</f>
        <v/>
      </c>
      <c r="K52" s="33" t="str" cm="1">
        <f t="array" ref="K5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33" t="str" cm="1">
        <f t="array" ref="L5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33" t="str" cm="1">
        <f t="array" ref="M5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33" t="str" cm="1">
        <f t="array" ref="N5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33" t="str" cm="1">
        <f t="array" ref="O5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33" t="str" cm="1">
        <f t="array" ref="P5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33" t="str" cm="1">
        <f t="array" ref="Q5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33" t="str" cm="1">
        <f t="array" ref="R5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33" t="str" cm="1">
        <f t="array" ref="S5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33" t="str" cm="1">
        <f t="array" ref="T5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33" t="str" cm="1">
        <f t="array" ref="U5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33" t="str" cm="1">
        <f t="array" ref="V5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33" t="str" cm="1">
        <f t="array" ref="W5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33" t="str" cm="1">
        <f t="array" ref="X5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33" t="str" cm="1">
        <f t="array" ref="Y5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33" t="str" cm="1">
        <f t="array" ref="Z5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33" t="str" cm="1">
        <f t="array" ref="AA5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8" cm="1">
        <f t="array" ref="B53">ROW(risk_mainTable[[#This Row],[Row]]) - ROW(risk_mainTable[#Headers])</f>
        <v>17</v>
      </c>
      <c r="C53" s="8" t="str">
        <f t="shared" ref="C53:C68" si="5" xml:space="preserve"> mv_sector</f>
        <v/>
      </c>
      <c r="D53" s="9" t="s">
        <v>27</v>
      </c>
      <c r="E53" s="6" t="str">
        <f>INDEX(SV_Categories[svGroupType],MATCH(risk_mainTable[[#This Row],[SV Category]],SV_Categories[svGroupLabel],0))</f>
        <v>sv_lowIncome</v>
      </c>
      <c r="F53" s="6" t="str">
        <f xml:space="preserve"> IF( risk_mainTable[[#This Row],[Sector]] = "", "", INDEX(co_sectorInfo[popWeightColumn],MATCH(risk_mainTable[[#This Row],[Sector]],co_sectorInfo[sector],0)) )</f>
        <v/>
      </c>
      <c r="G53" s="9" t="s">
        <v>77</v>
      </c>
      <c r="H53" s="6" t="str">
        <f t="shared" si="4"/>
        <v>CONUS</v>
      </c>
      <c r="I53" s="6" t="str">
        <f xml:space="preserve"> IF( risk_mainTable[[#This Row],[Sector]] = "", "",  INDEX(co_sectorInfo[rateUnit],MATCH(risk_mainTable[[#This Row],[Sector]],co_sectorInfo[sector],0)) )</f>
        <v/>
      </c>
      <c r="J53" s="6" t="str">
        <f>'Control Panel'!$C$34</f>
        <v/>
      </c>
      <c r="K53" s="3" t="str" cm="1">
        <f t="array" ref="K5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3" t="str" cm="1">
        <f t="array" ref="L5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3" t="str" cm="1">
        <f t="array" ref="M5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3" t="str" cm="1">
        <f t="array" ref="N5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3" t="str" cm="1">
        <f t="array" ref="O5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3" t="str" cm="1">
        <f t="array" ref="P5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3" t="str" cm="1">
        <f t="array" ref="Q5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3" t="str" cm="1">
        <f t="array" ref="R5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3" t="str" cm="1">
        <f t="array" ref="S5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3" t="str" cm="1">
        <f t="array" ref="T5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3" t="str" cm="1">
        <f t="array" ref="U5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3" t="str" cm="1">
        <f t="array" ref="V5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3" t="str" cm="1">
        <f t="array" ref="W5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3" t="str" cm="1">
        <f t="array" ref="X5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3" t="str" cm="1">
        <f t="array" ref="Y5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3" t="str" cm="1">
        <f t="array" ref="Z5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3" t="str" cm="1">
        <f t="array" ref="AA5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8" cm="1">
        <f t="array" ref="B54">ROW(risk_mainTable[[#This Row],[Row]]) - ROW(risk_mainTable[#Headers])</f>
        <v>18</v>
      </c>
      <c r="C54" s="8" t="str">
        <f t="shared" si="5"/>
        <v/>
      </c>
      <c r="D54" s="9" t="s">
        <v>27</v>
      </c>
      <c r="E54" s="6" t="str">
        <f>INDEX(SV_Categories[svGroupType],MATCH(risk_mainTable[[#This Row],[SV Category]],SV_Categories[svGroupLabel],0))</f>
        <v>sv_lowIncome</v>
      </c>
      <c r="F54" s="6" t="str">
        <f xml:space="preserve"> IF( risk_mainTable[[#This Row],[Sector]] = "", "", INDEX(co_sectorInfo[popWeightColumn],MATCH(risk_mainTable[[#This Row],[Sector]],co_sectorInfo[sector],0)) )</f>
        <v/>
      </c>
      <c r="G54" s="9" t="s">
        <v>77</v>
      </c>
      <c r="H54" s="6" t="str">
        <f t="shared" si="4"/>
        <v>CONUS</v>
      </c>
      <c r="I54" s="6" t="str">
        <f xml:space="preserve"> IF( risk_mainTable[[#This Row],[Sector]] = "", "",  INDEX(co_sectorInfo[rateUnit],MATCH(risk_mainTable[[#This Row],[Sector]],co_sectorInfo[sector],0)) )</f>
        <v/>
      </c>
      <c r="J54" s="6" t="str">
        <f>'Control Panel'!$C$35</f>
        <v/>
      </c>
      <c r="K54" s="3" t="str" cm="1">
        <f t="array" ref="K5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3" t="str" cm="1">
        <f t="array" ref="L5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3" t="str" cm="1">
        <f t="array" ref="M5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3" t="str" cm="1">
        <f t="array" ref="N5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3" t="str" cm="1">
        <f t="array" ref="O5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3" t="str" cm="1">
        <f t="array" ref="P5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3" t="str" cm="1">
        <f t="array" ref="Q5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3" t="str" cm="1">
        <f t="array" ref="R5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3" t="str" cm="1">
        <f t="array" ref="S5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3" t="str" cm="1">
        <f t="array" ref="T5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3" t="str" cm="1">
        <f t="array" ref="U5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3" t="str" cm="1">
        <f t="array" ref="V5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3" t="str" cm="1">
        <f t="array" ref="W5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3" t="str" cm="1">
        <f t="array" ref="X5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3" t="str" cm="1">
        <f t="array" ref="Y5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3" t="str" cm="1">
        <f t="array" ref="Z5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3" t="str" cm="1">
        <f t="array" ref="AA5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8" cm="1">
        <f t="array" ref="B55">ROW(risk_mainTable[[#This Row],[Row]]) - ROW(risk_mainTable[#Headers])</f>
        <v>19</v>
      </c>
      <c r="C55" s="8" t="str">
        <f t="shared" si="5"/>
        <v/>
      </c>
      <c r="D55" s="9" t="s">
        <v>27</v>
      </c>
      <c r="E55" s="6" t="str">
        <f>INDEX(SV_Categories[svGroupType],MATCH(risk_mainTable[[#This Row],[SV Category]],SV_Categories[svGroupLabel],0))</f>
        <v>sv_lowIncome</v>
      </c>
      <c r="F55" s="6" t="str">
        <f xml:space="preserve"> IF( risk_mainTable[[#This Row],[Sector]] = "", "", INDEX(co_sectorInfo[popWeightColumn],MATCH(risk_mainTable[[#This Row],[Sector]],co_sectorInfo[sector],0)) )</f>
        <v/>
      </c>
      <c r="G55" s="9" t="s">
        <v>77</v>
      </c>
      <c r="H55" s="6" t="str">
        <f t="shared" si="4"/>
        <v>CONUS</v>
      </c>
      <c r="I55" s="6" t="str">
        <f xml:space="preserve"> IF( risk_mainTable[[#This Row],[Sector]] = "", "",  INDEX(co_sectorInfo[rateUnit],MATCH(risk_mainTable[[#This Row],[Sector]],co_sectorInfo[sector],0)) )</f>
        <v/>
      </c>
      <c r="J55" s="6" t="str">
        <f>'Control Panel'!$C$36</f>
        <v/>
      </c>
      <c r="K55" s="3" t="str" cm="1">
        <f t="array" ref="K5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3" t="str" cm="1">
        <f t="array" ref="L5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3" t="str" cm="1">
        <f t="array" ref="M5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3" t="str" cm="1">
        <f t="array" ref="N5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3" t="str" cm="1">
        <f t="array" ref="O5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3" t="str" cm="1">
        <f t="array" ref="P5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3" t="str" cm="1">
        <f t="array" ref="Q5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3" t="str" cm="1">
        <f t="array" ref="R5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3" t="str" cm="1">
        <f t="array" ref="S5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3" t="str" cm="1">
        <f t="array" ref="T5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3" t="str" cm="1">
        <f t="array" ref="U5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3" t="str" cm="1">
        <f t="array" ref="V5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3" t="str" cm="1">
        <f t="array" ref="W5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3" t="str" cm="1">
        <f t="array" ref="X5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3" t="str" cm="1">
        <f t="array" ref="Y5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3" t="str" cm="1">
        <f t="array" ref="Z5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3" t="str" cm="1">
        <f t="array" ref="AA5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8" cm="1">
        <f t="array" ref="B56">ROW(risk_mainTable[[#This Row],[Row]]) - ROW(risk_mainTable[#Headers])</f>
        <v>20</v>
      </c>
      <c r="C56" s="8" t="str">
        <f t="shared" si="5"/>
        <v/>
      </c>
      <c r="D56" s="9" t="s">
        <v>27</v>
      </c>
      <c r="E56" s="6" t="str">
        <f>INDEX(SV_Categories[svGroupType],MATCH(risk_mainTable[[#This Row],[SV Category]],SV_Categories[svGroupLabel],0))</f>
        <v>sv_lowIncome</v>
      </c>
      <c r="F56" s="6" t="str">
        <f xml:space="preserve"> IF( risk_mainTable[[#This Row],[Sector]] = "", "", INDEX(co_sectorInfo[popWeightColumn],MATCH(risk_mainTable[[#This Row],[Sector]],co_sectorInfo[sector],0)) )</f>
        <v/>
      </c>
      <c r="G56" s="9" t="s">
        <v>77</v>
      </c>
      <c r="H56" s="6" t="str">
        <f t="shared" si="4"/>
        <v>CONUS</v>
      </c>
      <c r="I56" s="6" t="str">
        <f xml:space="preserve"> IF( risk_mainTable[[#This Row],[Sector]] = "", "",  INDEX(co_sectorInfo[rateUnit],MATCH(risk_mainTable[[#This Row],[Sector]],co_sectorInfo[sector],0)) )</f>
        <v/>
      </c>
      <c r="J56" s="6" t="str">
        <f>'Control Panel'!$C$37</f>
        <v/>
      </c>
      <c r="K56" s="3" t="str" cm="1">
        <f t="array" ref="K5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3" t="str" cm="1">
        <f t="array" ref="L5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3" t="str" cm="1">
        <f t="array" ref="M5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3" t="str" cm="1">
        <f t="array" ref="N5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3" t="str" cm="1">
        <f t="array" ref="O5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3" t="str" cm="1">
        <f t="array" ref="P5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3" t="str" cm="1">
        <f t="array" ref="Q5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3" t="str" cm="1">
        <f t="array" ref="R5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3" t="str" cm="1">
        <f t="array" ref="S5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3" t="str" cm="1">
        <f t="array" ref="T5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3" t="str" cm="1">
        <f t="array" ref="U5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3" t="str" cm="1">
        <f t="array" ref="V5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3" t="str" cm="1">
        <f t="array" ref="W5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3" t="str" cm="1">
        <f t="array" ref="X5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3" t="str" cm="1">
        <f t="array" ref="Y5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3" t="str" cm="1">
        <f t="array" ref="Z5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3" t="str" cm="1">
        <f t="array" ref="AA5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8" cm="1">
        <f t="array" ref="B57">ROW(risk_mainTable[[#This Row],[Row]]) - ROW(risk_mainTable[#Headers])</f>
        <v>21</v>
      </c>
      <c r="C57" s="8" t="str">
        <f t="shared" si="5"/>
        <v/>
      </c>
      <c r="D57" s="9" t="s">
        <v>37</v>
      </c>
      <c r="E57" s="6" t="str">
        <f>INDEX(SV_Categories[svGroupType],MATCH(risk_mainTable[[#This Row],[SV Category]],SV_Categories[svGroupLabel],0))</f>
        <v>sv_minority</v>
      </c>
      <c r="F57" s="6" t="str">
        <f xml:space="preserve"> IF( risk_mainTable[[#This Row],[Sector]] = "", "", INDEX(co_sectorInfo[popWeightColumn],MATCH(risk_mainTable[[#This Row],[Sector]],co_sectorInfo[sector],0)) )</f>
        <v/>
      </c>
      <c r="G57" s="9" t="s">
        <v>77</v>
      </c>
      <c r="H57" s="6" t="str">
        <f t="shared" si="4"/>
        <v>CONUS</v>
      </c>
      <c r="I57" s="6" t="str">
        <f xml:space="preserve"> IF( risk_mainTable[[#This Row],[Sector]] = "", "",  INDEX(co_sectorInfo[rateUnit],MATCH(risk_mainTable[[#This Row],[Sector]],co_sectorInfo[sector],0)) )</f>
        <v/>
      </c>
      <c r="J57" s="6" t="str">
        <f>'Control Panel'!$C$34</f>
        <v/>
      </c>
      <c r="K57" s="3" t="str" cm="1">
        <f t="array" ref="K5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3" t="str" cm="1">
        <f t="array" ref="L5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3" t="str" cm="1">
        <f t="array" ref="M5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3" t="str" cm="1">
        <f t="array" ref="N5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3" t="str" cm="1">
        <f t="array" ref="O5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3" t="str" cm="1">
        <f t="array" ref="P5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3" t="str" cm="1">
        <f t="array" ref="Q5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3" t="str" cm="1">
        <f t="array" ref="R5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3" t="str" cm="1">
        <f t="array" ref="S5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3" t="str" cm="1">
        <f t="array" ref="T5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3" t="str" cm="1">
        <f t="array" ref="U5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3" t="str" cm="1">
        <f t="array" ref="V5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3" t="str" cm="1">
        <f t="array" ref="W5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3" t="str" cm="1">
        <f t="array" ref="X5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3" t="str" cm="1">
        <f t="array" ref="Y5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3" t="str" cm="1">
        <f t="array" ref="Z5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3" t="str" cm="1">
        <f t="array" ref="AA5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8" cm="1">
        <f t="array" ref="B58">ROW(risk_mainTable[[#This Row],[Row]]) - ROW(risk_mainTable[#Headers])</f>
        <v>22</v>
      </c>
      <c r="C58" s="8" t="str">
        <f t="shared" si="5"/>
        <v/>
      </c>
      <c r="D58" s="9" t="s">
        <v>37</v>
      </c>
      <c r="E58" s="6" t="str">
        <f>INDEX(SV_Categories[svGroupType],MATCH(risk_mainTable[[#This Row],[SV Category]],SV_Categories[svGroupLabel],0))</f>
        <v>sv_minority</v>
      </c>
      <c r="F58" s="6" t="str">
        <f xml:space="preserve"> IF( risk_mainTable[[#This Row],[Sector]] = "", "", INDEX(co_sectorInfo[popWeightColumn],MATCH(risk_mainTable[[#This Row],[Sector]],co_sectorInfo[sector],0)) )</f>
        <v/>
      </c>
      <c r="G58" s="9" t="s">
        <v>77</v>
      </c>
      <c r="H58" s="6" t="str">
        <f t="shared" si="4"/>
        <v>CONUS</v>
      </c>
      <c r="I58" s="6" t="str">
        <f xml:space="preserve"> IF( risk_mainTable[[#This Row],[Sector]] = "", "",  INDEX(co_sectorInfo[rateUnit],MATCH(risk_mainTable[[#This Row],[Sector]],co_sectorInfo[sector],0)) )</f>
        <v/>
      </c>
      <c r="J58" s="6" t="str">
        <f>'Control Panel'!$C$35</f>
        <v/>
      </c>
      <c r="K58" s="3" t="str" cm="1">
        <f t="array" ref="K5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3" t="str" cm="1">
        <f t="array" ref="L5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3" t="str" cm="1">
        <f t="array" ref="M5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3" t="str" cm="1">
        <f t="array" ref="N5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3" t="str" cm="1">
        <f t="array" ref="O5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3" t="str" cm="1">
        <f t="array" ref="P5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3" t="str" cm="1">
        <f t="array" ref="Q5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3" t="str" cm="1">
        <f t="array" ref="R5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3" t="str" cm="1">
        <f t="array" ref="S5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3" t="str" cm="1">
        <f t="array" ref="T5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3" t="str" cm="1">
        <f t="array" ref="U5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3" t="str" cm="1">
        <f t="array" ref="V5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3" t="str" cm="1">
        <f t="array" ref="W5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3" t="str" cm="1">
        <f t="array" ref="X5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3" t="str" cm="1">
        <f t="array" ref="Y5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3" t="str" cm="1">
        <f t="array" ref="Z5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3" t="str" cm="1">
        <f t="array" ref="AA5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8" cm="1">
        <f t="array" ref="B59">ROW(risk_mainTable[[#This Row],[Row]]) - ROW(risk_mainTable[#Headers])</f>
        <v>23</v>
      </c>
      <c r="C59" s="8" t="str">
        <f t="shared" si="5"/>
        <v/>
      </c>
      <c r="D59" s="9" t="s">
        <v>37</v>
      </c>
      <c r="E59" s="6" t="str">
        <f>INDEX(SV_Categories[svGroupType],MATCH(risk_mainTable[[#This Row],[SV Category]],SV_Categories[svGroupLabel],0))</f>
        <v>sv_minority</v>
      </c>
      <c r="F59" s="6" t="str">
        <f xml:space="preserve"> IF( risk_mainTable[[#This Row],[Sector]] = "", "", INDEX(co_sectorInfo[popWeightColumn],MATCH(risk_mainTable[[#This Row],[Sector]],co_sectorInfo[sector],0)) )</f>
        <v/>
      </c>
      <c r="G59" s="9" t="s">
        <v>77</v>
      </c>
      <c r="H59" s="6" t="str">
        <f t="shared" si="4"/>
        <v>CONUS</v>
      </c>
      <c r="I59" s="6" t="str">
        <f xml:space="preserve"> IF( risk_mainTable[[#This Row],[Sector]] = "", "",  INDEX(co_sectorInfo[rateUnit],MATCH(risk_mainTable[[#This Row],[Sector]],co_sectorInfo[sector],0)) )</f>
        <v/>
      </c>
      <c r="J59" s="6" t="str">
        <f>'Control Panel'!$C$36</f>
        <v/>
      </c>
      <c r="K59" s="3" t="str" cm="1">
        <f t="array" ref="K59"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3" t="str" cm="1">
        <f t="array" ref="L59"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3" t="str" cm="1">
        <f t="array" ref="M59"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3" t="str" cm="1">
        <f t="array" ref="N59"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3" t="str" cm="1">
        <f t="array" ref="O59"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3" t="str" cm="1">
        <f t="array" ref="P59"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3" t="str" cm="1">
        <f t="array" ref="Q59"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3" t="str" cm="1">
        <f t="array" ref="R59"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3" t="str" cm="1">
        <f t="array" ref="S59"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3" t="str" cm="1">
        <f t="array" ref="T59"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3" t="str" cm="1">
        <f t="array" ref="U59"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3" t="str" cm="1">
        <f t="array" ref="V59"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3" t="str" cm="1">
        <f t="array" ref="W59"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3" t="str" cm="1">
        <f t="array" ref="X59"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3" t="str" cm="1">
        <f t="array" ref="Y59"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3" t="str" cm="1">
        <f t="array" ref="Z59"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3" t="str" cm="1">
        <f t="array" ref="AA59"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8" cm="1">
        <f t="array" ref="B60">ROW(risk_mainTable[[#This Row],[Row]]) - ROW(risk_mainTable[#Headers])</f>
        <v>24</v>
      </c>
      <c r="C60" s="8" t="str">
        <f t="shared" si="5"/>
        <v/>
      </c>
      <c r="D60" s="9" t="s">
        <v>37</v>
      </c>
      <c r="E60" s="6" t="str">
        <f>INDEX(SV_Categories[svGroupType],MATCH(risk_mainTable[[#This Row],[SV Category]],SV_Categories[svGroupLabel],0))</f>
        <v>sv_minority</v>
      </c>
      <c r="F60" s="6" t="str">
        <f xml:space="preserve"> IF( risk_mainTable[[#This Row],[Sector]] = "", "", INDEX(co_sectorInfo[popWeightColumn],MATCH(risk_mainTable[[#This Row],[Sector]],co_sectorInfo[sector],0)) )</f>
        <v/>
      </c>
      <c r="G60" s="9" t="s">
        <v>77</v>
      </c>
      <c r="H60" s="6" t="str">
        <f t="shared" si="4"/>
        <v>CONUS</v>
      </c>
      <c r="I60" s="6" t="str">
        <f xml:space="preserve"> IF( risk_mainTable[[#This Row],[Sector]] = "", "",  INDEX(co_sectorInfo[rateUnit],MATCH(risk_mainTable[[#This Row],[Sector]],co_sectorInfo[sector],0)) )</f>
        <v/>
      </c>
      <c r="J60" s="6" t="str">
        <f>'Control Panel'!$C$37</f>
        <v/>
      </c>
      <c r="K60" s="3" t="str" cm="1">
        <f t="array" ref="K60"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3" t="str" cm="1">
        <f t="array" ref="L60"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3" t="str" cm="1">
        <f t="array" ref="M60"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3" t="str" cm="1">
        <f t="array" ref="N60"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3" t="str" cm="1">
        <f t="array" ref="O60"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3" t="str" cm="1">
        <f t="array" ref="P60"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3" t="str" cm="1">
        <f t="array" ref="Q60"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3" t="str" cm="1">
        <f t="array" ref="R60"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3" t="str" cm="1">
        <f t="array" ref="S60"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3" t="str" cm="1">
        <f t="array" ref="T60"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3" t="str" cm="1">
        <f t="array" ref="U60"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3" t="str" cm="1">
        <f t="array" ref="V60"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3" t="str" cm="1">
        <f t="array" ref="W60"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3" t="str" cm="1">
        <f t="array" ref="X60"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3" t="str" cm="1">
        <f t="array" ref="Y60"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3" t="str" cm="1">
        <f t="array" ref="Z60"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3" t="str" cm="1">
        <f t="array" ref="AA60"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8" cm="1">
        <f t="array" ref="B61">ROW(risk_mainTable[[#This Row],[Row]]) - ROW(risk_mainTable[#Headers])</f>
        <v>25</v>
      </c>
      <c r="C61" s="8" t="str">
        <f t="shared" si="5"/>
        <v/>
      </c>
      <c r="D61" s="9" t="s">
        <v>31</v>
      </c>
      <c r="E61" s="6" t="str">
        <f>INDEX(SV_Categories[svGroupType],MATCH(risk_mainTable[[#This Row],[SV Category]],SV_Categories[svGroupLabel],0))</f>
        <v>sv_noHS</v>
      </c>
      <c r="F61" s="6" t="str">
        <f xml:space="preserve"> IF( risk_mainTable[[#This Row],[Sector]] = "", "", INDEX(co_sectorInfo[popWeightColumn],MATCH(risk_mainTable[[#This Row],[Sector]],co_sectorInfo[sector],0)) )</f>
        <v/>
      </c>
      <c r="G61" s="9" t="s">
        <v>77</v>
      </c>
      <c r="H61" s="6" t="str">
        <f t="shared" si="4"/>
        <v>CONUS</v>
      </c>
      <c r="I61" s="6" t="str">
        <f xml:space="preserve"> IF( risk_mainTable[[#This Row],[Sector]] = "", "",  INDEX(co_sectorInfo[rateUnit],MATCH(risk_mainTable[[#This Row],[Sector]],co_sectorInfo[sector],0)) )</f>
        <v/>
      </c>
      <c r="J61" s="6" t="str">
        <f>'Control Panel'!$C$34</f>
        <v/>
      </c>
      <c r="K61" s="3" t="str" cm="1">
        <f t="array" ref="K61"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3" t="str" cm="1">
        <f t="array" ref="L61"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3" t="str" cm="1">
        <f t="array" ref="M61"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3" t="str" cm="1">
        <f t="array" ref="N61"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3" t="str" cm="1">
        <f t="array" ref="O61"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3" t="str" cm="1">
        <f t="array" ref="P61"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3" t="str" cm="1">
        <f t="array" ref="Q61"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3" t="str" cm="1">
        <f t="array" ref="R61"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3" t="str" cm="1">
        <f t="array" ref="S61"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3" t="str" cm="1">
        <f t="array" ref="T61"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3" t="str" cm="1">
        <f t="array" ref="U61"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3" t="str" cm="1">
        <f t="array" ref="V61"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3" t="str" cm="1">
        <f t="array" ref="W61"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3" t="str" cm="1">
        <f t="array" ref="X61"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3" t="str" cm="1">
        <f t="array" ref="Y61"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3" t="str" cm="1">
        <f t="array" ref="Z61"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3" t="str" cm="1">
        <f t="array" ref="AA61"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8" cm="1">
        <f t="array" ref="B62">ROW(risk_mainTable[[#This Row],[Row]]) - ROW(risk_mainTable[#Headers])</f>
        <v>26</v>
      </c>
      <c r="C62" s="8" t="str">
        <f t="shared" si="5"/>
        <v/>
      </c>
      <c r="D62" s="9" t="s">
        <v>31</v>
      </c>
      <c r="E62" s="6" t="str">
        <f>INDEX(SV_Categories[svGroupType],MATCH(risk_mainTable[[#This Row],[SV Category]],SV_Categories[svGroupLabel],0))</f>
        <v>sv_noHS</v>
      </c>
      <c r="F62" s="6" t="str">
        <f xml:space="preserve"> IF( risk_mainTable[[#This Row],[Sector]] = "", "", INDEX(co_sectorInfo[popWeightColumn],MATCH(risk_mainTable[[#This Row],[Sector]],co_sectorInfo[sector],0)) )</f>
        <v/>
      </c>
      <c r="G62" s="9" t="s">
        <v>77</v>
      </c>
      <c r="H62" s="6" t="str">
        <f t="shared" si="4"/>
        <v>CONUS</v>
      </c>
      <c r="I62" s="6" t="str">
        <f xml:space="preserve"> IF( risk_mainTable[[#This Row],[Sector]] = "", "",  INDEX(co_sectorInfo[rateUnit],MATCH(risk_mainTable[[#This Row],[Sector]],co_sectorInfo[sector],0)) )</f>
        <v/>
      </c>
      <c r="J62" s="6" t="str">
        <f>'Control Panel'!$C$35</f>
        <v/>
      </c>
      <c r="K62" s="3" t="str" cm="1">
        <f t="array" ref="K62"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3" t="str" cm="1">
        <f t="array" ref="L62"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3" t="str" cm="1">
        <f t="array" ref="M62"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3" t="str" cm="1">
        <f t="array" ref="N62"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3" t="str" cm="1">
        <f t="array" ref="O62"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3" t="str" cm="1">
        <f t="array" ref="P62"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3" t="str" cm="1">
        <f t="array" ref="Q62"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3" t="str" cm="1">
        <f t="array" ref="R62"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3" t="str" cm="1">
        <f t="array" ref="S62"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3" t="str" cm="1">
        <f t="array" ref="T62"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3" t="str" cm="1">
        <f t="array" ref="U62"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3" t="str" cm="1">
        <f t="array" ref="V62"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3" t="str" cm="1">
        <f t="array" ref="W62"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3" t="str" cm="1">
        <f t="array" ref="X62"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3" t="str" cm="1">
        <f t="array" ref="Y62"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3" t="str" cm="1">
        <f t="array" ref="Z62"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3" t="str" cm="1">
        <f t="array" ref="AA62"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8" cm="1">
        <f t="array" ref="B63">ROW(risk_mainTable[[#This Row],[Row]]) - ROW(risk_mainTable[#Headers])</f>
        <v>27</v>
      </c>
      <c r="C63" s="8" t="str">
        <f t="shared" si="5"/>
        <v/>
      </c>
      <c r="D63" s="9" t="s">
        <v>31</v>
      </c>
      <c r="E63" s="6" t="str">
        <f>INDEX(SV_Categories[svGroupType],MATCH(risk_mainTable[[#This Row],[SV Category]],SV_Categories[svGroupLabel],0))</f>
        <v>sv_noHS</v>
      </c>
      <c r="F63" s="6" t="str">
        <f xml:space="preserve"> IF( risk_mainTable[[#This Row],[Sector]] = "", "", INDEX(co_sectorInfo[popWeightColumn],MATCH(risk_mainTable[[#This Row],[Sector]],co_sectorInfo[sector],0)) )</f>
        <v/>
      </c>
      <c r="G63" s="9" t="s">
        <v>77</v>
      </c>
      <c r="H63" s="6" t="str">
        <f t="shared" si="4"/>
        <v>CONUS</v>
      </c>
      <c r="I63" s="6" t="str">
        <f xml:space="preserve"> IF( risk_mainTable[[#This Row],[Sector]] = "", "",  INDEX(co_sectorInfo[rateUnit],MATCH(risk_mainTable[[#This Row],[Sector]],co_sectorInfo[sector],0)) )</f>
        <v/>
      </c>
      <c r="J63" s="6" t="str">
        <f>'Control Panel'!$C$36</f>
        <v/>
      </c>
      <c r="K63" s="3" t="str" cm="1">
        <f t="array" ref="K63"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3" t="str" cm="1">
        <f t="array" ref="L63"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3" t="str" cm="1">
        <f t="array" ref="M63"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3" t="str" cm="1">
        <f t="array" ref="N63"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3" t="str" cm="1">
        <f t="array" ref="O63"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3" t="str" cm="1">
        <f t="array" ref="P63"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3" t="str" cm="1">
        <f t="array" ref="Q63"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3" t="str" cm="1">
        <f t="array" ref="R63"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3" t="str" cm="1">
        <f t="array" ref="S63"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3" t="str" cm="1">
        <f t="array" ref="T63"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3" t="str" cm="1">
        <f t="array" ref="U63"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3" t="str" cm="1">
        <f t="array" ref="V63"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3" t="str" cm="1">
        <f t="array" ref="W63"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3" t="str" cm="1">
        <f t="array" ref="X63"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3" t="str" cm="1">
        <f t="array" ref="Y63"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3" t="str" cm="1">
        <f t="array" ref="Z63"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3" t="str" cm="1">
        <f t="array" ref="AA63"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8" cm="1">
        <f t="array" ref="B64">ROW(risk_mainTable[[#This Row],[Row]]) - ROW(risk_mainTable[#Headers])</f>
        <v>28</v>
      </c>
      <c r="C64" s="8" t="str">
        <f t="shared" si="5"/>
        <v/>
      </c>
      <c r="D64" s="9" t="s">
        <v>31</v>
      </c>
      <c r="E64" s="6" t="str">
        <f>INDEX(SV_Categories[svGroupType],MATCH(risk_mainTable[[#This Row],[SV Category]],SV_Categories[svGroupLabel],0))</f>
        <v>sv_noHS</v>
      </c>
      <c r="F64" s="6" t="str">
        <f xml:space="preserve"> IF( risk_mainTable[[#This Row],[Sector]] = "", "", INDEX(co_sectorInfo[popWeightColumn],MATCH(risk_mainTable[[#This Row],[Sector]],co_sectorInfo[sector],0)) )</f>
        <v/>
      </c>
      <c r="G64" s="9" t="s">
        <v>77</v>
      </c>
      <c r="H64" s="6" t="str">
        <f t="shared" si="4"/>
        <v>CONUS</v>
      </c>
      <c r="I64" s="6" t="str">
        <f xml:space="preserve"> IF( risk_mainTable[[#This Row],[Sector]] = "", "",  INDEX(co_sectorInfo[rateUnit],MATCH(risk_mainTable[[#This Row],[Sector]],co_sectorInfo[sector],0)) )</f>
        <v/>
      </c>
      <c r="J64" s="6" t="str">
        <f>'Control Panel'!$C$37</f>
        <v/>
      </c>
      <c r="K64" s="3" t="str" cm="1">
        <f t="array" ref="K64"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3" t="str" cm="1">
        <f t="array" ref="L64"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3" t="str" cm="1">
        <f t="array" ref="M64"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3" t="str" cm="1">
        <f t="array" ref="N64"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3" t="str" cm="1">
        <f t="array" ref="O64"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3" t="str" cm="1">
        <f t="array" ref="P64"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3" t="str" cm="1">
        <f t="array" ref="Q64"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3" t="str" cm="1">
        <f t="array" ref="R64"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3" t="str" cm="1">
        <f t="array" ref="S64"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3" t="str" cm="1">
        <f t="array" ref="T64"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3" t="str" cm="1">
        <f t="array" ref="U64"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3" t="str" cm="1">
        <f t="array" ref="V64"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3" t="str" cm="1">
        <f t="array" ref="W64"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3" t="str" cm="1">
        <f t="array" ref="X64"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3" t="str" cm="1">
        <f t="array" ref="Y64"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3" t="str" cm="1">
        <f t="array" ref="Z64"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3" t="str" cm="1">
        <f t="array" ref="AA64"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8" cm="1">
        <f t="array" ref="B65">ROW(risk_mainTable[[#This Row],[Row]]) - ROW(risk_mainTable[#Headers])</f>
        <v>29</v>
      </c>
      <c r="C65" s="8" t="str">
        <f t="shared" si="5"/>
        <v/>
      </c>
      <c r="D65" s="9" t="s">
        <v>33</v>
      </c>
      <c r="E65" s="6" t="str">
        <f>INDEX(SV_Categories[svGroupType],MATCH(risk_mainTable[[#This Row],[SV Category]],SV_Categories[svGroupLabel],0))</f>
        <v>sv_plus65</v>
      </c>
      <c r="F65" s="6" t="str">
        <f xml:space="preserve"> IF( risk_mainTable[[#This Row],[Sector]] = "", "", INDEX(co_sectorInfo[popWeightColumn],MATCH(risk_mainTable[[#This Row],[Sector]],co_sectorInfo[sector],0)) )</f>
        <v/>
      </c>
      <c r="G65" s="9" t="s">
        <v>77</v>
      </c>
      <c r="H65" s="6" t="str">
        <f t="shared" si="4"/>
        <v>CONUS</v>
      </c>
      <c r="I65" s="6" t="str">
        <f xml:space="preserve"> IF( risk_mainTable[[#This Row],[Sector]] = "", "",  INDEX(co_sectorInfo[rateUnit],MATCH(risk_mainTable[[#This Row],[Sector]],co_sectorInfo[sector],0)) )</f>
        <v/>
      </c>
      <c r="J65" s="6" t="str">
        <f>'Control Panel'!$C$34</f>
        <v/>
      </c>
      <c r="K65" s="3" t="str" cm="1">
        <f t="array" ref="K65"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3" t="str" cm="1">
        <f t="array" ref="L65"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3" t="str" cm="1">
        <f t="array" ref="M65"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3" t="str" cm="1">
        <f t="array" ref="N65"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3" t="str" cm="1">
        <f t="array" ref="O65"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3" t="str" cm="1">
        <f t="array" ref="P65"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3" t="str" cm="1">
        <f t="array" ref="Q65"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3" t="str" cm="1">
        <f t="array" ref="R65"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3" t="str" cm="1">
        <f t="array" ref="S65"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3" t="str" cm="1">
        <f t="array" ref="T65"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3" t="str" cm="1">
        <f t="array" ref="U65"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3" t="str" cm="1">
        <f t="array" ref="V65"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3" t="str" cm="1">
        <f t="array" ref="W65"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3" t="str" cm="1">
        <f t="array" ref="X65"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3" t="str" cm="1">
        <f t="array" ref="Y65"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3" t="str" cm="1">
        <f t="array" ref="Z65"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3" t="str" cm="1">
        <f t="array" ref="AA65"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8" cm="1">
        <f t="array" ref="B66">ROW(risk_mainTable[[#This Row],[Row]]) - ROW(risk_mainTable[#Headers])</f>
        <v>30</v>
      </c>
      <c r="C66" s="8" t="str">
        <f t="shared" si="5"/>
        <v/>
      </c>
      <c r="D66" s="9" t="s">
        <v>33</v>
      </c>
      <c r="E66" s="6" t="str">
        <f>INDEX(SV_Categories[svGroupType],MATCH(risk_mainTable[[#This Row],[SV Category]],SV_Categories[svGroupLabel],0))</f>
        <v>sv_plus65</v>
      </c>
      <c r="F66" s="6" t="str">
        <f xml:space="preserve"> IF( risk_mainTable[[#This Row],[Sector]] = "", "", INDEX(co_sectorInfo[popWeightColumn],MATCH(risk_mainTable[[#This Row],[Sector]],co_sectorInfo[sector],0)) )</f>
        <v/>
      </c>
      <c r="G66" s="9" t="s">
        <v>77</v>
      </c>
      <c r="H66" s="6" t="str">
        <f t="shared" si="4"/>
        <v>CONUS</v>
      </c>
      <c r="I66" s="6" t="str">
        <f xml:space="preserve"> IF( risk_mainTable[[#This Row],[Sector]] = "", "",  INDEX(co_sectorInfo[rateUnit],MATCH(risk_mainTable[[#This Row],[Sector]],co_sectorInfo[sector],0)) )</f>
        <v/>
      </c>
      <c r="J66" s="6" t="str">
        <f>'Control Panel'!$C$35</f>
        <v/>
      </c>
      <c r="K66" s="3" t="str" cm="1">
        <f t="array" ref="K66"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3" t="str" cm="1">
        <f t="array" ref="L66"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3" t="str" cm="1">
        <f t="array" ref="M66"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3" t="str" cm="1">
        <f t="array" ref="N66"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3" t="str" cm="1">
        <f t="array" ref="O66"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3" t="str" cm="1">
        <f t="array" ref="P66"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3" t="str" cm="1">
        <f t="array" ref="Q66"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3" t="str" cm="1">
        <f t="array" ref="R66"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3" t="str" cm="1">
        <f t="array" ref="S66"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3" t="str" cm="1">
        <f t="array" ref="T66"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3" t="str" cm="1">
        <f t="array" ref="U66"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3" t="str" cm="1">
        <f t="array" ref="V66"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3" t="str" cm="1">
        <f t="array" ref="W66"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3" t="str" cm="1">
        <f t="array" ref="X66"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3" t="str" cm="1">
        <f t="array" ref="Y66"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3" t="str" cm="1">
        <f t="array" ref="Z66"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3" t="str" cm="1">
        <f t="array" ref="AA66"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8" cm="1">
        <f t="array" ref="B67">ROW(risk_mainTable[[#This Row],[Row]]) - ROW(risk_mainTable[#Headers])</f>
        <v>31</v>
      </c>
      <c r="C67" s="8" t="str">
        <f t="shared" si="5"/>
        <v/>
      </c>
      <c r="D67" s="9" t="s">
        <v>33</v>
      </c>
      <c r="E67" s="6" t="str">
        <f>INDEX(SV_Categories[svGroupType],MATCH(risk_mainTable[[#This Row],[SV Category]],SV_Categories[svGroupLabel],0))</f>
        <v>sv_plus65</v>
      </c>
      <c r="F67" s="6" t="str">
        <f xml:space="preserve"> IF( risk_mainTable[[#This Row],[Sector]] = "", "", INDEX(co_sectorInfo[popWeightColumn],MATCH(risk_mainTable[[#This Row],[Sector]],co_sectorInfo[sector],0)) )</f>
        <v/>
      </c>
      <c r="G67" s="9" t="s">
        <v>77</v>
      </c>
      <c r="H67" s="6" t="str">
        <f t="shared" si="4"/>
        <v>CONUS</v>
      </c>
      <c r="I67" s="6" t="str">
        <f xml:space="preserve"> IF( risk_mainTable[[#This Row],[Sector]] = "", "",  INDEX(co_sectorInfo[rateUnit],MATCH(risk_mainTable[[#This Row],[Sector]],co_sectorInfo[sector],0)) )</f>
        <v/>
      </c>
      <c r="J67" s="6" t="str">
        <f>'Control Panel'!$C$36</f>
        <v/>
      </c>
      <c r="K67" s="3" t="str" cm="1">
        <f t="array" ref="K67"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3" t="str" cm="1">
        <f t="array" ref="L67"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3" t="str" cm="1">
        <f t="array" ref="M67"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3" t="str" cm="1">
        <f t="array" ref="N67"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3" t="str" cm="1">
        <f t="array" ref="O67"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3" t="str" cm="1">
        <f t="array" ref="P67"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3" t="str" cm="1">
        <f t="array" ref="Q67"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3" t="str" cm="1">
        <f t="array" ref="R67"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3" t="str" cm="1">
        <f t="array" ref="S67"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3" t="str" cm="1">
        <f t="array" ref="T67"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3" t="str" cm="1">
        <f t="array" ref="U67"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3" t="str" cm="1">
        <f t="array" ref="V67"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3" t="str" cm="1">
        <f t="array" ref="W67"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3" t="str" cm="1">
        <f t="array" ref="X67"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3" t="str" cm="1">
        <f t="array" ref="Y67"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3" t="str" cm="1">
        <f t="array" ref="Z67"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3" t="str" cm="1">
        <f t="array" ref="AA67"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8" cm="1">
        <f t="array" ref="B68">ROW(risk_mainTable[[#This Row],[Row]]) - ROW(risk_mainTable[#Headers])</f>
        <v>32</v>
      </c>
      <c r="C68" s="8" t="str">
        <f t="shared" si="5"/>
        <v/>
      </c>
      <c r="D68" s="9" t="s">
        <v>33</v>
      </c>
      <c r="E68" s="6" t="str">
        <f>INDEX(SV_Categories[svGroupType],MATCH(risk_mainTable[[#This Row],[SV Category]],SV_Categories[svGroupLabel],0))</f>
        <v>sv_plus65</v>
      </c>
      <c r="F68" s="6" t="str">
        <f xml:space="preserve"> IF( risk_mainTable[[#This Row],[Sector]] = "", "", INDEX(co_sectorInfo[popWeightColumn],MATCH(risk_mainTable[[#This Row],[Sector]],co_sectorInfo[sector],0)) )</f>
        <v/>
      </c>
      <c r="G68" s="9" t="s">
        <v>77</v>
      </c>
      <c r="H68" s="6" t="str">
        <f t="shared" si="4"/>
        <v>CONUS</v>
      </c>
      <c r="I68" s="6" t="str">
        <f xml:space="preserve"> IF( risk_mainTable[[#This Row],[Sector]] = "", "",  INDEX(co_sectorInfo[rateUnit],MATCH(risk_mainTable[[#This Row],[Sector]],co_sectorInfo[sector],0)) )</f>
        <v/>
      </c>
      <c r="J68" s="6" t="str">
        <f>'Control Panel'!$C$37</f>
        <v/>
      </c>
      <c r="K68" s="3" t="str" cm="1">
        <f t="array" ref="K68" xml:space="preserve"> IF( OR( risk_mainTable[[#This Row],[Sector]] = "", risk_mainTable[[#This Row],[Region]] = "", risk_mainTable[[#This Row],[Impact Unit]] = "", risk_mainTable[[#This Row],[Emissions Scenario]] = ""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3" t="str" cm="1">
        <f t="array" ref="L68" xml:space="preserve"> IF( OR( risk_mainTable[[#This Row],[Sector]] = "", risk_mainTable[[#This Row],[Region]] = "", risk_mainTable[[#This Row],[Impact Unit]] = "", risk_mainTable[[#This Row],[Emissions Scenario]] = ""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3" t="str" cm="1">
        <f t="array" ref="M68" xml:space="preserve"> IF( OR( risk_mainTable[[#This Row],[Sector]] = "", risk_mainTable[[#This Row],[Region]] = "", risk_mainTable[[#This Row],[Impact Unit]] = "", risk_mainTable[[#This Row],[Emissions Scenario]] = ""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3" t="str" cm="1">
        <f t="array" ref="N68" xml:space="preserve"> IF( OR( risk_mainTable[[#This Row],[Sector]] = "", risk_mainTable[[#This Row],[Region]] = "", risk_mainTable[[#This Row],[Impact Unit]] = "", risk_mainTable[[#This Row],[Emissions Scenario]] = ""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3" t="str" cm="1">
        <f t="array" ref="O68" xml:space="preserve"> IF( OR( risk_mainTable[[#This Row],[Sector]] = "", risk_mainTable[[#This Row],[Region]] = "", risk_mainTable[[#This Row],[Impact Unit]] = "", risk_mainTable[[#This Row],[Emissions Scenario]] = ""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3" t="str" cm="1">
        <f t="array" ref="P68" xml:space="preserve"> IF( OR( risk_mainTable[[#This Row],[Sector]] = "", risk_mainTable[[#This Row],[Region]] = "", risk_mainTable[[#This Row],[Impact Unit]] = "", risk_mainTable[[#This Row],[Emissions Scenario]] = ""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3" t="str" cm="1">
        <f t="array" ref="Q68" xml:space="preserve"> IF( OR( risk_mainTable[[#This Row],[Sector]] = "", risk_mainTable[[#This Row],[Region]] = "", risk_mainTable[[#This Row],[Impact Unit]] = "", risk_mainTable[[#This Row],[Emissions Scenario]] = ""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3" t="str" cm="1">
        <f t="array" ref="R68" xml:space="preserve"> IF( OR( risk_mainTable[[#This Row],[Sector]] = "", risk_mainTable[[#This Row],[Region]] = "", risk_mainTable[[#This Row],[Impact Unit]] = "", risk_mainTable[[#This Row],[Emissions Scenario]] = ""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3" t="str" cm="1">
        <f t="array" ref="S68" xml:space="preserve"> IF( OR( risk_mainTable[[#This Row],[Sector]] = "", risk_mainTable[[#This Row],[Region]] = "", risk_mainTable[[#This Row],[Impact Unit]] = "", risk_mainTable[[#This Row],[Emissions Scenario]] = ""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3" t="str" cm="1">
        <f t="array" ref="T68" xml:space="preserve"> IF( OR( risk_mainTable[[#This Row],[Sector]] = "", risk_mainTable[[#This Row],[Region]] = "", risk_mainTable[[#This Row],[Impact Unit]] = "", risk_mainTable[[#This Row],[Emissions Scenario]] = ""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3" t="str" cm="1">
        <f t="array" ref="U68" xml:space="preserve"> IF( OR( risk_mainTable[[#This Row],[Sector]] = "", risk_mainTable[[#This Row],[Region]] = "", risk_mainTable[[#This Row],[Impact Unit]] = "", risk_mainTable[[#This Row],[Emissions Scenario]] = ""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3" t="str" cm="1">
        <f t="array" ref="V68" xml:space="preserve"> IF( OR( risk_mainTable[[#This Row],[Sector]] = "", risk_mainTable[[#This Row],[Region]] = "", risk_mainTable[[#This Row],[Impact Unit]] = "", risk_mainTable[[#This Row],[Emissions Scenario]] = ""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3" t="str" cm="1">
        <f t="array" ref="W68" xml:space="preserve"> IF( OR( risk_mainTable[[#This Row],[Sector]] = "", risk_mainTable[[#This Row],[Region]] = "", risk_mainTable[[#This Row],[Impact Unit]] = "", risk_mainTable[[#This Row],[Emissions Scenario]] = ""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3" t="str" cm="1">
        <f t="array" ref="X68" xml:space="preserve"> IF( OR( risk_mainTable[[#This Row],[Sector]] = "", risk_mainTable[[#This Row],[Region]] = "", risk_mainTable[[#This Row],[Impact Unit]] = "", risk_mainTable[[#This Row],[Emissions Scenario]] = ""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3" t="str" cm="1">
        <f t="array" ref="Y68" xml:space="preserve"> IF( OR( risk_mainTable[[#This Row],[Sector]] = "", risk_mainTable[[#This Row],[Region]] = "", risk_mainTable[[#This Row],[Impact Unit]] = "", risk_mainTable[[#This Row],[Emissions Scenario]] = ""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3" t="str" cm="1">
        <f t="array" ref="Z68" xml:space="preserve"> IF( OR( risk_mainTable[[#This Row],[Sector]] = "", risk_mainTable[[#This Row],[Region]] = "", risk_mainTable[[#This Row],[Impact Unit]] = "", risk_mainTable[[#This Row],[Emissions Scenario]] = ""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3" t="str" cm="1">
        <f t="array" ref="AA68" xml:space="preserve"> IF( OR( risk_mainTable[[#This Row],[Sector]] = "", risk_mainTable[[#This Row],[Region]] = "", risk_mainTable[[#This Row],[Impact Unit]] = "", risk_mainTable[[#This Row],[Emissions Scenario]] = ""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4 D3"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11"/>
  <sheetViews>
    <sheetView zoomScale="80" zoomScaleNormal="80" workbookViewId="0">
      <selection activeCell="B1" sqref="B1"/>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4" t="s">
        <v>35</v>
      </c>
    </row>
    <row r="2" spans="3:4" x14ac:dyDescent="0.2">
      <c r="C2" s="16" t="s">
        <v>36</v>
      </c>
      <c r="D2" s="15" t="s">
        <v>37</v>
      </c>
    </row>
    <row r="3" spans="3:4" x14ac:dyDescent="0.2">
      <c r="C3" s="16" t="s">
        <v>38</v>
      </c>
      <c r="D3" s="15"/>
    </row>
    <row r="4" spans="3:4" x14ac:dyDescent="0.2">
      <c r="C4" s="16" t="s">
        <v>41</v>
      </c>
      <c r="D4" s="15"/>
    </row>
    <row r="5" spans="3:4" x14ac:dyDescent="0.2">
      <c r="C5" s="16" t="s">
        <v>39</v>
      </c>
      <c r="D5" s="15" t="s">
        <v>40</v>
      </c>
    </row>
    <row r="31" spans="3:4" x14ac:dyDescent="0.2">
      <c r="C31" s="34" t="s">
        <v>35</v>
      </c>
    </row>
    <row r="32" spans="3:4" x14ac:dyDescent="0.2">
      <c r="C32" s="16" t="s">
        <v>82</v>
      </c>
      <c r="D32" s="15" t="s">
        <v>37</v>
      </c>
    </row>
    <row r="33" spans="3:4" x14ac:dyDescent="0.2">
      <c r="C33" s="16" t="s">
        <v>83</v>
      </c>
      <c r="D33" s="15" t="s">
        <v>40</v>
      </c>
    </row>
    <row r="58" spans="3:4" x14ac:dyDescent="0.2">
      <c r="C58" s="34" t="s">
        <v>35</v>
      </c>
    </row>
    <row r="59" spans="3:4" x14ac:dyDescent="0.2">
      <c r="C59" s="16" t="s">
        <v>78</v>
      </c>
      <c r="D59" s="15"/>
    </row>
    <row r="60" spans="3:4" x14ac:dyDescent="0.2">
      <c r="C60" s="16" t="s">
        <v>39</v>
      </c>
      <c r="D60" s="15" t="s">
        <v>40</v>
      </c>
    </row>
    <row r="61" spans="3:4" x14ac:dyDescent="0.2">
      <c r="C61" s="16" t="s">
        <v>42</v>
      </c>
      <c r="D61" s="17" t="s">
        <v>43</v>
      </c>
    </row>
    <row r="88" spans="2:24" x14ac:dyDescent="0.2">
      <c r="G88" s="6" t="s">
        <v>44</v>
      </c>
      <c r="H88" s="6">
        <f xml:space="preserve"> VALUE( H89 )</f>
        <v>2010</v>
      </c>
      <c r="I88" s="6">
        <f t="shared" ref="I88:X88" si="0" xml:space="preserve"> VALUE( I89 )</f>
        <v>2015</v>
      </c>
      <c r="J88" s="6">
        <f t="shared" si="0"/>
        <v>2020</v>
      </c>
      <c r="K88" s="6">
        <f t="shared" si="0"/>
        <v>2025</v>
      </c>
      <c r="L88" s="6">
        <f t="shared" si="0"/>
        <v>2030</v>
      </c>
      <c r="M88" s="6">
        <f t="shared" si="0"/>
        <v>2035</v>
      </c>
      <c r="N88" s="6">
        <f t="shared" si="0"/>
        <v>2040</v>
      </c>
      <c r="O88" s="6">
        <f t="shared" si="0"/>
        <v>2045</v>
      </c>
      <c r="P88" s="6">
        <f t="shared" si="0"/>
        <v>2050</v>
      </c>
      <c r="Q88" s="6">
        <f t="shared" si="0"/>
        <v>2055</v>
      </c>
      <c r="R88" s="6">
        <f t="shared" si="0"/>
        <v>2060</v>
      </c>
      <c r="S88" s="6">
        <f t="shared" si="0"/>
        <v>2065</v>
      </c>
      <c r="T88" s="6">
        <f t="shared" si="0"/>
        <v>2070</v>
      </c>
      <c r="U88" s="6">
        <f t="shared" si="0"/>
        <v>2075</v>
      </c>
      <c r="V88" s="6">
        <f t="shared" si="0"/>
        <v>2080</v>
      </c>
      <c r="W88" s="6">
        <f t="shared" si="0"/>
        <v>2085</v>
      </c>
      <c r="X88" s="6">
        <f t="shared" si="0"/>
        <v>2090</v>
      </c>
    </row>
    <row r="89" spans="2:24" x14ac:dyDescent="0.2">
      <c r="B89" s="6" t="s">
        <v>45</v>
      </c>
      <c r="C89" s="6" t="s">
        <v>84</v>
      </c>
      <c r="D89" s="6" t="s">
        <v>85</v>
      </c>
      <c r="E89" s="6" t="s">
        <v>41</v>
      </c>
      <c r="F89" s="6" t="s">
        <v>36</v>
      </c>
      <c r="G89" s="6" t="s">
        <v>39</v>
      </c>
      <c r="H89" s="18" t="s">
        <v>46</v>
      </c>
      <c r="I89" s="18" t="s">
        <v>47</v>
      </c>
      <c r="J89" s="18" t="s">
        <v>48</v>
      </c>
      <c r="K89" s="18" t="s">
        <v>49</v>
      </c>
      <c r="L89" s="18" t="s">
        <v>50</v>
      </c>
      <c r="M89" s="18" t="s">
        <v>51</v>
      </c>
      <c r="N89" s="18" t="s">
        <v>52</v>
      </c>
      <c r="O89" s="18" t="s">
        <v>53</v>
      </c>
      <c r="P89" s="18" t="s">
        <v>43</v>
      </c>
      <c r="Q89" s="18" t="s">
        <v>54</v>
      </c>
      <c r="R89" s="18" t="s">
        <v>55</v>
      </c>
      <c r="S89" s="18" t="s">
        <v>56</v>
      </c>
      <c r="T89" s="18" t="s">
        <v>57</v>
      </c>
      <c r="U89" s="18" t="s">
        <v>58</v>
      </c>
      <c r="V89" s="18" t="s">
        <v>59</v>
      </c>
      <c r="W89" s="18" t="s">
        <v>60</v>
      </c>
      <c r="X89" s="18" t="s">
        <v>61</v>
      </c>
    </row>
    <row r="90" spans="2:24" x14ac:dyDescent="0.2">
      <c r="B90" s="8" cm="1">
        <f t="array" ref="B90">ROW(Table20[[#This Row],[Row]]) - ROW(Table20[#Headers])</f>
        <v>1</v>
      </c>
      <c r="C90" s="9" t="s">
        <v>76</v>
      </c>
      <c r="D90" s="6" t="str">
        <f t="shared" ref="D90:D91" si="1">IF(ISBLANK($D$3),"",$D$3)</f>
        <v/>
      </c>
      <c r="E90" s="6" t="str">
        <f xml:space="preserve"> IF( ISBLANK( $D$4 ), "", $D$4 )</f>
        <v/>
      </c>
      <c r="F90" s="6" t="str">
        <f t="shared" ref="F90:F91" si="2" xml:space="preserve"> IF( ISBLANK( $D$2 ), "", $D$2 )</f>
        <v>Minority</v>
      </c>
      <c r="G90" s="6" t="str">
        <f t="shared" ref="G90:G91" si="3" xml:space="preserve"> IF( ISBLANK( $D$5 ), "", $D$5 )</f>
        <v>CONUS</v>
      </c>
      <c r="H90" s="6" t="str" cm="1">
        <f t="array" ref="H90"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0" s="6" t="str" cm="1">
        <f t="array" ref="I90"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0" s="6" t="str" cm="1">
        <f t="array" ref="J90"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0" s="6" t="str" cm="1">
        <f t="array" ref="K90"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0" s="6" t="str" cm="1">
        <f t="array" ref="L90"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0" s="6" t="str" cm="1">
        <f t="array" ref="M90"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0" s="6" t="str" cm="1">
        <f t="array" ref="N90"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0" s="6" t="str" cm="1">
        <f t="array" ref="O90"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0" s="6" t="str" cm="1">
        <f t="array" ref="P90"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0" s="6" t="str" cm="1">
        <f t="array" ref="Q90"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0" s="6" t="str" cm="1">
        <f t="array" ref="R90"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0" s="6" t="str" cm="1">
        <f t="array" ref="S90"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0" s="6" t="str" cm="1">
        <f t="array" ref="T90"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0" s="6" t="str" cm="1">
        <f t="array" ref="U90"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0" s="6" t="str" cm="1">
        <f t="array" ref="V90"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0" s="6" t="str" cm="1">
        <f t="array" ref="W90"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0" s="6" t="str" cm="1">
        <f t="array" ref="X90"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1" spans="2:24" x14ac:dyDescent="0.2">
      <c r="B91" s="8" cm="1">
        <f t="array" ref="B91">ROW(Table20[[#This Row],[Row]]) - ROW(Table20[#Headers])</f>
        <v>2</v>
      </c>
      <c r="C91" s="9" t="s">
        <v>77</v>
      </c>
      <c r="D91" s="6" t="str">
        <f t="shared" si="1"/>
        <v/>
      </c>
      <c r="E91" s="6" t="str">
        <f xml:space="preserve"> IF( ISBLANK( $D$4 ), "", $D$4 )</f>
        <v/>
      </c>
      <c r="F91" s="6" t="str">
        <f t="shared" si="2"/>
        <v>Minority</v>
      </c>
      <c r="G91" s="6" t="str">
        <f t="shared" si="3"/>
        <v>CONUS</v>
      </c>
      <c r="H91" s="6" t="str" cm="1">
        <f t="array" ref="H91" xml:space="preserve"> IF( OR( Table20[[#This Row],[Reference Emissions Scenario]] = "", Table20[[#This Row],[Scenario to Compare]] = "", Table20[[#This Row],[SV Group]] = "", Table20[[#This Row],[Region]] = "" ), "",
 IF( SUMPRODUCT( IF( Table20[[#This Row],[Type]] ="SV", outputs1[impPop_sv], outputs1[impPop_ref] ),  --( VALUE( H$89 )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1" s="6" t="str" cm="1">
        <f t="array" ref="I91" xml:space="preserve"> IF( OR( Table20[[#This Row],[Reference Emissions Scenario]] = "", Table20[[#This Row],[Scenario to Compare]] = "", Table20[[#This Row],[SV Group]] = "", Table20[[#This Row],[Region]] = "" ), "",
 IF( SUMPRODUCT( IF( Table20[[#This Row],[Type]] ="SV", outputs1[impPop_sv], outputs1[impPop_ref] ),  --( VALUE( I$89 )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1" s="6" t="str" cm="1">
        <f t="array" ref="J91" xml:space="preserve"> IF( OR( Table20[[#This Row],[Reference Emissions Scenario]] = "", Table20[[#This Row],[Scenario to Compare]] = "", Table20[[#This Row],[SV Group]] = "", Table20[[#This Row],[Region]] = "" ), "",
 IF( SUMPRODUCT( IF( Table20[[#This Row],[Type]] ="SV", outputs1[impPop_sv], outputs1[impPop_ref] ),  --( VALUE( J$89 )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1" s="6" t="str" cm="1">
        <f t="array" ref="K91" xml:space="preserve"> IF( OR( Table20[[#This Row],[Reference Emissions Scenario]] = "", Table20[[#This Row],[Scenario to Compare]] = "", Table20[[#This Row],[SV Group]] = "", Table20[[#This Row],[Region]] = "" ), "",
 IF( SUMPRODUCT( IF( Table20[[#This Row],[Type]] ="SV", outputs1[impPop_sv], outputs1[impPop_ref] ),  --( VALUE( K$89 )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1" s="6" t="str" cm="1">
        <f t="array" ref="L91" xml:space="preserve"> IF( OR( Table20[[#This Row],[Reference Emissions Scenario]] = "", Table20[[#This Row],[Scenario to Compare]] = "", Table20[[#This Row],[SV Group]] = "", Table20[[#This Row],[Region]] = "" ), "",
 IF( SUMPRODUCT( IF( Table20[[#This Row],[Type]] ="SV", outputs1[impPop_sv], outputs1[impPop_ref] ),  --( VALUE( L$89 )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1" s="6" t="str" cm="1">
        <f t="array" ref="M91" xml:space="preserve"> IF( OR( Table20[[#This Row],[Reference Emissions Scenario]] = "", Table20[[#This Row],[Scenario to Compare]] = "", Table20[[#This Row],[SV Group]] = "", Table20[[#This Row],[Region]] = "" ), "",
 IF( SUMPRODUCT( IF( Table20[[#This Row],[Type]] ="SV", outputs1[impPop_sv], outputs1[impPop_ref] ),  --( VALUE( M$89 )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1" s="6" t="str" cm="1">
        <f t="array" ref="N91" xml:space="preserve"> IF( OR( Table20[[#This Row],[Reference Emissions Scenario]] = "", Table20[[#This Row],[Scenario to Compare]] = "", Table20[[#This Row],[SV Group]] = "", Table20[[#This Row],[Region]] = "" ), "",
 IF( SUMPRODUCT( IF( Table20[[#This Row],[Type]] ="SV", outputs1[impPop_sv], outputs1[impPop_ref] ),  --( VALUE( N$89 )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1" s="6" t="str" cm="1">
        <f t="array" ref="O91" xml:space="preserve"> IF( OR( Table20[[#This Row],[Reference Emissions Scenario]] = "", Table20[[#This Row],[Scenario to Compare]] = "", Table20[[#This Row],[SV Group]] = "", Table20[[#This Row],[Region]] = "" ), "",
 IF( SUMPRODUCT( IF( Table20[[#This Row],[Type]] ="SV", outputs1[impPop_sv], outputs1[impPop_ref] ),  --( VALUE( O$89 )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1" s="6" t="str" cm="1">
        <f t="array" ref="P91" xml:space="preserve"> IF( OR( Table20[[#This Row],[Reference Emissions Scenario]] = "", Table20[[#This Row],[Scenario to Compare]] = "", Table20[[#This Row],[SV Group]] = "", Table20[[#This Row],[Region]] = "" ), "",
 IF( SUMPRODUCT( IF( Table20[[#This Row],[Type]] ="SV", outputs1[impPop_sv], outputs1[impPop_ref] ),  --( VALUE( P$89 )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1" s="6" t="str" cm="1">
        <f t="array" ref="Q91" xml:space="preserve"> IF( OR( Table20[[#This Row],[Reference Emissions Scenario]] = "", Table20[[#This Row],[Scenario to Compare]] = "", Table20[[#This Row],[SV Group]] = "", Table20[[#This Row],[Region]] = "" ), "",
 IF( SUMPRODUCT( IF( Table20[[#This Row],[Type]] ="SV", outputs1[impPop_sv], outputs1[impPop_ref] ),  --( VALUE( Q$89 )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1" s="6" t="str" cm="1">
        <f t="array" ref="R91" xml:space="preserve"> IF( OR( Table20[[#This Row],[Reference Emissions Scenario]] = "", Table20[[#This Row],[Scenario to Compare]] = "", Table20[[#This Row],[SV Group]] = "", Table20[[#This Row],[Region]] = "" ), "",
 IF( SUMPRODUCT( IF( Table20[[#This Row],[Type]] ="SV", outputs1[impPop_sv], outputs1[impPop_ref] ),  --( VALUE( R$89 )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1" s="6" t="str" cm="1">
        <f t="array" ref="S91" xml:space="preserve"> IF( OR( Table20[[#This Row],[Reference Emissions Scenario]] = "", Table20[[#This Row],[Scenario to Compare]] = "", Table20[[#This Row],[SV Group]] = "", Table20[[#This Row],[Region]] = "" ), "",
 IF( SUMPRODUCT( IF( Table20[[#This Row],[Type]] ="SV", outputs1[impPop_sv], outputs1[impPop_ref] ),  --( VALUE( S$89 )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1" s="6" t="str" cm="1">
        <f t="array" ref="T91" xml:space="preserve"> IF( OR( Table20[[#This Row],[Reference Emissions Scenario]] = "", Table20[[#This Row],[Scenario to Compare]] = "", Table20[[#This Row],[SV Group]] = "", Table20[[#This Row],[Region]] = "" ), "",
 IF( SUMPRODUCT( IF( Table20[[#This Row],[Type]] ="SV", outputs1[impPop_sv], outputs1[impPop_ref] ),  --( VALUE( T$89 )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1" s="6" t="str" cm="1">
        <f t="array" ref="U91" xml:space="preserve"> IF( OR( Table20[[#This Row],[Reference Emissions Scenario]] = "", Table20[[#This Row],[Scenario to Compare]] = "", Table20[[#This Row],[SV Group]] = "", Table20[[#This Row],[Region]] = "" ), "",
 IF( SUMPRODUCT( IF( Table20[[#This Row],[Type]] ="SV", outputs1[impPop_sv], outputs1[impPop_ref] ),  --( VALUE( U$89 )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1" s="6" t="str" cm="1">
        <f t="array" ref="V91" xml:space="preserve"> IF( OR( Table20[[#This Row],[Reference Emissions Scenario]] = "", Table20[[#This Row],[Scenario to Compare]] = "", Table20[[#This Row],[SV Group]] = "", Table20[[#This Row],[Region]] = "" ), "",
 IF( SUMPRODUCT( IF( Table20[[#This Row],[Type]] ="SV", outputs1[impPop_sv], outputs1[impPop_ref] ),  --( VALUE( V$89 )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1" s="6" t="str" cm="1">
        <f t="array" ref="W91" xml:space="preserve"> IF( OR( Table20[[#This Row],[Reference Emissions Scenario]] = "", Table20[[#This Row],[Scenario to Compare]] = "", Table20[[#This Row],[SV Group]] = "", Table20[[#This Row],[Region]] = "" ), "",
 IF( SUMPRODUCT( IF( Table20[[#This Row],[Type]] ="SV", outputs1[impPop_sv], outputs1[impPop_ref] ),  --( VALUE( W$89 )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1" s="6" t="str" cm="1">
        <f t="array" ref="X91" xml:space="preserve"> IF( OR( Table20[[#This Row],[Reference Emissions Scenario]] = "", Table20[[#This Row],[Scenario to Compare]] = "", Table20[[#This Row],[SV Group]] = "", Table20[[#This Row],[Region]] = "" ), "",
 IF( SUMPRODUCT( IF( Table20[[#This Row],[Type]] ="SV", outputs1[impPop_sv], outputs1[impPop_ref] ),  --( VALUE( X$89 )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X$89 )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2" spans="2:24" x14ac:dyDescent="0.2">
      <c r="C92" s="18"/>
    </row>
    <row r="93" spans="2:24" x14ac:dyDescent="0.2">
      <c r="C93" s="18"/>
    </row>
    <row r="94" spans="2:24" x14ac:dyDescent="0.2">
      <c r="C94" s="18"/>
      <c r="E94" s="6" t="s">
        <v>44</v>
      </c>
      <c r="F94" s="6">
        <f xml:space="preserve"> VALUE( F95 )</f>
        <v>2010</v>
      </c>
      <c r="G94" s="6">
        <f t="shared" ref="G94" si="4" xml:space="preserve"> VALUE( G95 )</f>
        <v>2015</v>
      </c>
      <c r="H94" s="6">
        <f t="shared" ref="H94" si="5" xml:space="preserve"> VALUE( H95 )</f>
        <v>2020</v>
      </c>
      <c r="I94" s="6">
        <f t="shared" ref="I94" si="6" xml:space="preserve"> VALUE( I95 )</f>
        <v>2025</v>
      </c>
      <c r="J94" s="6">
        <f t="shared" ref="J94" si="7" xml:space="preserve"> VALUE( J95 )</f>
        <v>2030</v>
      </c>
      <c r="K94" s="6">
        <f t="shared" ref="K94" si="8" xml:space="preserve"> VALUE( K95 )</f>
        <v>2035</v>
      </c>
      <c r="L94" s="6">
        <f t="shared" ref="L94" si="9" xml:space="preserve"> VALUE( L95 )</f>
        <v>2040</v>
      </c>
      <c r="M94" s="6">
        <f t="shared" ref="M94" si="10" xml:space="preserve"> VALUE( M95 )</f>
        <v>2045</v>
      </c>
      <c r="N94" s="6">
        <f t="shared" ref="N94" si="11" xml:space="preserve"> VALUE( N95 )</f>
        <v>2050</v>
      </c>
      <c r="O94" s="6">
        <f t="shared" ref="O94" si="12" xml:space="preserve"> VALUE( O95 )</f>
        <v>2055</v>
      </c>
      <c r="P94" s="6">
        <f t="shared" ref="P94" si="13" xml:space="preserve"> VALUE( P95 )</f>
        <v>2060</v>
      </c>
      <c r="Q94" s="6">
        <f t="shared" ref="Q94" si="14" xml:space="preserve"> VALUE( Q95 )</f>
        <v>2065</v>
      </c>
      <c r="R94" s="6">
        <f t="shared" ref="R94" si="15" xml:space="preserve"> VALUE( R95 )</f>
        <v>2070</v>
      </c>
      <c r="S94" s="6">
        <f t="shared" ref="S94" si="16" xml:space="preserve"> VALUE( S95 )</f>
        <v>2075</v>
      </c>
      <c r="T94" s="6">
        <f t="shared" ref="T94" si="17" xml:space="preserve"> VALUE( T95 )</f>
        <v>2080</v>
      </c>
      <c r="U94" s="6">
        <f t="shared" ref="U94" si="18" xml:space="preserve"> VALUE( U95 )</f>
        <v>2085</v>
      </c>
      <c r="V94" s="6">
        <f t="shared" ref="V94" si="19" xml:space="preserve"> VALUE( V95 )</f>
        <v>2090</v>
      </c>
    </row>
    <row r="95" spans="2:24" x14ac:dyDescent="0.2">
      <c r="B95" s="6" t="s">
        <v>45</v>
      </c>
      <c r="C95" s="6" t="s">
        <v>75</v>
      </c>
      <c r="D95" s="6" t="s">
        <v>36</v>
      </c>
      <c r="E95" s="6" t="s">
        <v>39</v>
      </c>
      <c r="F95" s="18" t="s">
        <v>46</v>
      </c>
      <c r="G95" s="18" t="s">
        <v>47</v>
      </c>
      <c r="H95" s="18" t="s">
        <v>48</v>
      </c>
      <c r="I95" s="18" t="s">
        <v>49</v>
      </c>
      <c r="J95" s="18" t="s">
        <v>50</v>
      </c>
      <c r="K95" s="18" t="s">
        <v>51</v>
      </c>
      <c r="L95" s="18" t="s">
        <v>52</v>
      </c>
      <c r="M95" s="18" t="s">
        <v>53</v>
      </c>
      <c r="N95" s="18" t="s">
        <v>43</v>
      </c>
      <c r="O95" s="18" t="s">
        <v>54</v>
      </c>
      <c r="P95" s="18" t="s">
        <v>55</v>
      </c>
      <c r="Q95" s="18" t="s">
        <v>56</v>
      </c>
      <c r="R95" s="18" t="s">
        <v>57</v>
      </c>
      <c r="S95" s="18" t="s">
        <v>58</v>
      </c>
      <c r="T95" s="18" t="s">
        <v>59</v>
      </c>
      <c r="U95" s="18" t="s">
        <v>60</v>
      </c>
      <c r="V95" s="18" t="s">
        <v>61</v>
      </c>
    </row>
    <row r="96" spans="2:24" x14ac:dyDescent="0.2">
      <c r="B96" s="8" cm="1">
        <f t="array" ref="B96">ROW(Table21[[#This Row],[Row]]) - ROW(Table21[#Headers])</f>
        <v>1</v>
      </c>
      <c r="C96" s="9" t="str" cm="1">
        <f t="array" ref="C96" xml:space="preserve"> INDEX( list_scenarios, Table21[[#This Row],[Row]] )</f>
        <v/>
      </c>
      <c r="D96" s="6" t="str">
        <f t="shared" ref="D96:D99" si="20" xml:space="preserve"> IF( ISBLANK( $D$32 ), "All", $D$32 )</f>
        <v>Minority</v>
      </c>
      <c r="E96" s="6" t="str">
        <f t="shared" ref="E96:E99" si="21" xml:space="preserve"> IF( ISBLANK( $D$33 ), "", $D$33 )</f>
        <v>CONUS</v>
      </c>
      <c r="F96" s="6" t="str" cm="1">
        <f t="array" ref="F96"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6" s="6" t="str" cm="1">
        <f t="array" ref="G96"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6" s="6" t="str" cm="1">
        <f t="array" ref="H96"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6" s="6" t="str" cm="1">
        <f t="array" ref="I96"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6" s="6" t="str" cm="1">
        <f t="array" ref="J96"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6" s="6" t="str" cm="1">
        <f t="array" ref="K96"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6" s="6" t="str" cm="1">
        <f t="array" ref="L96"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6" s="6" t="str" cm="1">
        <f t="array" ref="M96"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6" s="6" t="str" cm="1">
        <f t="array" ref="N96"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6" s="6" t="str" cm="1">
        <f t="array" ref="O96"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6" s="6" t="str" cm="1">
        <f t="array" ref="P96"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6" s="6" t="str" cm="1">
        <f t="array" ref="Q96"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6" s="6" t="str" cm="1">
        <f t="array" ref="R96"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6" s="6" t="str" cm="1">
        <f t="array" ref="S96"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6" s="6" t="str" cm="1">
        <f t="array" ref="T96"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6" s="6" t="str" cm="1">
        <f t="array" ref="U96"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6" s="6" t="str" cm="1">
        <f t="array" ref="V96"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97" spans="2:22" x14ac:dyDescent="0.2">
      <c r="B97" s="8" cm="1">
        <f t="array" ref="B97">ROW(Table21[[#This Row],[Row]]) - ROW(Table21[#Headers])</f>
        <v>2</v>
      </c>
      <c r="C97" s="9" t="str" cm="1">
        <f t="array" ref="C97" xml:space="preserve"> INDEX( list_scenarios, Table21[[#This Row],[Row]] )</f>
        <v/>
      </c>
      <c r="D97" s="6" t="str">
        <f t="shared" si="20"/>
        <v>Minority</v>
      </c>
      <c r="E97" s="6" t="str">
        <f t="shared" si="21"/>
        <v>CONUS</v>
      </c>
      <c r="F97" s="6" t="str" cm="1">
        <f t="array" ref="F97"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7" s="6" t="str" cm="1">
        <f t="array" ref="G97"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7" s="6" t="str" cm="1">
        <f t="array" ref="H97"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7" s="6" t="str" cm="1">
        <f t="array" ref="I97"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7" s="6" t="str" cm="1">
        <f t="array" ref="J97"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7" s="6" t="str" cm="1">
        <f t="array" ref="K97"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7" s="6" t="str" cm="1">
        <f t="array" ref="L97"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7" s="6" t="str" cm="1">
        <f t="array" ref="M97"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7" s="6" t="str" cm="1">
        <f t="array" ref="N97"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7" s="6" t="str" cm="1">
        <f t="array" ref="O97"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7" s="6" t="str" cm="1">
        <f t="array" ref="P97"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7" s="6" t="str" cm="1">
        <f t="array" ref="Q97"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7" s="6" t="str" cm="1">
        <f t="array" ref="R97"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7" s="6" t="str" cm="1">
        <f t="array" ref="S97"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7" s="6" t="str" cm="1">
        <f t="array" ref="T97"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7" s="6" t="str" cm="1">
        <f t="array" ref="U97"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7" s="6" t="str" cm="1">
        <f t="array" ref="V97"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98" spans="2:22" x14ac:dyDescent="0.2">
      <c r="B98" s="8" cm="1">
        <f t="array" ref="B98">ROW(Table21[[#This Row],[Row]]) - ROW(Table21[#Headers])</f>
        <v>3</v>
      </c>
      <c r="C98" s="9" t="str" cm="1">
        <f t="array" ref="C98" xml:space="preserve"> INDEX( list_scenarios, Table21[[#This Row],[Row]] )</f>
        <v/>
      </c>
      <c r="D98" s="6" t="str">
        <f t="shared" si="20"/>
        <v>Minority</v>
      </c>
      <c r="E98" s="6" t="str">
        <f t="shared" si="21"/>
        <v>CONUS</v>
      </c>
      <c r="F98" s="6" t="str" cm="1">
        <f t="array" ref="F98"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8" s="6" t="str" cm="1">
        <f t="array" ref="G98"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8" s="6" t="str" cm="1">
        <f t="array" ref="H98"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8" s="6" t="str" cm="1">
        <f t="array" ref="I98"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8" s="6" t="str" cm="1">
        <f t="array" ref="J98"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8" s="6" t="str" cm="1">
        <f t="array" ref="K98"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8" s="6" t="str" cm="1">
        <f t="array" ref="L98"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8" s="6" t="str" cm="1">
        <f t="array" ref="M98"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8" s="6" t="str" cm="1">
        <f t="array" ref="N98"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8" s="6" t="str" cm="1">
        <f t="array" ref="O98"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8" s="6" t="str" cm="1">
        <f t="array" ref="P98"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8" s="6" t="str" cm="1">
        <f t="array" ref="Q98"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8" s="6" t="str" cm="1">
        <f t="array" ref="R98"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8" s="6" t="str" cm="1">
        <f t="array" ref="S98"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8" s="6" t="str" cm="1">
        <f t="array" ref="T98"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8" s="6" t="str" cm="1">
        <f t="array" ref="U98"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8" s="6" t="str" cm="1">
        <f t="array" ref="V98"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99" spans="2:22" x14ac:dyDescent="0.2">
      <c r="B99" s="8" cm="1">
        <f t="array" ref="B99">ROW(Table21[[#This Row],[Row]]) - ROW(Table21[#Headers])</f>
        <v>4</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SUMPRODUCT( outputs1[impPop_sv], outputs1[aveRate_sv], --( VALUE( F$95 )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G99" s="6" t="str" cm="1">
        <f t="array" ref="G99" xml:space="preserve"> IF( OR( Table21[[#This Row],[Emissions Scenario]] = "", Table21[[#This Row],[SV Group]] = "", Table21[[#This Row],[Region]] = "" ), "",
  SUMPRODUCT( outputs1[impPop_sv], outputs1[aveRate_sv], --( VALUE( G$95 )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H99" s="6" t="str" cm="1">
        <f t="array" ref="H99" xml:space="preserve"> IF( OR( Table21[[#This Row],[Emissions Scenario]] = "", Table21[[#This Row],[SV Group]] = "", Table21[[#This Row],[Region]] = "" ), "",
  SUMPRODUCT( outputs1[impPop_sv], outputs1[aveRate_sv], --( VALUE( H$95 )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I99" s="6" t="str" cm="1">
        <f t="array" ref="I99" xml:space="preserve"> IF( OR( Table21[[#This Row],[Emissions Scenario]] = "", Table21[[#This Row],[SV Group]] = "", Table21[[#This Row],[Region]] = "" ), "",
  SUMPRODUCT( outputs1[impPop_sv], outputs1[aveRate_sv], --( VALUE( I$95 )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J99" s="6" t="str" cm="1">
        <f t="array" ref="J99" xml:space="preserve"> IF( OR( Table21[[#This Row],[Emissions Scenario]] = "", Table21[[#This Row],[SV Group]] = "", Table21[[#This Row],[Region]] = "" ), "",
  SUMPRODUCT( outputs1[impPop_sv], outputs1[aveRate_sv], --( VALUE( J$95 )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K99" s="6" t="str" cm="1">
        <f t="array" ref="K99" xml:space="preserve"> IF( OR( Table21[[#This Row],[Emissions Scenario]] = "", Table21[[#This Row],[SV Group]] = "", Table21[[#This Row],[Region]] = "" ), "",
  SUMPRODUCT( outputs1[impPop_sv], outputs1[aveRate_sv], --( VALUE( K$95 )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L99" s="6" t="str" cm="1">
        <f t="array" ref="L99" xml:space="preserve"> IF( OR( Table21[[#This Row],[Emissions Scenario]] = "", Table21[[#This Row],[SV Group]] = "", Table21[[#This Row],[Region]] = "" ), "",
  SUMPRODUCT( outputs1[impPop_sv], outputs1[aveRate_sv], --( VALUE( L$95 )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M99" s="6" t="str" cm="1">
        <f t="array" ref="M99" xml:space="preserve"> IF( OR( Table21[[#This Row],[Emissions Scenario]] = "", Table21[[#This Row],[SV Group]] = "", Table21[[#This Row],[Region]] = "" ), "",
  SUMPRODUCT( outputs1[impPop_sv], outputs1[aveRate_sv], --( VALUE( M$95 )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N99" s="6" t="str" cm="1">
        <f t="array" ref="N99" xml:space="preserve"> IF( OR( Table21[[#This Row],[Emissions Scenario]] = "", Table21[[#This Row],[SV Group]] = "", Table21[[#This Row],[Region]] = "" ), "",
  SUMPRODUCT( outputs1[impPop_sv], outputs1[aveRate_sv], --( VALUE( N$95 )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O99" s="6" t="str" cm="1">
        <f t="array" ref="O99" xml:space="preserve"> IF( OR( Table21[[#This Row],[Emissions Scenario]] = "", Table21[[#This Row],[SV Group]] = "", Table21[[#This Row],[Region]] = "" ), "",
  SUMPRODUCT( outputs1[impPop_sv], outputs1[aveRate_sv], --( VALUE( O$95 )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P99" s="6" t="str" cm="1">
        <f t="array" ref="P99" xml:space="preserve"> IF( OR( Table21[[#This Row],[Emissions Scenario]] = "", Table21[[#This Row],[SV Group]] = "", Table21[[#This Row],[Region]] = "" ), "",
  SUMPRODUCT( outputs1[impPop_sv], outputs1[aveRate_sv], --( VALUE( P$95 )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Q99" s="6" t="str" cm="1">
        <f t="array" ref="Q99" xml:space="preserve"> IF( OR( Table21[[#This Row],[Emissions Scenario]] = "", Table21[[#This Row],[SV Group]] = "", Table21[[#This Row],[Region]] = "" ), "",
  SUMPRODUCT( outputs1[impPop_sv], outputs1[aveRate_sv], --( VALUE( Q$95 )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R99" s="6" t="str" cm="1">
        <f t="array" ref="R99" xml:space="preserve"> IF( OR( Table21[[#This Row],[Emissions Scenario]] = "", Table21[[#This Row],[SV Group]] = "", Table21[[#This Row],[Region]] = "" ), "",
  SUMPRODUCT( outputs1[impPop_sv], outputs1[aveRate_sv], --( VALUE( R$95 )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S99" s="6" t="str" cm="1">
        <f t="array" ref="S99" xml:space="preserve"> IF( OR( Table21[[#This Row],[Emissions Scenario]] = "", Table21[[#This Row],[SV Group]] = "", Table21[[#This Row],[Region]] = "" ), "",
  SUMPRODUCT( outputs1[impPop_sv], outputs1[aveRate_sv], --( VALUE( S$95 )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T99" s="6" t="str" cm="1">
        <f t="array" ref="T99" xml:space="preserve"> IF( OR( Table21[[#This Row],[Emissions Scenario]] = "", Table21[[#This Row],[SV Group]] = "", Table21[[#This Row],[Region]] = "" ), "",
  SUMPRODUCT( outputs1[impPop_sv], outputs1[aveRate_sv], --( VALUE( T$95 )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U99" s="6" t="str" cm="1">
        <f t="array" ref="U99" xml:space="preserve"> IF( OR( Table21[[#This Row],[Emissions Scenario]] = "", Table21[[#This Row],[SV Group]] = "", Table21[[#This Row],[Region]] = "" ), "",
  SUMPRODUCT( outputs1[impPop_sv], outputs1[aveRate_sv], --( VALUE( U$95 )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c r="V99" s="6" t="str" cm="1">
        <f t="array" ref="V99" xml:space="preserve"> IF( OR( Table21[[#This Row],[Emissions Scenario]] = "", Table21[[#This Row],[SV Group]] = "", Table21[[#This Row],[Region]] = "" ), "",
  SUMPRODUCT( outputs1[impPop_sv], outputs1[aveRate_sv], --( VALUE( V$95 ) = outputs1[year] ),
     --( Table21[[#This Row],[Emissions Scenario]]  = outputs1[scenario] ),
     --( INDEX( SV_Categories[svGroupType], MATCH( 1, --( Table21[[#This Row],[SV Group]] = SV_Categories[svGroupLabel] ), 0 ) ) = outputs1[svGroupType] ),
     IF( Table21[[#This Row],[Region]] = "CONUS", IF( outputs1[region] = "", 0, 1 ), --( outputs1[region] = Table21[[#This Row],[Region]] ) ) ) )</f>
        <v/>
      </c>
    </row>
    <row r="103" spans="2:22" x14ac:dyDescent="0.2">
      <c r="B103" s="6" t="s">
        <v>45</v>
      </c>
      <c r="C103" s="6" t="s">
        <v>78</v>
      </c>
      <c r="D103" s="6" t="s">
        <v>36</v>
      </c>
      <c r="E103" s="6" t="s">
        <v>39</v>
      </c>
      <c r="F103" s="6" t="s">
        <v>42</v>
      </c>
      <c r="G103" s="6" t="s">
        <v>79</v>
      </c>
    </row>
    <row r="104" spans="2:22" x14ac:dyDescent="0.2">
      <c r="B104" s="6" cm="1">
        <f t="array" ref="B104">ROW(Table6[[#This Row],[Row]]) - ROW(Table6[#Headers])</f>
        <v>1</v>
      </c>
      <c r="C104" s="18" t="str">
        <f t="shared" ref="C104:C111" si="22">IF( ISBLANK( $D$59 ), "", $D$59 )</f>
        <v/>
      </c>
      <c r="D104" s="29" t="s">
        <v>63</v>
      </c>
      <c r="E104" s="6" t="str">
        <f t="shared" ref="E104:E111" si="23" xml:space="preserve"> IF( ISBLANK( $D$60 ), "", $D$60 )</f>
        <v>CONUS</v>
      </c>
      <c r="F104" s="6" t="str">
        <f t="shared" ref="F104:F111" si="24" xml:space="preserve"> IF( ISBLANK( $D$61 ), "", $D$61 )</f>
        <v>2050</v>
      </c>
      <c r="G104" s="6" t="str" cm="1">
        <f t="array" ref="G104"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5" spans="2:22" x14ac:dyDescent="0.2">
      <c r="B105" s="6" cm="1">
        <f t="array" ref="B105">ROW(Table6[[#This Row],[Row]]) - ROW(Table6[#Headers])</f>
        <v>2</v>
      </c>
      <c r="C105" s="18" t="str">
        <f t="shared" si="22"/>
        <v/>
      </c>
      <c r="D105" s="29" t="s">
        <v>64</v>
      </c>
      <c r="E105" s="6" t="str">
        <f t="shared" si="23"/>
        <v>CONUS</v>
      </c>
      <c r="F105" s="6" t="str">
        <f t="shared" si="24"/>
        <v>2050</v>
      </c>
      <c r="G105" s="6" t="str" cm="1">
        <f t="array" ref="G105"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6" spans="2:22" x14ac:dyDescent="0.2">
      <c r="B106" s="6" cm="1">
        <f t="array" ref="B106">ROW(Table6[[#This Row],[Row]]) - ROW(Table6[#Headers])</f>
        <v>3</v>
      </c>
      <c r="C106" s="18" t="str">
        <f t="shared" si="22"/>
        <v/>
      </c>
      <c r="D106" s="29" t="s">
        <v>65</v>
      </c>
      <c r="E106" s="6" t="str">
        <f t="shared" si="23"/>
        <v>CONUS</v>
      </c>
      <c r="F106" s="6" t="str">
        <f t="shared" si="24"/>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4</v>
      </c>
      <c r="C107" s="18" t="str">
        <f t="shared" si="22"/>
        <v/>
      </c>
      <c r="D107" s="29" t="s">
        <v>66</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5</v>
      </c>
      <c r="C108" s="18" t="str">
        <f t="shared" si="22"/>
        <v/>
      </c>
      <c r="D108" s="29" t="s">
        <v>67</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6</v>
      </c>
      <c r="C109" s="18" t="str">
        <f t="shared" si="22"/>
        <v/>
      </c>
      <c r="D109" s="29" t="s">
        <v>68</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7</v>
      </c>
      <c r="C110" s="18" t="str">
        <f t="shared" si="22"/>
        <v/>
      </c>
      <c r="D110" s="29" t="s">
        <v>69</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8</v>
      </c>
      <c r="C111" s="18" t="str">
        <f t="shared" si="22"/>
        <v/>
      </c>
      <c r="D111" s="30" t="s">
        <v>70</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sheetData>
  <sortState xmlns:xlrd2="http://schemas.microsoft.com/office/spreadsheetml/2017/richdata2" ref="D116:D123">
    <sortCondition descending="1" ref="D116:D123"/>
  </sortState>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xr:uid="{D82B6E28-A305-4773-A97C-E0F687DAEC2B}">
      <formula1>list_scenarios</formula1>
    </dataValidation>
    <dataValidation type="list" allowBlank="1" showInputMessage="1" showErrorMessage="1" sqref="D33 D5 D60" xr:uid="{74FEDE80-3024-44F8-ADBD-E79902009C51}">
      <formula1>list_regions</formula1>
    </dataValidation>
    <dataValidation type="list" allowBlank="1" showInputMessage="1" showErrorMessage="1" sqref="D60:D61" xr:uid="{9F31FC1D-5238-4F9E-B665-7521602B5223}">
      <formula1>list_years</formula1>
    </dataValidation>
    <dataValidation type="list" allowBlank="1" showInputMessage="1" showErrorMessage="1" sqref="D60" xr:uid="{DA439F5A-A369-490B-9863-27602D014BBF}">
      <formula1 xml:space="preserve"> list_scenarios</formula1>
    </dataValidation>
  </dataValidations>
  <pageMargins left="0.7" right="0.7" top="0.75" bottom="0.75" header="0.3" footer="0.3"/>
  <pageSetup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86</v>
      </c>
      <c r="B1" t="s">
        <v>87</v>
      </c>
      <c r="C1" t="s">
        <v>88</v>
      </c>
      <c r="D1" t="s">
        <v>89</v>
      </c>
      <c r="E1" t="s">
        <v>90</v>
      </c>
      <c r="F1" t="s">
        <v>91</v>
      </c>
      <c r="G1" t="s">
        <v>92</v>
      </c>
      <c r="H1" t="s">
        <v>93</v>
      </c>
      <c r="I1" t="s">
        <v>94</v>
      </c>
      <c r="J1" t="s">
        <v>95</v>
      </c>
      <c r="K1" t="s">
        <v>96</v>
      </c>
      <c r="L1" t="s">
        <v>97</v>
      </c>
      <c r="M1" t="s">
        <v>98</v>
      </c>
      <c r="N1" t="s">
        <v>99</v>
      </c>
      <c r="O1" t="s">
        <v>100</v>
      </c>
      <c r="P1" t="s">
        <v>101</v>
      </c>
      <c r="Q1" t="s">
        <v>102</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86</v>
      </c>
      <c r="B1" t="s">
        <v>87</v>
      </c>
      <c r="C1" t="s">
        <v>88</v>
      </c>
      <c r="D1" t="s">
        <v>89</v>
      </c>
      <c r="E1" t="s">
        <v>90</v>
      </c>
      <c r="F1" t="s">
        <v>91</v>
      </c>
      <c r="G1" t="s">
        <v>92</v>
      </c>
      <c r="H1" t="s">
        <v>93</v>
      </c>
      <c r="I1" t="s">
        <v>94</v>
      </c>
      <c r="J1" t="s">
        <v>95</v>
      </c>
      <c r="K1" t="s">
        <v>96</v>
      </c>
      <c r="L1" t="s">
        <v>97</v>
      </c>
      <c r="M1" t="s">
        <v>98</v>
      </c>
      <c r="N1" t="s">
        <v>99</v>
      </c>
      <c r="O1" t="s">
        <v>100</v>
      </c>
      <c r="P1" t="s">
        <v>101</v>
      </c>
      <c r="Q1" t="s">
        <v>102</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43"/>
  <sheetViews>
    <sheetView workbookViewId="0"/>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103</v>
      </c>
    </row>
    <row r="4" spans="2:13" x14ac:dyDescent="0.2">
      <c r="B4" s="6" t="s">
        <v>104</v>
      </c>
      <c r="C4" s="6" t="s">
        <v>105</v>
      </c>
      <c r="D4" s="6" t="s">
        <v>106</v>
      </c>
      <c r="E4" s="6" t="s">
        <v>107</v>
      </c>
      <c r="F4" s="6" t="s">
        <v>108</v>
      </c>
      <c r="G4" s="6" t="s">
        <v>109</v>
      </c>
      <c r="H4" s="6" t="s">
        <v>110</v>
      </c>
      <c r="I4" s="6" t="s">
        <v>111</v>
      </c>
      <c r="J4" s="7" t="s">
        <v>112</v>
      </c>
      <c r="K4" s="6" t="s">
        <v>113</v>
      </c>
      <c r="L4" s="6" t="s">
        <v>114</v>
      </c>
      <c r="M4" s="6" t="s">
        <v>115</v>
      </c>
    </row>
    <row r="5" spans="2:13" x14ac:dyDescent="0.2">
      <c r="B5" s="32">
        <f xml:space="preserve"> ROW( co_sectorInfo[[#This Row],[ID]] ) - ROW( co_sectorInfo[[#Headers],[ID]] )</f>
        <v>1</v>
      </c>
      <c r="C5" s="9" t="s">
        <v>116</v>
      </c>
      <c r="D5" s="9" t="s">
        <v>117</v>
      </c>
      <c r="E5" s="9" t="s">
        <v>118</v>
      </c>
      <c r="F5" s="9" t="s">
        <v>119</v>
      </c>
      <c r="G5" s="9" t="s">
        <v>120</v>
      </c>
      <c r="H5" s="9" t="s">
        <v>121</v>
      </c>
      <c r="I5" s="9">
        <f xml:space="preserve"> 10^5</f>
        <v>100000</v>
      </c>
      <c r="J5" s="10" t="s">
        <v>122</v>
      </c>
      <c r="K5" s="9" t="s">
        <v>123</v>
      </c>
      <c r="L5" s="9" t="str">
        <f xml:space="preserve"> INDEX( co_modelTypes[driverUnit_label], MATCH( co_sectorInfo[[#This Row],[modelType]], co_modelTypes[modelType], 0 ) )</f>
        <v>degrees Celsius</v>
      </c>
      <c r="M5" s="9" t="s">
        <v>124</v>
      </c>
    </row>
    <row r="6" spans="2:13" x14ac:dyDescent="0.2">
      <c r="B6" s="32">
        <f xml:space="preserve"> ROW( co_sectorInfo[[#This Row],[ID]] ) - ROW( co_sectorInfo[[#Headers],[ID]] )</f>
        <v>2</v>
      </c>
      <c r="C6" s="9" t="s">
        <v>125</v>
      </c>
      <c r="D6" s="9" t="s">
        <v>126</v>
      </c>
      <c r="E6" s="9" t="s">
        <v>127</v>
      </c>
      <c r="F6" s="9" t="s">
        <v>128</v>
      </c>
      <c r="G6" s="9" t="s">
        <v>129</v>
      </c>
      <c r="H6" s="9" t="s">
        <v>130</v>
      </c>
      <c r="I6" s="9">
        <v>1</v>
      </c>
      <c r="J6" s="10" t="s">
        <v>131</v>
      </c>
      <c r="K6" s="9" t="s">
        <v>123</v>
      </c>
      <c r="L6" s="9" t="str">
        <f xml:space="preserve"> INDEX( co_modelTypes[driverUnit_label], MATCH( co_sectorInfo[[#This Row],[modelType]], co_modelTypes[modelType], 0 ) )</f>
        <v>degrees Celsius</v>
      </c>
      <c r="M6" s="9" t="s">
        <v>132</v>
      </c>
    </row>
    <row r="7" spans="2:13" x14ac:dyDescent="0.2">
      <c r="B7" s="32">
        <f xml:space="preserve"> ROW( co_sectorInfo[[#This Row],[ID]] ) - ROW( co_sectorInfo[[#Headers],[ID]] )</f>
        <v>3</v>
      </c>
      <c r="C7" s="9" t="s">
        <v>133</v>
      </c>
      <c r="D7" s="9" t="s">
        <v>134</v>
      </c>
      <c r="E7" s="9" t="s">
        <v>135</v>
      </c>
      <c r="F7" s="9" t="s">
        <v>136</v>
      </c>
      <c r="G7" s="9" t="s">
        <v>137</v>
      </c>
      <c r="H7" s="9" t="s">
        <v>137</v>
      </c>
      <c r="I7" s="9">
        <f xml:space="preserve"> 10^5</f>
        <v>100000</v>
      </c>
      <c r="J7" s="10" t="s">
        <v>122</v>
      </c>
      <c r="K7" s="9" t="s">
        <v>123</v>
      </c>
      <c r="L7" s="9" t="str">
        <f xml:space="preserve"> INDEX( co_modelTypes[driverUnit_label], MATCH( co_sectorInfo[[#This Row],[modelType]], co_modelTypes[modelType], 0 ) )</f>
        <v>degrees Celsius</v>
      </c>
      <c r="M7" s="9" t="s">
        <v>138</v>
      </c>
    </row>
    <row r="8" spans="2:13" x14ac:dyDescent="0.2">
      <c r="B8" s="32">
        <f xml:space="preserve"> ROW( co_sectorInfo[[#This Row],[ID]] ) - ROW( co_sectorInfo[[#Headers],[ID]] )</f>
        <v>4</v>
      </c>
      <c r="C8" s="9" t="s">
        <v>139</v>
      </c>
      <c r="D8" s="9" t="s">
        <v>140</v>
      </c>
      <c r="E8" s="9" t="s">
        <v>141</v>
      </c>
      <c r="F8" s="9" t="s">
        <v>142</v>
      </c>
      <c r="G8" s="9" t="s">
        <v>137</v>
      </c>
      <c r="H8" s="9" t="s">
        <v>137</v>
      </c>
      <c r="I8" s="9">
        <v>1</v>
      </c>
      <c r="J8" s="10" t="s">
        <v>131</v>
      </c>
      <c r="K8" s="9" t="s">
        <v>123</v>
      </c>
      <c r="L8" s="9" t="str">
        <f xml:space="preserve"> INDEX( co_modelTypes[driverUnit_label], MATCH( co_sectorInfo[[#This Row],[modelType]], co_modelTypes[modelType], 0 ) )</f>
        <v>degrees Celsius</v>
      </c>
      <c r="M8" s="9" t="s">
        <v>143</v>
      </c>
    </row>
    <row r="9" spans="2:13" x14ac:dyDescent="0.2">
      <c r="B9" s="32">
        <f xml:space="preserve"> ROW( co_sectorInfo[[#This Row],[ID]] ) - ROW( co_sectorInfo[[#Headers],[ID]] )</f>
        <v>5</v>
      </c>
      <c r="C9" s="9" t="s">
        <v>144</v>
      </c>
      <c r="D9" s="9" t="s">
        <v>145</v>
      </c>
      <c r="E9" s="9" t="s">
        <v>141</v>
      </c>
      <c r="F9" s="9" t="s">
        <v>142</v>
      </c>
      <c r="G9" s="9" t="s">
        <v>137</v>
      </c>
      <c r="H9" s="9" t="s">
        <v>137</v>
      </c>
      <c r="I9" s="9">
        <v>1</v>
      </c>
      <c r="J9" s="10" t="s">
        <v>131</v>
      </c>
      <c r="K9" s="9" t="s">
        <v>146</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147</v>
      </c>
      <c r="D10" s="9" t="s">
        <v>148</v>
      </c>
      <c r="E10" s="9" t="s">
        <v>149</v>
      </c>
      <c r="F10" s="9" t="s">
        <v>150</v>
      </c>
      <c r="G10" s="9" t="s">
        <v>137</v>
      </c>
      <c r="H10" s="9" t="s">
        <v>137</v>
      </c>
      <c r="I10" s="9">
        <v>1</v>
      </c>
      <c r="J10" s="10" t="s">
        <v>131</v>
      </c>
      <c r="K10" s="9" t="s">
        <v>146</v>
      </c>
      <c r="L10" s="9" t="str">
        <f xml:space="preserve"> INDEX( co_modelTypes[driverUnit_label], MATCH( co_sectorInfo[[#This Row],[modelType]], co_modelTypes[modelType], 0 ) )</f>
        <v>cm</v>
      </c>
      <c r="M10" s="9"/>
    </row>
    <row r="13" spans="2:13" x14ac:dyDescent="0.2">
      <c r="B13" s="6" t="s">
        <v>151</v>
      </c>
    </row>
    <row r="14" spans="2:13" x14ac:dyDescent="0.2">
      <c r="B14" s="6" t="s">
        <v>104</v>
      </c>
      <c r="C14" s="6" t="s">
        <v>106</v>
      </c>
      <c r="D14" s="6" t="s">
        <v>152</v>
      </c>
      <c r="E14" s="6" t="s">
        <v>153</v>
      </c>
    </row>
    <row r="15" spans="2:13" x14ac:dyDescent="0.2">
      <c r="B15" s="32">
        <f xml:space="preserve"> ROW( coAdapt[[#This Row],[ID]] ) - ROW( coAdapt[[#Headers],[ID]] )</f>
        <v>1</v>
      </c>
      <c r="C15" s="9" t="s">
        <v>117</v>
      </c>
      <c r="D15" s="9" t="s">
        <v>5</v>
      </c>
      <c r="E15" s="9" t="s">
        <v>154</v>
      </c>
    </row>
    <row r="16" spans="2:13" x14ac:dyDescent="0.2">
      <c r="B16" s="32">
        <f xml:space="preserve"> ROW( coAdapt[[#This Row],[ID]] ) - ROW( coAdapt[[#Headers],[ID]] )</f>
        <v>2</v>
      </c>
      <c r="C16" s="9" t="s">
        <v>126</v>
      </c>
      <c r="D16" s="9" t="s">
        <v>5</v>
      </c>
      <c r="E16" s="9" t="s">
        <v>154</v>
      </c>
    </row>
    <row r="17" spans="2:5" x14ac:dyDescent="0.2">
      <c r="B17" s="32">
        <f xml:space="preserve"> ROW( coAdapt[[#This Row],[ID]] ) - ROW( coAdapt[[#Headers],[ID]] )</f>
        <v>3</v>
      </c>
      <c r="C17" s="9" t="s">
        <v>134</v>
      </c>
      <c r="D17" s="9" t="s">
        <v>5</v>
      </c>
      <c r="E17" s="9" t="s">
        <v>154</v>
      </c>
    </row>
    <row r="18" spans="2:5" x14ac:dyDescent="0.2">
      <c r="B18" s="32">
        <f xml:space="preserve"> ROW( coAdapt[[#This Row],[ID]] ) - ROW( coAdapt[[#Headers],[ID]] )</f>
        <v>4</v>
      </c>
      <c r="C18" s="9" t="s">
        <v>140</v>
      </c>
      <c r="D18" s="9" t="s">
        <v>155</v>
      </c>
      <c r="E18" s="9" t="s">
        <v>156</v>
      </c>
    </row>
    <row r="19" spans="2:5" x14ac:dyDescent="0.2">
      <c r="B19" s="32">
        <f xml:space="preserve"> ROW( coAdapt[[#This Row],[ID]] ) - ROW( coAdapt[[#Headers],[ID]] )</f>
        <v>5</v>
      </c>
      <c r="C19" s="9" t="s">
        <v>140</v>
      </c>
      <c r="D19" s="9" t="s">
        <v>157</v>
      </c>
      <c r="E19" s="9" t="s">
        <v>158</v>
      </c>
    </row>
    <row r="20" spans="2:5" x14ac:dyDescent="0.2">
      <c r="B20" s="32">
        <f xml:space="preserve"> ROW( coAdapt[[#This Row],[ID]] ) - ROW( coAdapt[[#Headers],[ID]] )</f>
        <v>6</v>
      </c>
      <c r="C20" s="9" t="s">
        <v>145</v>
      </c>
      <c r="D20" s="9" t="s">
        <v>159</v>
      </c>
      <c r="E20" s="9" t="s">
        <v>160</v>
      </c>
    </row>
    <row r="21" spans="2:5" x14ac:dyDescent="0.2">
      <c r="B21" s="32">
        <f xml:space="preserve"> ROW( coAdapt[[#This Row],[ID]] ) - ROW( coAdapt[[#Headers],[ID]] )</f>
        <v>7</v>
      </c>
      <c r="C21" s="9" t="s">
        <v>145</v>
      </c>
      <c r="D21" s="9" t="s">
        <v>161</v>
      </c>
      <c r="E21" s="9" t="s">
        <v>162</v>
      </c>
    </row>
    <row r="22" spans="2:5" x14ac:dyDescent="0.2">
      <c r="B22" s="32">
        <f xml:space="preserve"> ROW( coAdapt[[#This Row],[ID]] ) - ROW( coAdapt[[#Headers],[ID]] )</f>
        <v>8</v>
      </c>
      <c r="C22" s="9" t="s">
        <v>148</v>
      </c>
      <c r="D22" s="9" t="s">
        <v>159</v>
      </c>
      <c r="E22" s="9" t="s">
        <v>160</v>
      </c>
    </row>
    <row r="23" spans="2:5" x14ac:dyDescent="0.2">
      <c r="B23" s="32">
        <f xml:space="preserve"> ROW( coAdapt[[#This Row],[ID]] ) - ROW( coAdapt[[#Headers],[ID]] )</f>
        <v>9</v>
      </c>
      <c r="C23" s="9" t="s">
        <v>148</v>
      </c>
      <c r="D23" s="9" t="s">
        <v>161</v>
      </c>
      <c r="E23" s="9" t="s">
        <v>162</v>
      </c>
    </row>
    <row r="26" spans="2:5" x14ac:dyDescent="0.2">
      <c r="B26" s="6" t="s">
        <v>163</v>
      </c>
    </row>
    <row r="27" spans="2:5" x14ac:dyDescent="0.2">
      <c r="B27" s="6" t="s">
        <v>104</v>
      </c>
      <c r="C27" s="6" t="s">
        <v>113</v>
      </c>
      <c r="D27" s="6" t="s">
        <v>164</v>
      </c>
      <c r="E27" s="6" t="s">
        <v>114</v>
      </c>
    </row>
    <row r="28" spans="2:5" x14ac:dyDescent="0.2">
      <c r="B28" s="32">
        <f xml:space="preserve"> ROW( co_modelTypes[[#This Row],[ID]] ) - ROW( co_modelTypes[[#Headers],[ID]] )</f>
        <v>1</v>
      </c>
      <c r="C28" s="9" t="s">
        <v>123</v>
      </c>
      <c r="D28" s="9" t="s">
        <v>165</v>
      </c>
      <c r="E28" s="9" t="s">
        <v>166</v>
      </c>
    </row>
    <row r="29" spans="2:5" x14ac:dyDescent="0.2">
      <c r="B29" s="32">
        <f xml:space="preserve"> ROW( co_modelTypes[[#This Row],[ID]] ) - ROW( co_modelTypes[[#Headers],[ID]] )</f>
        <v>2</v>
      </c>
      <c r="C29" s="9" t="s">
        <v>146</v>
      </c>
      <c r="D29" s="9" t="s">
        <v>167</v>
      </c>
      <c r="E29" s="9" t="s">
        <v>168</v>
      </c>
    </row>
    <row r="32" spans="2:5" x14ac:dyDescent="0.2">
      <c r="B32" s="6" t="s">
        <v>169</v>
      </c>
    </row>
    <row r="33" spans="2:6" x14ac:dyDescent="0.2">
      <c r="B33" s="6" t="s">
        <v>104</v>
      </c>
      <c r="C33" s="6" t="s">
        <v>75</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row>
    <row r="38" spans="2:6" ht="15" x14ac:dyDescent="0.25">
      <c r="B38"/>
      <c r="C38"/>
      <c r="D38"/>
      <c r="E38"/>
      <c r="F38"/>
    </row>
    <row r="40" spans="2:6" x14ac:dyDescent="0.2">
      <c r="B40" s="6" t="s">
        <v>170</v>
      </c>
    </row>
    <row r="41" spans="2:6" x14ac:dyDescent="0.2">
      <c r="B41" s="6" t="s">
        <v>104</v>
      </c>
      <c r="C41" s="6" t="s">
        <v>87</v>
      </c>
      <c r="D41" s="6" t="s">
        <v>171</v>
      </c>
    </row>
    <row r="42" spans="2:6" x14ac:dyDescent="0.2">
      <c r="B42" s="32">
        <f xml:space="preserve"> ROW( SV_Categories[[#This Row],[ID]] ) - ROW( SV_Categories[[#Headers],[ID]] )</f>
        <v>1</v>
      </c>
      <c r="C42" s="9" t="s">
        <v>172</v>
      </c>
      <c r="D42" s="9" t="s">
        <v>27</v>
      </c>
    </row>
    <row r="43" spans="2:6" x14ac:dyDescent="0.2">
      <c r="B43" s="32">
        <f xml:space="preserve"> ROW( SV_Categories[[#This Row],[ID]] ) - ROW( SV_Categories[[#Headers],[ID]] )</f>
        <v>2</v>
      </c>
      <c r="C43" s="9" t="s">
        <v>173</v>
      </c>
      <c r="D43" s="9" t="s">
        <v>37</v>
      </c>
    </row>
    <row r="44" spans="2:6" x14ac:dyDescent="0.2">
      <c r="B44" s="32">
        <f xml:space="preserve"> ROW( SV_Categories[[#This Row],[ID]] ) - ROW( SV_Categories[[#Headers],[ID]] )</f>
        <v>3</v>
      </c>
      <c r="C44" s="9" t="s">
        <v>174</v>
      </c>
      <c r="D44" s="9" t="s">
        <v>31</v>
      </c>
    </row>
    <row r="45" spans="2:6" x14ac:dyDescent="0.2">
      <c r="B45" s="32">
        <f xml:space="preserve"> ROW( SV_Categories[[#This Row],[ID]] ) - ROW( SV_Categories[[#Headers],[ID]] )</f>
        <v>4</v>
      </c>
      <c r="C45" s="9" t="s">
        <v>175</v>
      </c>
      <c r="D45" s="9" t="s">
        <v>33</v>
      </c>
    </row>
    <row r="46" spans="2:6" x14ac:dyDescent="0.2">
      <c r="B46" s="32">
        <f xml:space="preserve"> ROW( SV_Categories[[#This Row],[ID]] ) - ROW( SV_Categories[[#Headers],[ID]] )</f>
        <v>5</v>
      </c>
      <c r="C46" s="9" t="s">
        <v>176</v>
      </c>
      <c r="D46" s="9" t="s">
        <v>70</v>
      </c>
    </row>
    <row r="47" spans="2:6" x14ac:dyDescent="0.2">
      <c r="B47" s="32">
        <f xml:space="preserve"> ROW( SV_Categories[[#This Row],[ID]] ) - ROW( SV_Categories[[#Headers],[ID]] )</f>
        <v>6</v>
      </c>
      <c r="C47" s="9" t="s">
        <v>177</v>
      </c>
      <c r="D47" s="9" t="s">
        <v>69</v>
      </c>
    </row>
    <row r="48" spans="2:6" x14ac:dyDescent="0.2">
      <c r="B48" s="32">
        <f xml:space="preserve"> ROW( SV_Categories[[#This Row],[ID]] ) - ROW( SV_Categories[[#Headers],[ID]] )</f>
        <v>7</v>
      </c>
      <c r="C48" s="9" t="s">
        <v>178</v>
      </c>
      <c r="D48" s="9" t="s">
        <v>68</v>
      </c>
    </row>
    <row r="49" spans="2:5" x14ac:dyDescent="0.2">
      <c r="B49" s="32">
        <f xml:space="preserve"> ROW( SV_Categories[[#This Row],[ID]] ) - ROW( SV_Categories[[#Headers],[ID]] )</f>
        <v>8</v>
      </c>
      <c r="C49" s="9" t="s">
        <v>179</v>
      </c>
      <c r="D49" s="9" t="s">
        <v>65</v>
      </c>
    </row>
    <row r="50" spans="2:5" x14ac:dyDescent="0.2">
      <c r="B50" s="32">
        <f xml:space="preserve"> ROW( SV_Categories[[#This Row],[ID]] ) - ROW( SV_Categories[[#Headers],[ID]] )</f>
        <v>9</v>
      </c>
      <c r="C50" s="9" t="s">
        <v>180</v>
      </c>
      <c r="D50" s="9" t="s">
        <v>64</v>
      </c>
    </row>
    <row r="51" spans="2:5" x14ac:dyDescent="0.2">
      <c r="B51" s="32">
        <f xml:space="preserve"> ROW( SV_Categories[[#This Row],[ID]] ) - ROW( SV_Categories[[#Headers],[ID]] )</f>
        <v>10</v>
      </c>
      <c r="C51" s="9" t="s">
        <v>181</v>
      </c>
      <c r="D51" s="9" t="s">
        <v>66</v>
      </c>
    </row>
    <row r="52" spans="2:5" x14ac:dyDescent="0.2">
      <c r="B52" s="32">
        <f xml:space="preserve"> ROW( SV_Categories[[#This Row],[ID]] ) - ROW( SV_Categories[[#Headers],[ID]] )</f>
        <v>11</v>
      </c>
      <c r="C52" s="9" t="s">
        <v>182</v>
      </c>
      <c r="D52" s="9" t="s">
        <v>67</v>
      </c>
    </row>
    <row r="53" spans="2:5" x14ac:dyDescent="0.2">
      <c r="B53" s="32">
        <f xml:space="preserve"> ROW( SV_Categories[[#This Row],[ID]] ) - ROW( SV_Categories[[#Headers],[ID]] )</f>
        <v>12</v>
      </c>
      <c r="C53" s="9" t="s">
        <v>183</v>
      </c>
      <c r="D53" s="9" t="s">
        <v>63</v>
      </c>
    </row>
    <row r="56" spans="2:5" x14ac:dyDescent="0.2">
      <c r="B56" s="6" t="s">
        <v>184</v>
      </c>
    </row>
    <row r="57" spans="2:5" x14ac:dyDescent="0.2">
      <c r="B57" s="6" t="s">
        <v>104</v>
      </c>
      <c r="C57" s="6" t="s">
        <v>185</v>
      </c>
      <c r="D57" s="6" t="s">
        <v>186</v>
      </c>
      <c r="E57" s="6" t="s">
        <v>187</v>
      </c>
    </row>
    <row r="58" spans="2:5" x14ac:dyDescent="0.2">
      <c r="B58" s="32">
        <f xml:space="preserve"> ROW( co_modelValues[[#This Row],[ID]] ) - ROW( co_modelValues[[#Headers],[ID]] )</f>
        <v>1</v>
      </c>
      <c r="C58" s="9" t="s">
        <v>188</v>
      </c>
      <c r="D58" s="9" t="s">
        <v>189</v>
      </c>
      <c r="E58" s="9" t="str">
        <f xml:space="preserve"> IF( ISBLANK( input_sector ), "", input_sector )</f>
        <v/>
      </c>
    </row>
    <row r="59" spans="2:5" x14ac:dyDescent="0.2">
      <c r="B59" s="32">
        <f xml:space="preserve"> ROW( co_modelValues[[#This Row],[ID]] ) - ROW( co_modelValues[[#Headers],[ID]] )</f>
        <v>2</v>
      </c>
      <c r="C59" s="9" t="s">
        <v>190</v>
      </c>
      <c r="D59" s="9" t="s">
        <v>191</v>
      </c>
      <c r="E59" s="9">
        <v>8</v>
      </c>
    </row>
    <row r="60" spans="2:5" x14ac:dyDescent="0.2">
      <c r="B60" s="32">
        <f xml:space="preserve"> ROW( co_modelValues[[#This Row],[ID]] ) - ROW( co_modelValues[[#Headers],[ID]] )</f>
        <v>3</v>
      </c>
      <c r="C60" s="9" t="s">
        <v>192</v>
      </c>
      <c r="D60" s="9" t="s">
        <v>193</v>
      </c>
      <c r="E60" s="9">
        <f xml:space="preserve"> ROWS( co_emissions[] )</f>
        <v>4</v>
      </c>
    </row>
    <row r="61" spans="2:5" x14ac:dyDescent="0.2">
      <c r="B61" s="32">
        <f xml:space="preserve"> ROW( co_modelValues[[#This Row],[ID]] ) - ROW( co_modelValues[[#Headers],[ID]] )</f>
        <v>4</v>
      </c>
      <c r="C61" s="9" t="s">
        <v>194</v>
      </c>
      <c r="D61" s="9" t="s">
        <v>195</v>
      </c>
      <c r="E61" s="9">
        <v>2</v>
      </c>
    </row>
    <row r="64" spans="2:5" x14ac:dyDescent="0.2">
      <c r="B64" s="6" t="s">
        <v>196</v>
      </c>
    </row>
    <row r="65" spans="2:7" x14ac:dyDescent="0.2">
      <c r="B65" s="6" t="s">
        <v>104</v>
      </c>
      <c r="C65" s="6" t="s">
        <v>9</v>
      </c>
      <c r="D65" s="6" t="s">
        <v>10</v>
      </c>
      <c r="E65" s="6" t="s">
        <v>197</v>
      </c>
      <c r="F65" s="6" t="s">
        <v>198</v>
      </c>
      <c r="G65" s="6" t="s">
        <v>199</v>
      </c>
    </row>
    <row r="66" spans="2:7" x14ac:dyDescent="0.2">
      <c r="B66" s="32">
        <f xml:space="preserve"> ROW( co_plotList[[#This Row],[ID]] ) - ROW( co_plotList[[#Headers],[ID]] )</f>
        <v>1</v>
      </c>
      <c r="C66" s="9" t="s">
        <v>11</v>
      </c>
      <c r="D66" s="11">
        <v>1</v>
      </c>
      <c r="E66" s="9" t="s">
        <v>200</v>
      </c>
      <c r="F66" s="9">
        <v>1</v>
      </c>
      <c r="G66" s="9" t="s">
        <v>201</v>
      </c>
    </row>
    <row r="67" spans="2:7" x14ac:dyDescent="0.2">
      <c r="B67" s="32">
        <f xml:space="preserve"> ROW( co_plotList[[#This Row],[ID]] ) - ROW( co_plotList[[#Headers],[ID]] )</f>
        <v>2</v>
      </c>
      <c r="C67" s="9" t="s">
        <v>11</v>
      </c>
      <c r="D67" s="11">
        <v>2</v>
      </c>
      <c r="E67" s="9" t="s">
        <v>202</v>
      </c>
      <c r="F67" s="9">
        <v>2</v>
      </c>
      <c r="G67" s="9" t="s">
        <v>203</v>
      </c>
    </row>
    <row r="68" spans="2:7" x14ac:dyDescent="0.2">
      <c r="B68" s="32">
        <f xml:space="preserve"> ROW( co_plotList[[#This Row],[ID]] ) - ROW( co_plotList[[#Headers],[ID]] )</f>
        <v>3</v>
      </c>
      <c r="C68" s="9" t="s">
        <v>204</v>
      </c>
      <c r="D68" s="11">
        <v>1</v>
      </c>
      <c r="E68" s="9" t="s">
        <v>205</v>
      </c>
      <c r="F68" s="9">
        <v>1</v>
      </c>
      <c r="G68" s="9" t="s">
        <v>206</v>
      </c>
    </row>
    <row r="69" spans="2:7" x14ac:dyDescent="0.2">
      <c r="B69" s="32">
        <f xml:space="preserve"> ROW( co_plotList[[#This Row],[ID]] ) - ROW( co_plotList[[#Headers],[ID]] )</f>
        <v>4</v>
      </c>
      <c r="C69" s="9" t="s">
        <v>15</v>
      </c>
      <c r="D69" s="11">
        <v>1</v>
      </c>
      <c r="E69" s="9" t="s">
        <v>207</v>
      </c>
      <c r="F69" s="9">
        <v>1</v>
      </c>
      <c r="G69" s="9" t="s">
        <v>208</v>
      </c>
    </row>
    <row r="70" spans="2:7" x14ac:dyDescent="0.2">
      <c r="B70" s="32">
        <f xml:space="preserve"> ROW( co_plotList[[#This Row],[ID]] ) - ROW( co_plotList[[#Headers],[ID]] )</f>
        <v>5</v>
      </c>
      <c r="C70" s="9" t="s">
        <v>15</v>
      </c>
      <c r="D70" s="11">
        <v>2</v>
      </c>
      <c r="E70" s="9" t="s">
        <v>209</v>
      </c>
      <c r="F70" s="9">
        <v>2</v>
      </c>
      <c r="G70" s="9" t="s">
        <v>210</v>
      </c>
    </row>
    <row r="71" spans="2:7" x14ac:dyDescent="0.2">
      <c r="B71" s="32">
        <f xml:space="preserve"> ROW( co_plotList[[#This Row],[ID]] ) - ROW( co_plotList[[#Headers],[ID]] )</f>
        <v>6</v>
      </c>
      <c r="C71" s="9" t="s">
        <v>15</v>
      </c>
      <c r="D71" s="11">
        <v>3</v>
      </c>
      <c r="E71" s="9" t="s">
        <v>211</v>
      </c>
      <c r="F71" s="9">
        <v>3</v>
      </c>
      <c r="G71" s="9" t="s">
        <v>212</v>
      </c>
    </row>
    <row r="74" spans="2:7" x14ac:dyDescent="0.2">
      <c r="B74" s="6" t="s">
        <v>213</v>
      </c>
      <c r="F74" s="6" t="s">
        <v>214</v>
      </c>
    </row>
    <row r="75" spans="2:7" x14ac:dyDescent="0.2">
      <c r="B75" s="6" t="s">
        <v>104</v>
      </c>
      <c r="C75" s="6" t="s">
        <v>197</v>
      </c>
      <c r="D75" s="6" t="s">
        <v>215</v>
      </c>
      <c r="E75" s="6" t="s">
        <v>199</v>
      </c>
      <c r="F75" s="6" t="s">
        <v>216</v>
      </c>
      <c r="G75" s="6" t="s">
        <v>217</v>
      </c>
    </row>
    <row r="76" spans="2:7" x14ac:dyDescent="0.2">
      <c r="B76" s="32">
        <f xml:space="preserve"> ROW( co_plotSelections[[#This Row],[ID]] ) - ROW( co_plotSelections[[#Headers],[ID]] )</f>
        <v>1</v>
      </c>
      <c r="C76" s="9" t="s">
        <v>200</v>
      </c>
      <c r="D76" s="11" t="s">
        <v>36</v>
      </c>
      <c r="E76" s="9" t="str">
        <f xml:space="preserve"> INDEX( co_plotList[inputsName], MATCH( co_plotSelections[[#This Row],[plot_id]], co_plotList[plot_id], 0 ) )</f>
        <v>input_impacts1</v>
      </c>
      <c r="F76" s="11">
        <v>1</v>
      </c>
      <c r="G76" s="10" t="str" cm="1">
        <f t="array" aca="1" ref="G7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7" spans="2:7" x14ac:dyDescent="0.2">
      <c r="B77" s="32">
        <f xml:space="preserve"> ROW( co_plotSelections[[#This Row],[ID]] ) - ROW( co_plotSelections[[#Headers],[ID]] )</f>
        <v>2</v>
      </c>
      <c r="C77" s="9" t="s">
        <v>200</v>
      </c>
      <c r="D77" s="9" t="s">
        <v>38</v>
      </c>
      <c r="E77" s="9" t="str">
        <f xml:space="preserve"> INDEX( co_plotList[inputsName], MATCH( co_plotSelections[[#This Row],[plot_id]], co_plotList[plot_id], 0 ) )</f>
        <v>input_impacts1</v>
      </c>
      <c r="F77" s="11">
        <v>2</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8" spans="2:7" x14ac:dyDescent="0.2">
      <c r="B78" s="32">
        <f xml:space="preserve"> ROW( co_plotSelections[[#This Row],[ID]] ) - ROW( co_plotSelections[[#Headers],[ID]] )</f>
        <v>3</v>
      </c>
      <c r="C78" s="9" t="s">
        <v>200</v>
      </c>
      <c r="D78" s="11" t="s">
        <v>41</v>
      </c>
      <c r="E78" s="11" t="str">
        <f xml:space="preserve"> INDEX( co_plotList[inputsName], MATCH( co_plotSelections[[#This Row],[plot_id]], co_plotList[plot_id], 0 ) )</f>
        <v>input_impacts1</v>
      </c>
      <c r="F78" s="11">
        <v>3</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79" spans="2:7" x14ac:dyDescent="0.2">
      <c r="B79" s="32">
        <f xml:space="preserve"> ROW( co_plotSelections[[#This Row],[ID]] ) - ROW( co_plotSelections[[#Headers],[ID]] )</f>
        <v>4</v>
      </c>
      <c r="C79" s="9" t="s">
        <v>202</v>
      </c>
      <c r="D79" s="9" t="s">
        <v>38</v>
      </c>
      <c r="E79" s="9" t="str">
        <f xml:space="preserve"> INDEX( co_plotList[inputsName], MATCH( co_plotSelections[[#This Row],[plot_id]], co_plotList[plot_id], 0 ) )</f>
        <v>input_impacts2</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x14ac:dyDescent="0.2">
      <c r="B80" s="32">
        <f xml:space="preserve"> ROW( co_plotSelections[[#This Row],[ID]] ) - ROW( co_plotSelections[[#Headers],[ID]] )</f>
        <v>5</v>
      </c>
      <c r="C80" s="9" t="s">
        <v>202</v>
      </c>
      <c r="D80" s="11" t="s">
        <v>41</v>
      </c>
      <c r="E80" s="9" t="str">
        <f xml:space="preserve"> INDEX( co_plotList[inputsName], MATCH( co_plotSelections[[#This Row],[plot_id]], co_plotList[plot_id], 0 ) )</f>
        <v>input_impacts2</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6</v>
      </c>
      <c r="C81" s="9" t="s">
        <v>202</v>
      </c>
      <c r="D81" s="11" t="s">
        <v>39</v>
      </c>
      <c r="E81" s="11" t="str">
        <f xml:space="preserve"> INDEX( co_plotList[inputsName], MATCH( co_plotSelections[[#This Row],[plot_id]], co_plotList[plot_id], 0 ) )</f>
        <v>input_impacts2</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2">
        <f xml:space="preserve"> ROW( co_plotSelections[[#This Row],[ID]] ) - ROW( co_plotSelections[[#Headers],[ID]] )</f>
        <v>7</v>
      </c>
      <c r="C82" s="9" t="s">
        <v>202</v>
      </c>
      <c r="D82" s="11" t="s">
        <v>42</v>
      </c>
      <c r="E82" s="11" t="str">
        <f xml:space="preserve"> INDEX( co_plotList[inputsName], MATCH( co_plotSelections[[#This Row],[plot_id]], co_plotList[plot_id], 0 ) )</f>
        <v>input_impacts2</v>
      </c>
      <c r="F82" s="11">
        <v>4</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3" spans="2:7" x14ac:dyDescent="0.2">
      <c r="B83" s="32">
        <f xml:space="preserve"> ROW( co_plotSelections[[#This Row],[ID]] ) - ROW( co_plotSelections[[#Headers],[ID]] )</f>
        <v>8</v>
      </c>
      <c r="C83" s="9" t="s">
        <v>205</v>
      </c>
      <c r="D83" s="9" t="s">
        <v>78</v>
      </c>
      <c r="E83" s="9" t="str">
        <f xml:space="preserve"> INDEX( co_plotList[inputsName], MATCH( co_plotSelections[[#This Row],[plot_id]], co_plotList[plot_id], 0 ) )</f>
        <v>input_risk1</v>
      </c>
      <c r="F83" s="11">
        <v>1</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2">
        <f xml:space="preserve"> ROW( co_plotSelections[[#This Row],[ID]] ) - ROW( co_plotSelections[[#Headers],[ID]] )</f>
        <v>9</v>
      </c>
      <c r="C84" s="9" t="s">
        <v>205</v>
      </c>
      <c r="D84" s="9" t="s">
        <v>39</v>
      </c>
      <c r="E84" s="9" t="str">
        <f xml:space="preserve"> INDEX( co_plotList[inputsName], MATCH( co_plotSelections[[#This Row],[plot_id]], co_plotList[plot_id], 0 ) )</f>
        <v>input_risk1</v>
      </c>
      <c r="F84" s="11">
        <v>2</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2">
        <f xml:space="preserve"> ROW( co_plotSelections[[#This Row],[ID]] ) - ROW( co_plotSelections[[#Headers],[ID]] )</f>
        <v>10</v>
      </c>
      <c r="C85" s="9" t="s">
        <v>205</v>
      </c>
      <c r="D85" s="9" t="s">
        <v>42</v>
      </c>
      <c r="E85" s="9" t="str">
        <f xml:space="preserve"> INDEX( co_plotList[inputsName], MATCH( co_plotSelections[[#This Row],[plot_id]], co_plotList[plot_id], 0 ) )</f>
        <v>input_risk1</v>
      </c>
      <c r="F85" s="11">
        <v>3</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2">
        <f xml:space="preserve"> ROW( co_plotSelections[[#This Row],[ID]] ) - ROW( co_plotSelections[[#Headers],[ID]] )</f>
        <v>11</v>
      </c>
      <c r="C86" s="9" t="s">
        <v>207</v>
      </c>
      <c r="D86" s="11" t="s">
        <v>36</v>
      </c>
      <c r="E86" s="11" t="str">
        <f xml:space="preserve"> INDEX( co_plotList[inputsName], MATCH( co_plotSelections[[#This Row],[plot_id]], co_plotList[plot_id], 0 ) )</f>
        <v>input_rates1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7" spans="2:7" x14ac:dyDescent="0.2">
      <c r="B87" s="32">
        <f xml:space="preserve"> ROW( co_plotSelections[[#This Row],[ID]] ) - ROW( co_plotSelections[[#Headers],[ID]] )</f>
        <v>12</v>
      </c>
      <c r="C87" s="9" t="s">
        <v>207</v>
      </c>
      <c r="D87" s="11" t="s">
        <v>38</v>
      </c>
      <c r="E87" s="11" t="str">
        <f xml:space="preserve"> INDEX( co_plotList[inputsName], MATCH( co_plotSelections[[#This Row],[plot_id]], co_plotList[plot_id], 0 ) )</f>
        <v>input_rates1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8" spans="2:7" x14ac:dyDescent="0.2">
      <c r="B88" s="32">
        <f xml:space="preserve"> ROW( co_plotSelections[[#This Row],[ID]] ) - ROW( co_plotSelections[[#Headers],[ID]] )</f>
        <v>13</v>
      </c>
      <c r="C88" s="9" t="s">
        <v>207</v>
      </c>
      <c r="D88" s="11" t="s">
        <v>41</v>
      </c>
      <c r="E88" s="11" t="str">
        <f xml:space="preserve"> INDEX( co_plotList[inputsName], MATCH( co_plotSelections[[#This Row],[plot_id]], co_plotList[plot_id], 0 ) )</f>
        <v>input_rates1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14</v>
      </c>
      <c r="C89" s="9" t="s">
        <v>207</v>
      </c>
      <c r="D89" s="11" t="s">
        <v>39</v>
      </c>
      <c r="E89" s="11" t="str">
        <f xml:space="preserve"> INDEX( co_plotList[inputsName], MATCH( co_plotSelections[[#This Row],[plot_id]], co_plotList[plot_id], 0 ) )</f>
        <v>input_rates1</v>
      </c>
      <c r="F89" s="11">
        <v>4</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0" spans="2:7" x14ac:dyDescent="0.2">
      <c r="B90" s="32">
        <f xml:space="preserve"> ROW( co_plotSelections[[#This Row],[ID]] ) - ROW( co_plotSelections[[#Headers],[ID]] )</f>
        <v>15</v>
      </c>
      <c r="C90" s="9" t="s">
        <v>209</v>
      </c>
      <c r="D90" s="11" t="s">
        <v>36</v>
      </c>
      <c r="E90" s="11" t="str">
        <f xml:space="preserve"> INDEX( co_plotList[inputsName], MATCH( co_plotSelections[[#This Row],[plot_id]], co_plotList[plot_id], 0 ) )</f>
        <v>input_rates2</v>
      </c>
      <c r="F90" s="11">
        <v>1</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1" spans="2:7" x14ac:dyDescent="0.2">
      <c r="B91" s="32">
        <f xml:space="preserve"> ROW( co_plotSelections[[#This Row],[ID]] ) - ROW( co_plotSelections[[#Headers],[ID]] )</f>
        <v>16</v>
      </c>
      <c r="C91" s="9" t="s">
        <v>209</v>
      </c>
      <c r="D91" s="11" t="s">
        <v>39</v>
      </c>
      <c r="E91" s="11" t="str">
        <f xml:space="preserve"> INDEX( co_plotList[inputsName], MATCH( co_plotSelections[[#This Row],[plot_id]], co_plotList[plot_id], 0 ) )</f>
        <v>input_rates2</v>
      </c>
      <c r="F91" s="11">
        <v>2</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2" spans="2:7" x14ac:dyDescent="0.2">
      <c r="B92" s="32">
        <f xml:space="preserve"> ROW( co_plotSelections[[#This Row],[ID]] ) - ROW( co_plotSelections[[#Headers],[ID]] )</f>
        <v>17</v>
      </c>
      <c r="C92" s="9" t="s">
        <v>211</v>
      </c>
      <c r="D92" s="11" t="s">
        <v>78</v>
      </c>
      <c r="E92" s="11" t="str">
        <f xml:space="preserve"> INDEX( co_plotList[inputsName], MATCH( co_plotSelections[[#This Row],[plot_id]], co_plotList[plot_id], 0 ) )</f>
        <v>input_rates3</v>
      </c>
      <c r="F92" s="11">
        <v>1</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3" spans="2:7" x14ac:dyDescent="0.2">
      <c r="B93" s="32">
        <f xml:space="preserve"> ROW( co_plotSelections[[#This Row],[ID]] ) - ROW( co_plotSelections[[#Headers],[ID]] )</f>
        <v>18</v>
      </c>
      <c r="C93" s="9" t="s">
        <v>211</v>
      </c>
      <c r="D93" s="11" t="s">
        <v>39</v>
      </c>
      <c r="E93" s="11" t="str">
        <f xml:space="preserve"> INDEX( co_plotList[inputsName], MATCH( co_plotSelections[[#This Row],[plot_id]], co_plotList[plot_id], 0 ) )</f>
        <v>input_rates3</v>
      </c>
      <c r="F93" s="11">
        <v>2</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4" spans="2:7" x14ac:dyDescent="0.2">
      <c r="B94" s="32">
        <f xml:space="preserve"> ROW( co_plotSelections[[#This Row],[ID]] ) - ROW( co_plotSelections[[#Headers],[ID]] )</f>
        <v>19</v>
      </c>
      <c r="C94" s="9" t="s">
        <v>211</v>
      </c>
      <c r="D94" s="11" t="s">
        <v>42</v>
      </c>
      <c r="E94" s="11" t="str">
        <f xml:space="preserve"> INDEX( co_plotList[inputsName], MATCH( co_plotSelections[[#This Row],[plot_id]], co_plotList[plot_id], 0 ) )</f>
        <v>input_rates3</v>
      </c>
      <c r="F94" s="11">
        <v>3</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7" spans="2:5" x14ac:dyDescent="0.2">
      <c r="B97" s="6" t="s">
        <v>218</v>
      </c>
    </row>
    <row r="98" spans="2:5" x14ac:dyDescent="0.2">
      <c r="B98" s="6" t="s">
        <v>104</v>
      </c>
      <c r="C98" s="6" t="s">
        <v>197</v>
      </c>
      <c r="D98" s="6" t="s">
        <v>219</v>
      </c>
      <c r="E98" s="6" t="s">
        <v>220</v>
      </c>
    </row>
    <row r="99" spans="2:5" x14ac:dyDescent="0.2">
      <c r="B99" s="32">
        <f xml:space="preserve"> ROW( co_plotLabels[[#This Row],[ID]] ) - ROW( co_plotLabels[[#Headers],[ID]] )</f>
        <v>1</v>
      </c>
      <c r="C99" s="9" t="s">
        <v>200</v>
      </c>
      <c r="D99" s="9" t="s">
        <v>221</v>
      </c>
      <c r="E99" s="9" t="str">
        <f xml:space="preserve"> _xlfn.IFNA( _xlfn.TEXTJOIN("", TRUE, "Avoided ", INDEX(co_sectorInfo[impactUnit],MATCH(input_sector,co_sectorInfo[sector],0)), " in ", $G$76, " populations", " - ",$G$78), "" )</f>
        <v/>
      </c>
    </row>
    <row r="100" spans="2:5" x14ac:dyDescent="0.2">
      <c r="B100" s="32">
        <f xml:space="preserve"> ROW( co_plotLabels[[#This Row],[ID]] ) - ROW( co_plotLabels[[#Headers],[ID]] )</f>
        <v>2</v>
      </c>
      <c r="C100" s="9" t="s">
        <v>200</v>
      </c>
      <c r="D100" s="9" t="s">
        <v>222</v>
      </c>
      <c r="E100" s="9" t="s">
        <v>42</v>
      </c>
    </row>
    <row r="101" spans="2:5" x14ac:dyDescent="0.2">
      <c r="B101" s="32">
        <f xml:space="preserve"> ROW( co_plotLabels[[#This Row],[ID]] ) - ROW( co_plotLabels[[#Headers],[ID]] )</f>
        <v>3</v>
      </c>
      <c r="C101" s="9" t="s">
        <v>200</v>
      </c>
      <c r="D101" s="9" t="s">
        <v>223</v>
      </c>
      <c r="E101" s="12" t="str">
        <f xml:space="preserve"> _xlfn.IFNA( _xlfn.TEXTJOIN("", TRUE, "Avoided ", INDEX(co_sectorInfo[impactUnit],MATCH(input_sector,co_sectorInfo[sector],0))), "" )</f>
        <v/>
      </c>
    </row>
    <row r="102" spans="2:5" x14ac:dyDescent="0.2">
      <c r="B102" s="32">
        <f xml:space="preserve"> ROW( co_plotLabels[[#This Row],[ID]] ) - ROW( co_plotLabels[[#Headers],[ID]] )</f>
        <v>4</v>
      </c>
      <c r="C102" s="9" t="s">
        <v>202</v>
      </c>
      <c r="D102" s="11" t="s">
        <v>221</v>
      </c>
      <c r="E102" s="12" t="str">
        <f xml:space="preserve"> _xlfn.IFNA( _xlfn.TEXTJOIN("", TRUE, "Avoided ", INDEX(co_sectorInfo[impactUnit],MATCH(input_sector,co_sectorInfo[sector],0)), " for ", $G$80,", ", $G$82, " - ",$G$81), "" )</f>
        <v/>
      </c>
    </row>
    <row r="103" spans="2:5" x14ac:dyDescent="0.2">
      <c r="B103" s="32">
        <f xml:space="preserve"> ROW( co_plotLabels[[#This Row],[ID]] ) - ROW( co_plotLabels[[#Headers],[ID]] )</f>
        <v>5</v>
      </c>
      <c r="C103" s="9" t="s">
        <v>205</v>
      </c>
      <c r="D103" s="11" t="s">
        <v>221</v>
      </c>
      <c r="E103" s="12" t="str">
        <f ca="1">IF( OR( $G$85 = "", $G$83 = "", $G$84 = "" ), "", _xlfn.TEXTJOIN("",TRUE,"Difference in risk in ", $G$85, " for ", $G$83, " - ", $G$84) )</f>
        <v/>
      </c>
    </row>
    <row r="104" spans="2:5" x14ac:dyDescent="0.2">
      <c r="B104" s="32">
        <f xml:space="preserve"> ROW( co_plotLabels[[#This Row],[ID]] ) - ROW( co_plotLabels[[#Headers],[ID]] )</f>
        <v>6</v>
      </c>
      <c r="C104" s="9" t="s">
        <v>207</v>
      </c>
      <c r="D104" s="11" t="s">
        <v>221</v>
      </c>
      <c r="E104" s="9" t="str">
        <f xml:space="preserve"> _xlfn.IFNA( _xlfn.TEXTJOIN("", TRUE, "Avoided ", INDEX(co_sectorInfo[impactUnit],MATCH(input_sector,co_sectorInfo[sector],0)), " ",
     INDEX(co_sectorInfo[rateUnitLabel],MATCH(input_sector,co_sectorInfo[sector],0)), " in ", $G$86, " populations for ", $G$88," - ", $G$89), "" )</f>
        <v/>
      </c>
    </row>
    <row r="105" spans="2:5" x14ac:dyDescent="0.2">
      <c r="B105" s="32">
        <f xml:space="preserve"> ROW( co_plotLabels[[#This Row],[ID]] ) - ROW( co_plotLabels[[#Headers],[ID]] )</f>
        <v>7</v>
      </c>
      <c r="C105" s="9" t="s">
        <v>207</v>
      </c>
      <c r="D105" s="11" t="s">
        <v>222</v>
      </c>
      <c r="E105" s="9" t="s">
        <v>42</v>
      </c>
    </row>
    <row r="106" spans="2:5" x14ac:dyDescent="0.2">
      <c r="B106" s="32">
        <f xml:space="preserve"> ROW( co_plotLabels[[#This Row],[ID]] ) - ROW( co_plotLabels[[#Headers],[ID]] )</f>
        <v>8</v>
      </c>
      <c r="C106" s="9" t="s">
        <v>207</v>
      </c>
      <c r="D106" s="11" t="s">
        <v>223</v>
      </c>
      <c r="E106" s="12" t="str">
        <f xml:space="preserve"> _xlfn.IFNA( _xlfn.TEXTJOIN("", TRUE, "Avoided ", INDEX(co_sectorInfo[impactUnit],MATCH(input_sector,co_sectorInfo[sector],0))), "" )</f>
        <v/>
      </c>
    </row>
    <row r="107" spans="2:5" x14ac:dyDescent="0.2">
      <c r="B107" s="32">
        <f xml:space="preserve"> ROW( co_plotLabels[[#This Row],[ID]] ) - ROW( co_plotLabels[[#Headers],[ID]] )</f>
        <v>9</v>
      </c>
      <c r="C107" s="9" t="s">
        <v>209</v>
      </c>
      <c r="D107" s="11" t="s">
        <v>221</v>
      </c>
      <c r="E107" s="9" t="str">
        <f xml:space="preserve"> _xlfn.IFNA( _xlfn.TEXTJOIN("", TRUE, "Additional ", INDEX(co_sectorInfo[impactUnit],MATCH(input_sector,co_sectorInfo[sector],0)), " ",
    INDEX(co_sectorInfo[rateUnitLabel],MATCH(input_sector,co_sectorInfo[sector],0)), " in ", $G$90, " populations", " - ", $G$91), "" )</f>
        <v/>
      </c>
    </row>
    <row r="108" spans="2:5" x14ac:dyDescent="0.2">
      <c r="B108" s="32">
        <f xml:space="preserve"> ROW( co_plotLabels[[#This Row],[ID]] ) - ROW( co_plotLabels[[#Headers],[ID]] )</f>
        <v>10</v>
      </c>
      <c r="C108" s="9" t="s">
        <v>209</v>
      </c>
      <c r="D108" s="11" t="s">
        <v>222</v>
      </c>
      <c r="E108" s="9" t="s">
        <v>42</v>
      </c>
    </row>
    <row r="109" spans="2:5" x14ac:dyDescent="0.2">
      <c r="B109" s="32">
        <f xml:space="preserve"> ROW( co_plotLabels[[#This Row],[ID]] ) - ROW( co_plotLabels[[#Headers],[ID]] )</f>
        <v>11</v>
      </c>
      <c r="C109" s="9" t="s">
        <v>209</v>
      </c>
      <c r="D109" s="11" t="s">
        <v>223</v>
      </c>
      <c r="E109" s="9" t="str">
        <f xml:space="preserve"> _xlfn.IFNA( _xlfn.TEXTJOIN("", TRUE, INDEX(co_sectorInfo[impactUnitFormatted],MATCH(input_sector,co_sectorInfo[sector],0))," ", INDEX(co_sectorInfo[rateUnitLabel],MATCH(input_sector,co_sectorInfo[sector],0))), "" )</f>
        <v/>
      </c>
    </row>
    <row r="110" spans="2:5" x14ac:dyDescent="0.2">
      <c r="B110" s="32">
        <f xml:space="preserve"> ROW( co_plotLabels[[#This Row],[ID]] ) - ROW( co_plotLabels[[#Headers],[ID]] )</f>
        <v>12</v>
      </c>
      <c r="C110" s="9" t="s">
        <v>211</v>
      </c>
      <c r="D110" s="11" t="s">
        <v>221</v>
      </c>
      <c r="E110" s="9" t="str">
        <f xml:space="preserve"> _xlfn.IFNA( _xlfn.TEXTJOIN("", TRUE, "Additional ", INDEX(co_sectorInfo[impactUnit],MATCH(input_sector,co_sectorInfo[sector],0))," ", INDEX(co_sectorInfo[rateUnitLabel],MATCH(input_sector,co_sectorInfo[sector],0)), " for ", $G$92, ", ", $G$94," - ", $G$93), "" )</f>
        <v/>
      </c>
    </row>
    <row r="113" spans="2:3" x14ac:dyDescent="0.2">
      <c r="B113" s="6" t="s">
        <v>224</v>
      </c>
    </row>
    <row r="114" spans="2:3" x14ac:dyDescent="0.2">
      <c r="B114" s="6" t="s">
        <v>104</v>
      </c>
      <c r="C114" s="6" t="s">
        <v>39</v>
      </c>
    </row>
    <row r="115" spans="2:3" x14ac:dyDescent="0.2">
      <c r="B115" s="32">
        <f xml:space="preserve"> ROW( co_regions[[#This Row],[ID]] ) - ROW( co_regions[[#Headers],[ID]] )</f>
        <v>1</v>
      </c>
      <c r="C115" s="9" t="s">
        <v>225</v>
      </c>
    </row>
    <row r="116" spans="2:3" x14ac:dyDescent="0.2">
      <c r="B116" s="32">
        <f xml:space="preserve"> ROW( co_regions[[#This Row],[ID]] ) - ROW( co_regions[[#Headers],[ID]] )</f>
        <v>2</v>
      </c>
      <c r="C116" s="9" t="s">
        <v>226</v>
      </c>
    </row>
    <row r="117" spans="2:3" x14ac:dyDescent="0.2">
      <c r="B117" s="32">
        <f xml:space="preserve"> ROW( co_regions[[#This Row],[ID]] ) - ROW( co_regions[[#Headers],[ID]] )</f>
        <v>3</v>
      </c>
      <c r="C117" s="9" t="s">
        <v>227</v>
      </c>
    </row>
    <row r="118" spans="2:3" x14ac:dyDescent="0.2">
      <c r="B118" s="32">
        <f xml:space="preserve"> ROW( co_regions[[#This Row],[ID]] ) - ROW( co_regions[[#Headers],[ID]] )</f>
        <v>4</v>
      </c>
      <c r="C118" s="9" t="s">
        <v>228</v>
      </c>
    </row>
    <row r="119" spans="2:3" x14ac:dyDescent="0.2">
      <c r="B119" s="32">
        <f xml:space="preserve"> ROW( co_regions[[#This Row],[ID]] ) - ROW( co_regions[[#Headers],[ID]] )</f>
        <v>5</v>
      </c>
      <c r="C119" s="9" t="s">
        <v>229</v>
      </c>
    </row>
    <row r="120" spans="2:3" x14ac:dyDescent="0.2">
      <c r="B120" s="32">
        <f xml:space="preserve"> ROW( co_regions[[#This Row],[ID]] ) - ROW( co_regions[[#Headers],[ID]] )</f>
        <v>6</v>
      </c>
      <c r="C120" s="9" t="s">
        <v>230</v>
      </c>
    </row>
    <row r="121" spans="2:3" x14ac:dyDescent="0.2">
      <c r="B121" s="32">
        <f xml:space="preserve"> ROW( co_regions[[#This Row],[ID]] ) - ROW( co_regions[[#Headers],[ID]] )</f>
        <v>7</v>
      </c>
      <c r="C121" s="9" t="s">
        <v>231</v>
      </c>
    </row>
    <row r="122" spans="2:3" x14ac:dyDescent="0.2">
      <c r="B122" s="32">
        <f xml:space="preserve"> ROW( co_regions[[#This Row],[ID]] ) - ROW( co_regions[[#Headers],[ID]] )</f>
        <v>8</v>
      </c>
      <c r="C122" s="9" t="s">
        <v>40</v>
      </c>
    </row>
    <row r="125" spans="2:3" x14ac:dyDescent="0.2">
      <c r="B125" s="6" t="s">
        <v>232</v>
      </c>
    </row>
    <row r="126" spans="2:3" x14ac:dyDescent="0.2">
      <c r="B126" s="6" t="s">
        <v>104</v>
      </c>
      <c r="C126" s="6" t="s">
        <v>42</v>
      </c>
    </row>
    <row r="127" spans="2:3" x14ac:dyDescent="0.2">
      <c r="B127" s="32">
        <f xml:space="preserve"> ROW( co_years[[#This Row],[ID]] ) - ROW( co_years[[#Headers],[ID]] )</f>
        <v>1</v>
      </c>
      <c r="C127" s="12">
        <f xml:space="preserve"> 2010 + ( co_years[[#This Row],[ID]] - 1 ) * 5</f>
        <v>2010</v>
      </c>
    </row>
    <row r="128" spans="2:3" x14ac:dyDescent="0.2">
      <c r="B128" s="32">
        <f xml:space="preserve"> ROW( co_years[[#This Row],[ID]] ) - ROW( co_years[[#Headers],[ID]] )</f>
        <v>2</v>
      </c>
      <c r="C128" s="12">
        <f xml:space="preserve"> 2010 + ( co_years[[#This Row],[ID]] - 1 ) * 5</f>
        <v>2015</v>
      </c>
    </row>
    <row r="129" spans="2:3" x14ac:dyDescent="0.2">
      <c r="B129" s="32">
        <f xml:space="preserve"> ROW( co_years[[#This Row],[ID]] ) - ROW( co_years[[#Headers],[ID]] )</f>
        <v>3</v>
      </c>
      <c r="C129" s="12">
        <f xml:space="preserve"> 2010 + ( co_years[[#This Row],[ID]] - 1 ) * 5</f>
        <v>2020</v>
      </c>
    </row>
    <row r="130" spans="2:3" x14ac:dyDescent="0.2">
      <c r="B130" s="32">
        <f xml:space="preserve"> ROW( co_years[[#This Row],[ID]] ) - ROW( co_years[[#Headers],[ID]] )</f>
        <v>4</v>
      </c>
      <c r="C130" s="12">
        <f xml:space="preserve"> 2010 + ( co_years[[#This Row],[ID]] - 1 ) * 5</f>
        <v>2025</v>
      </c>
    </row>
    <row r="131" spans="2:3" x14ac:dyDescent="0.2">
      <c r="B131" s="32">
        <f xml:space="preserve"> ROW( co_years[[#This Row],[ID]] ) - ROW( co_years[[#Headers],[ID]] )</f>
        <v>5</v>
      </c>
      <c r="C131" s="12">
        <f xml:space="preserve"> 2010 + ( co_years[[#This Row],[ID]] - 1 ) * 5</f>
        <v>2030</v>
      </c>
    </row>
    <row r="132" spans="2:3" x14ac:dyDescent="0.2">
      <c r="B132" s="32">
        <f xml:space="preserve"> ROW( co_years[[#This Row],[ID]] ) - ROW( co_years[[#Headers],[ID]] )</f>
        <v>6</v>
      </c>
      <c r="C132" s="12">
        <f xml:space="preserve"> 2010 + ( co_years[[#This Row],[ID]] - 1 ) * 5</f>
        <v>2035</v>
      </c>
    </row>
    <row r="133" spans="2:3" x14ac:dyDescent="0.2">
      <c r="B133" s="32">
        <f xml:space="preserve"> ROW( co_years[[#This Row],[ID]] ) - ROW( co_years[[#Headers],[ID]] )</f>
        <v>7</v>
      </c>
      <c r="C133" s="12">
        <f xml:space="preserve"> 2010 + ( co_years[[#This Row],[ID]] - 1 ) * 5</f>
        <v>2040</v>
      </c>
    </row>
    <row r="134" spans="2:3" x14ac:dyDescent="0.2">
      <c r="B134" s="32">
        <f xml:space="preserve"> ROW( co_years[[#This Row],[ID]] ) - ROW( co_years[[#Headers],[ID]] )</f>
        <v>8</v>
      </c>
      <c r="C134" s="12">
        <f xml:space="preserve"> 2010 + ( co_years[[#This Row],[ID]] - 1 ) * 5</f>
        <v>2045</v>
      </c>
    </row>
    <row r="135" spans="2:3" x14ac:dyDescent="0.2">
      <c r="B135" s="32">
        <f xml:space="preserve"> ROW( co_years[[#This Row],[ID]] ) - ROW( co_years[[#Headers],[ID]] )</f>
        <v>9</v>
      </c>
      <c r="C135" s="12">
        <f xml:space="preserve"> 2010 + ( co_years[[#This Row],[ID]] - 1 ) * 5</f>
        <v>2050</v>
      </c>
    </row>
    <row r="136" spans="2:3" x14ac:dyDescent="0.2">
      <c r="B136" s="32">
        <f xml:space="preserve"> ROW( co_years[[#This Row],[ID]] ) - ROW( co_years[[#Headers],[ID]] )</f>
        <v>10</v>
      </c>
      <c r="C136" s="12">
        <f xml:space="preserve"> 2010 + ( co_years[[#This Row],[ID]] - 1 ) * 5</f>
        <v>2055</v>
      </c>
    </row>
    <row r="137" spans="2:3" x14ac:dyDescent="0.2">
      <c r="B137" s="32">
        <f xml:space="preserve"> ROW( co_years[[#This Row],[ID]] ) - ROW( co_years[[#Headers],[ID]] )</f>
        <v>11</v>
      </c>
      <c r="C137" s="12">
        <f xml:space="preserve"> 2010 + ( co_years[[#This Row],[ID]] - 1 ) * 5</f>
        <v>2060</v>
      </c>
    </row>
    <row r="138" spans="2:3" x14ac:dyDescent="0.2">
      <c r="B138" s="32">
        <f xml:space="preserve"> ROW( co_years[[#This Row],[ID]] ) - ROW( co_years[[#Headers],[ID]] )</f>
        <v>12</v>
      </c>
      <c r="C138" s="12">
        <f xml:space="preserve"> 2010 + ( co_years[[#This Row],[ID]] - 1 ) * 5</f>
        <v>2065</v>
      </c>
    </row>
    <row r="139" spans="2:3" x14ac:dyDescent="0.2">
      <c r="B139" s="32">
        <f xml:space="preserve"> ROW( co_years[[#This Row],[ID]] ) - ROW( co_years[[#Headers],[ID]] )</f>
        <v>13</v>
      </c>
      <c r="C139" s="12">
        <f xml:space="preserve"> 2010 + ( co_years[[#This Row],[ID]] - 1 ) * 5</f>
        <v>2070</v>
      </c>
    </row>
    <row r="140" spans="2:3" x14ac:dyDescent="0.2">
      <c r="B140" s="32">
        <f xml:space="preserve"> ROW( co_years[[#This Row],[ID]] ) - ROW( co_years[[#Headers],[ID]] )</f>
        <v>14</v>
      </c>
      <c r="C140" s="12">
        <f xml:space="preserve"> 2010 + ( co_years[[#This Row],[ID]] - 1 ) * 5</f>
        <v>2075</v>
      </c>
    </row>
    <row r="141" spans="2:3" x14ac:dyDescent="0.2">
      <c r="B141" s="32">
        <f xml:space="preserve"> ROW( co_years[[#This Row],[ID]] ) - ROW( co_years[[#Headers],[ID]] )</f>
        <v>15</v>
      </c>
      <c r="C141" s="12">
        <f xml:space="preserve"> 2010 + ( co_years[[#This Row],[ID]] - 1 ) * 5</f>
        <v>2080</v>
      </c>
    </row>
    <row r="142" spans="2:3" x14ac:dyDescent="0.2">
      <c r="B142" s="32">
        <f xml:space="preserve"> ROW( co_years[[#This Row],[ID]] ) - ROW( co_years[[#Headers],[ID]] )</f>
        <v>16</v>
      </c>
      <c r="C142" s="12">
        <f xml:space="preserve"> 2010 + ( co_years[[#This Row],[ID]] - 1 ) * 5</f>
        <v>2085</v>
      </c>
    </row>
    <row r="143" spans="2:3" x14ac:dyDescent="0.2">
      <c r="B143" s="32">
        <f xml:space="preserve"> ROW( co_years[[#This Row],[ID]] ) - ROW( co_years[[#Headers],[ID]] )</f>
        <v>17</v>
      </c>
      <c r="C143" s="12">
        <f xml:space="preserve"> 2010 + ( co_years[[#This Row],[ID]] - 1 ) * 5</f>
        <v>2090</v>
      </c>
    </row>
  </sheetData>
  <pageMargins left="0.7" right="0.7" top="0.75" bottom="0.75" header="0.3" footer="0.3"/>
  <pageSetup orientation="portrait"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17</vt:i4>
      </vt:variant>
    </vt:vector>
  </HeadingPairs>
  <TitlesOfParts>
    <vt:vector size="24"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2022-03-23T18:49:26Z</dcterms:modified>
  <cp:category/>
  <cp:contentStatus/>
</cp:coreProperties>
</file>