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C:\Users\knoiva\OneDrive - Industrial Economics, Inc\Documents\github\FrEDI\FrEDI\inst\extdata\sv\"/>
    </mc:Choice>
  </mc:AlternateContent>
  <xr:revisionPtr revIDLastSave="0" documentId="13_ncr:1_{C3F313F7-D724-4DF1-9AF9-AD9EE9F576E6}" xr6:coauthVersionLast="47" xr6:coauthVersionMax="47" xr10:uidLastSave="{00000000-0000-0000-0000-000000000000}"/>
  <bookViews>
    <workbookView xWindow="-12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18" i="9" l="1"/>
  <c r="I119" i="9"/>
  <c r="I120" i="9"/>
  <c r="I121" i="9"/>
  <c r="I122" i="9"/>
  <c r="I123" i="9"/>
  <c r="I124" i="9"/>
  <c r="I125" i="9"/>
  <c r="H106" i="9"/>
  <c r="H107" i="9"/>
  <c r="H108" i="9"/>
  <c r="H109" i="9"/>
  <c r="H110" i="9"/>
  <c r="H111" i="9"/>
  <c r="H112" i="9"/>
  <c r="H113" i="9"/>
  <c r="I74" i="10"/>
  <c r="I75" i="10"/>
  <c r="I76" i="10"/>
  <c r="I77" i="10"/>
  <c r="I78" i="10"/>
  <c r="I79" i="10"/>
  <c r="I80" i="10"/>
  <c r="I81" i="10"/>
  <c r="E108" i="6"/>
  <c r="E2" i="9"/>
  <c r="E32" i="9"/>
  <c r="E2" i="8"/>
  <c r="E2" i="10"/>
  <c r="C112" i="9"/>
  <c r="C106" i="9"/>
  <c r="G106" i="9" s="1" a="1"/>
  <c r="G106" i="9" s="1"/>
  <c r="C118" i="9"/>
  <c r="C119" i="9"/>
  <c r="D118" i="9"/>
  <c r="H118" i="9" s="1" a="1"/>
  <c r="H118" i="9" s="1"/>
  <c r="D119" i="9"/>
  <c r="H121" i="9" a="1"/>
  <c r="H121" i="9" s="1"/>
  <c r="H122" i="9" a="1"/>
  <c r="H122" i="9" s="1"/>
  <c r="H123" i="9" a="1"/>
  <c r="H123" i="9" s="1"/>
  <c r="H124" i="9" a="1"/>
  <c r="H124" i="9" s="1"/>
  <c r="H125" i="9" a="1"/>
  <c r="H125" i="9" s="1"/>
  <c r="H78" i="10" a="1"/>
  <c r="H78" i="10" s="1"/>
  <c r="H79" i="10" a="1"/>
  <c r="H79" i="10" s="1"/>
  <c r="H80" i="10" a="1"/>
  <c r="H80" i="10" s="1"/>
  <c r="H81" i="10" a="1"/>
  <c r="H81" i="10" s="1"/>
  <c r="H77" i="10" a="1"/>
  <c r="H77" i="10" s="1"/>
  <c r="H75" i="10" a="1"/>
  <c r="H75" i="10" s="1"/>
  <c r="H76" i="10" a="1"/>
  <c r="H76" i="10" s="1"/>
  <c r="E74" i="10"/>
  <c r="D74" i="10"/>
  <c r="E113" i="6"/>
  <c r="G29" i="8" a="1"/>
  <c r="G29" i="8" s="1"/>
  <c r="G30" i="8" a="1"/>
  <c r="G30" i="8" s="1"/>
  <c r="G31" i="8" a="1"/>
  <c r="G31" i="8" s="1"/>
  <c r="G32" i="8" a="1"/>
  <c r="G32" i="8" s="1"/>
  <c r="B17" i="6"/>
  <c r="L6" i="6"/>
  <c r="I6" i="6"/>
  <c r="B6" i="6"/>
  <c r="H119" i="9" l="1" a="1"/>
  <c r="H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0" i="6" a="1"/>
  <c r="G101" i="6" a="1"/>
  <c r="G98" i="6" a="1"/>
  <c r="G99"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4" i="6" a="1"/>
  <c r="G86" i="6" a="1"/>
  <c r="G80" i="6" a="1"/>
  <c r="G88" i="6" a="1"/>
  <c r="G95" i="6" a="1"/>
  <c r="G94" i="6" a="1"/>
  <c r="G93" i="6" a="1"/>
  <c r="G97" i="6" a="1"/>
  <c r="G85" i="6" a="1"/>
  <c r="G96" i="6" a="1"/>
  <c r="G83" i="6" a="1"/>
  <c r="G92" i="6" a="1"/>
  <c r="G91" i="6" a="1"/>
  <c r="G89" i="6" a="1"/>
  <c r="G81" i="6" a="1"/>
  <c r="G82" i="6" a="1"/>
  <c r="G87" i="6" a="1"/>
  <c r="G90" i="6" a="1"/>
  <c r="G79"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W93" i="9" l="1" a="1"/>
  <c r="W93" i="9" s="1"/>
  <c r="O93" i="9" a="1"/>
  <c r="O93" i="9" s="1"/>
  <c r="H93" i="9" a="1"/>
  <c r="H93" i="9" s="1"/>
  <c r="V93" i="9" a="1"/>
  <c r="V93" i="9" s="1"/>
  <c r="N93" i="9" a="1"/>
  <c r="N93" i="9" s="1"/>
  <c r="U93" i="9" a="1"/>
  <c r="U93" i="9" s="1"/>
  <c r="M93" i="9" a="1"/>
  <c r="M93" i="9" s="1"/>
  <c r="Q93" i="9" a="1"/>
  <c r="Q93" i="9" s="1"/>
  <c r="P93" i="9" a="1"/>
  <c r="P93" i="9" s="1"/>
  <c r="T93" i="9" a="1"/>
  <c r="T93" i="9" s="1"/>
  <c r="L93" i="9" a="1"/>
  <c r="L93" i="9" s="1"/>
  <c r="S93" i="9" a="1"/>
  <c r="S93" i="9" s="1"/>
  <c r="K93" i="9" a="1"/>
  <c r="K93" i="9" s="1"/>
  <c r="R93" i="9" a="1"/>
  <c r="R93" i="9" s="1"/>
  <c r="J93" i="9" a="1"/>
  <c r="J93" i="9" s="1"/>
  <c r="I93" i="9" a="1"/>
  <c r="I93" i="9" s="1"/>
  <c r="X93" i="9" a="1"/>
  <c r="X93" i="9" s="1"/>
  <c r="W92" i="9" a="1"/>
  <c r="W92" i="9" s="1"/>
  <c r="O92" i="9" a="1"/>
  <c r="O92" i="9" s="1"/>
  <c r="V92" i="9" a="1"/>
  <c r="V92" i="9" s="1"/>
  <c r="N92" i="9" a="1"/>
  <c r="N92" i="9" s="1"/>
  <c r="U92" i="9" a="1"/>
  <c r="U92" i="9" s="1"/>
  <c r="I92" i="9" a="1"/>
  <c r="I92" i="9" s="1"/>
  <c r="X92" i="9" a="1"/>
  <c r="X92" i="9" s="1"/>
  <c r="H92" i="9" a="1"/>
  <c r="H92" i="9" s="1"/>
  <c r="M92" i="9" a="1"/>
  <c r="M92" i="9" s="1"/>
  <c r="T92" i="9" a="1"/>
  <c r="T92" i="9" s="1"/>
  <c r="L92" i="9" a="1"/>
  <c r="L92" i="9" s="1"/>
  <c r="S92" i="9" a="1"/>
  <c r="S92" i="9" s="1"/>
  <c r="K92" i="9" a="1"/>
  <c r="K92" i="9" s="1"/>
  <c r="R92" i="9" a="1"/>
  <c r="R92" i="9" s="1"/>
  <c r="J92" i="9" a="1"/>
  <c r="J92" i="9" s="1"/>
  <c r="Q92" i="9" a="1"/>
  <c r="Q92" i="9" s="1"/>
  <c r="P92" i="9" a="1"/>
  <c r="P92" i="9" s="1"/>
  <c r="G112" i="9"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Q47" i="8" l="1" a="1"/>
  <c r="Q47" i="8" s="1"/>
  <c r="W47" i="8" a="1"/>
  <c r="W47" i="8" s="1"/>
  <c r="V47" i="8" a="1"/>
  <c r="V47" i="8" s="1"/>
  <c r="U47" i="8" a="1"/>
  <c r="U47" i="8" s="1"/>
  <c r="T47" i="8" a="1"/>
  <c r="T47" i="8" s="1"/>
  <c r="S47" i="8" a="1"/>
  <c r="S47" i="8" s="1"/>
  <c r="R47" i="8" a="1"/>
  <c r="R47" i="8" s="1"/>
  <c r="O47" i="8" a="1"/>
  <c r="O47" i="8" s="1"/>
  <c r="AA47" i="8" a="1"/>
  <c r="AA47" i="8" s="1"/>
  <c r="Z47" i="8" a="1"/>
  <c r="Z47" i="8" s="1"/>
  <c r="Y47" i="8" a="1"/>
  <c r="Y47" i="8" s="1"/>
  <c r="P47" i="8" a="1"/>
  <c r="P47" i="8" s="1"/>
  <c r="N47" i="8" a="1"/>
  <c r="N47" i="8" s="1"/>
  <c r="M47" i="8" a="1"/>
  <c r="M47" i="8" s="1"/>
  <c r="L47" i="8" a="1"/>
  <c r="L47" i="8" s="1"/>
  <c r="K47" i="8" a="1"/>
  <c r="K47" i="8" s="1"/>
  <c r="X47" i="8" a="1"/>
  <c r="X47" i="8" s="1"/>
  <c r="L62" i="8" a="1"/>
  <c r="L62" i="8" s="1"/>
  <c r="M62" i="8" a="1"/>
  <c r="M62" i="8" s="1"/>
  <c r="Q62" i="8" a="1"/>
  <c r="Q62" i="8" s="1"/>
  <c r="N62" i="8" a="1"/>
  <c r="N62" i="8" s="1"/>
  <c r="X62" i="8" a="1"/>
  <c r="X62" i="8" s="1"/>
  <c r="W62" i="8" a="1"/>
  <c r="W62" i="8" s="1"/>
  <c r="V62" i="8" a="1"/>
  <c r="V62" i="8" s="1"/>
  <c r="U62" i="8" a="1"/>
  <c r="U62" i="8" s="1"/>
  <c r="T62" i="8" a="1"/>
  <c r="T62" i="8" s="1"/>
  <c r="AA62" i="8" a="1"/>
  <c r="AA62" i="8" s="1"/>
  <c r="Z62" i="8" a="1"/>
  <c r="Z62" i="8" s="1"/>
  <c r="Y62" i="8" a="1"/>
  <c r="Y62" i="8" s="1"/>
  <c r="P62" i="8" a="1"/>
  <c r="P62" i="8" s="1"/>
  <c r="K62" i="8" a="1"/>
  <c r="K62" i="8" s="1"/>
  <c r="O62" i="8" a="1"/>
  <c r="O62" i="8" s="1"/>
  <c r="R62" i="8" a="1"/>
  <c r="R62" i="8" s="1"/>
  <c r="S62" i="8" a="1"/>
  <c r="S62" i="8" s="1"/>
  <c r="X54" i="8" a="1"/>
  <c r="X54" i="8" s="1"/>
  <c r="Q54" i="8" a="1"/>
  <c r="Q54" i="8" s="1"/>
  <c r="K54" i="8" a="1"/>
  <c r="K54" i="8" s="1"/>
  <c r="W54" i="8" a="1"/>
  <c r="W54" i="8" s="1"/>
  <c r="V54" i="8" a="1"/>
  <c r="V54" i="8" s="1"/>
  <c r="U54" i="8" a="1"/>
  <c r="U54" i="8" s="1"/>
  <c r="T54" i="8" a="1"/>
  <c r="T54" i="8" s="1"/>
  <c r="R54" i="8" a="1"/>
  <c r="R54" i="8" s="1"/>
  <c r="O54" i="8" a="1"/>
  <c r="O54" i="8" s="1"/>
  <c r="AA54" i="8" a="1"/>
  <c r="AA54" i="8" s="1"/>
  <c r="Z54" i="8" a="1"/>
  <c r="Z54" i="8" s="1"/>
  <c r="Y54" i="8" a="1"/>
  <c r="Y54" i="8" s="1"/>
  <c r="P54" i="8" a="1"/>
  <c r="P54" i="8" s="1"/>
  <c r="N54" i="8" a="1"/>
  <c r="N54" i="8" s="1"/>
  <c r="M54" i="8" a="1"/>
  <c r="M54" i="8" s="1"/>
  <c r="L54" i="8" a="1"/>
  <c r="L54" i="8" s="1"/>
  <c r="S54" i="8" a="1"/>
  <c r="S54" i="8" s="1"/>
  <c r="W46" i="8" a="1"/>
  <c r="W46" i="8" s="1"/>
  <c r="V46" i="8" a="1"/>
  <c r="V46" i="8" s="1"/>
  <c r="U46" i="8" a="1"/>
  <c r="U46" i="8" s="1"/>
  <c r="T46" i="8" a="1"/>
  <c r="T46" i="8" s="1"/>
  <c r="R46" i="8" a="1"/>
  <c r="R46" i="8" s="1"/>
  <c r="O46" i="8" a="1"/>
  <c r="O46" i="8" s="1"/>
  <c r="AA46" i="8" a="1"/>
  <c r="AA46" i="8" s="1"/>
  <c r="Z46" i="8" a="1"/>
  <c r="Z46" i="8" s="1"/>
  <c r="Y46" i="8" a="1"/>
  <c r="Y46" i="8" s="1"/>
  <c r="P46" i="8" a="1"/>
  <c r="P46" i="8" s="1"/>
  <c r="L46" i="8" a="1"/>
  <c r="L46" i="8" s="1"/>
  <c r="X46" i="8" a="1"/>
  <c r="X46" i="8" s="1"/>
  <c r="M46" i="8" a="1"/>
  <c r="M46" i="8" s="1"/>
  <c r="Q46" i="8" a="1"/>
  <c r="Q46" i="8" s="1"/>
  <c r="K46" i="8" a="1"/>
  <c r="K46" i="8" s="1"/>
  <c r="S46" i="8" a="1"/>
  <c r="S46" i="8" s="1"/>
  <c r="N46" i="8" a="1"/>
  <c r="N46" i="8" s="1"/>
  <c r="X48" i="8" a="1"/>
  <c r="X48" i="8" s="1"/>
  <c r="Q48" i="8" a="1"/>
  <c r="Q48" i="8" s="1"/>
  <c r="W48" i="8" a="1"/>
  <c r="W48" i="8" s="1"/>
  <c r="V48" i="8" a="1"/>
  <c r="V48" i="8" s="1"/>
  <c r="U48" i="8" a="1"/>
  <c r="U48" i="8" s="1"/>
  <c r="T48" i="8" a="1"/>
  <c r="T48" i="8" s="1"/>
  <c r="R48" i="8" a="1"/>
  <c r="R48" i="8" s="1"/>
  <c r="O48" i="8" a="1"/>
  <c r="O48" i="8" s="1"/>
  <c r="Y48" i="8" a="1"/>
  <c r="Y48" i="8" s="1"/>
  <c r="P48" i="8" a="1"/>
  <c r="P48" i="8" s="1"/>
  <c r="M48" i="8" a="1"/>
  <c r="M48" i="8" s="1"/>
  <c r="K48" i="8" a="1"/>
  <c r="K48" i="8" s="1"/>
  <c r="AA48" i="8" a="1"/>
  <c r="AA48" i="8" s="1"/>
  <c r="N48" i="8" a="1"/>
  <c r="N48" i="8" s="1"/>
  <c r="Z48" i="8" a="1"/>
  <c r="Z48" i="8" s="1"/>
  <c r="S48" i="8" a="1"/>
  <c r="S48" i="8" s="1"/>
  <c r="L48" i="8" a="1"/>
  <c r="L48" i="8" s="1"/>
  <c r="M61" i="8" a="1"/>
  <c r="M61" i="8" s="1"/>
  <c r="Q61" i="8" a="1"/>
  <c r="Q61" i="8" s="1"/>
  <c r="N61" i="8" a="1"/>
  <c r="N61" i="8" s="1"/>
  <c r="X61" i="8" a="1"/>
  <c r="X61" i="8" s="1"/>
  <c r="W61" i="8" a="1"/>
  <c r="W61" i="8" s="1"/>
  <c r="V61" i="8" a="1"/>
  <c r="V61" i="8" s="1"/>
  <c r="U61" i="8" a="1"/>
  <c r="U61" i="8" s="1"/>
  <c r="T61" i="8" a="1"/>
  <c r="T61" i="8" s="1"/>
  <c r="R61" i="8" a="1"/>
  <c r="R61" i="8" s="1"/>
  <c r="O61" i="8" a="1"/>
  <c r="O61" i="8" s="1"/>
  <c r="L61" i="8" a="1"/>
  <c r="L61" i="8" s="1"/>
  <c r="AA61" i="8" a="1"/>
  <c r="AA61" i="8" s="1"/>
  <c r="S61" i="8" a="1"/>
  <c r="S61" i="8" s="1"/>
  <c r="Y61" i="8" a="1"/>
  <c r="Y61" i="8" s="1"/>
  <c r="P61" i="8" a="1"/>
  <c r="P61" i="8" s="1"/>
  <c r="Z61" i="8" a="1"/>
  <c r="Z61" i="8" s="1"/>
  <c r="K61" i="8" a="1"/>
  <c r="K61" i="8" s="1"/>
  <c r="X53" i="8" a="1"/>
  <c r="X53" i="8" s="1"/>
  <c r="Q53" i="8" a="1"/>
  <c r="Q53" i="8" s="1"/>
  <c r="W53" i="8" a="1"/>
  <c r="W53" i="8" s="1"/>
  <c r="V53" i="8" a="1"/>
  <c r="V53" i="8" s="1"/>
  <c r="U53" i="8" a="1"/>
  <c r="U53" i="8" s="1"/>
  <c r="T53" i="8" a="1"/>
  <c r="T53" i="8" s="1"/>
  <c r="S53" i="8" a="1"/>
  <c r="S53" i="8" s="1"/>
  <c r="R53" i="8" a="1"/>
  <c r="R53" i="8" s="1"/>
  <c r="O53" i="8" a="1"/>
  <c r="O53" i="8" s="1"/>
  <c r="AA53" i="8" a="1"/>
  <c r="AA53" i="8" s="1"/>
  <c r="Z53" i="8" a="1"/>
  <c r="Z53" i="8" s="1"/>
  <c r="Y53" i="8" a="1"/>
  <c r="Y53" i="8" s="1"/>
  <c r="P53" i="8" a="1"/>
  <c r="P53" i="8" s="1"/>
  <c r="K53" i="8" a="1"/>
  <c r="K53" i="8" s="1"/>
  <c r="L53" i="8" a="1"/>
  <c r="L53" i="8" s="1"/>
  <c r="N53" i="8" a="1"/>
  <c r="N53" i="8" s="1"/>
  <c r="M53" i="8" a="1"/>
  <c r="M53" i="8" s="1"/>
  <c r="W45" i="8" a="1"/>
  <c r="W45" i="8" s="1"/>
  <c r="V45" i="8" a="1"/>
  <c r="V45" i="8" s="1"/>
  <c r="U45" i="8" a="1"/>
  <c r="U45" i="8" s="1"/>
  <c r="T45" i="8" a="1"/>
  <c r="T45" i="8" s="1"/>
  <c r="R45" i="8" a="1"/>
  <c r="R45" i="8" s="1"/>
  <c r="O45" i="8" a="1"/>
  <c r="O45" i="8" s="1"/>
  <c r="AA45" i="8" a="1"/>
  <c r="AA45" i="8" s="1"/>
  <c r="Z45" i="8" a="1"/>
  <c r="Z45" i="8" s="1"/>
  <c r="Y45" i="8" a="1"/>
  <c r="Y45" i="8" s="1"/>
  <c r="P45" i="8" a="1"/>
  <c r="P45" i="8" s="1"/>
  <c r="N45" i="8" a="1"/>
  <c r="N45" i="8" s="1"/>
  <c r="X45" i="8" a="1"/>
  <c r="X45" i="8" s="1"/>
  <c r="M45" i="8" a="1"/>
  <c r="M45" i="8" s="1"/>
  <c r="K45" i="8" a="1"/>
  <c r="K45" i="8" s="1"/>
  <c r="S45" i="8" a="1"/>
  <c r="S45" i="8" s="1"/>
  <c r="L45" i="8" a="1"/>
  <c r="L45" i="8" s="1"/>
  <c r="Q45" i="8" a="1"/>
  <c r="Q45" i="8" s="1"/>
  <c r="AA56" i="8" a="1"/>
  <c r="AA56" i="8" s="1"/>
  <c r="Z56" i="8" a="1"/>
  <c r="Z56" i="8" s="1"/>
  <c r="L56" i="8" a="1"/>
  <c r="L56" i="8" s="1"/>
  <c r="M56" i="8" a="1"/>
  <c r="M56" i="8" s="1"/>
  <c r="N56" i="8" a="1"/>
  <c r="N56" i="8" s="1"/>
  <c r="Q56" i="8" a="1"/>
  <c r="Q56" i="8" s="1"/>
  <c r="X56" i="8" a="1"/>
  <c r="X56" i="8" s="1"/>
  <c r="W56" i="8" a="1"/>
  <c r="W56" i="8" s="1"/>
  <c r="V56" i="8" a="1"/>
  <c r="V56" i="8" s="1"/>
  <c r="U56" i="8" a="1"/>
  <c r="U56" i="8" s="1"/>
  <c r="T56" i="8" a="1"/>
  <c r="T56" i="8" s="1"/>
  <c r="Y56" i="8" a="1"/>
  <c r="Y56" i="8" s="1"/>
  <c r="P56" i="8" a="1"/>
  <c r="P56" i="8" s="1"/>
  <c r="O56" i="8" a="1"/>
  <c r="O56" i="8" s="1"/>
  <c r="R56" i="8" a="1"/>
  <c r="R56" i="8" s="1"/>
  <c r="K56" i="8" a="1"/>
  <c r="K56" i="8" s="1"/>
  <c r="S56" i="8" a="1"/>
  <c r="S56" i="8" s="1"/>
  <c r="Q68" i="8" a="1"/>
  <c r="Q68" i="8" s="1"/>
  <c r="M68" i="8" a="1"/>
  <c r="M68" i="8" s="1"/>
  <c r="N68" i="8" a="1"/>
  <c r="N68" i="8" s="1"/>
  <c r="W68" i="8" a="1"/>
  <c r="W68" i="8" s="1"/>
  <c r="V68" i="8" a="1"/>
  <c r="V68" i="8" s="1"/>
  <c r="U68" i="8" a="1"/>
  <c r="U68" i="8" s="1"/>
  <c r="T68" i="8" a="1"/>
  <c r="T68" i="8" s="1"/>
  <c r="X68" i="8" a="1"/>
  <c r="X68" i="8" s="1"/>
  <c r="R68" i="8" a="1"/>
  <c r="R68" i="8" s="1"/>
  <c r="O68" i="8" a="1"/>
  <c r="O68" i="8" s="1"/>
  <c r="AA68" i="8" a="1"/>
  <c r="AA68" i="8" s="1"/>
  <c r="Z68" i="8" a="1"/>
  <c r="Z68" i="8" s="1"/>
  <c r="L68" i="8" a="1"/>
  <c r="L68" i="8" s="1"/>
  <c r="S68" i="8" a="1"/>
  <c r="S68" i="8" s="1"/>
  <c r="K68" i="8" a="1"/>
  <c r="K68" i="8" s="1"/>
  <c r="Y68" i="8" a="1"/>
  <c r="Y68" i="8" s="1"/>
  <c r="P68" i="8" a="1"/>
  <c r="P68" i="8" s="1"/>
  <c r="Q60" i="8" a="1"/>
  <c r="Q60" i="8" s="1"/>
  <c r="N60" i="8" a="1"/>
  <c r="N60" i="8" s="1"/>
  <c r="K60" i="8" a="1"/>
  <c r="K60" i="8" s="1"/>
  <c r="X60" i="8" a="1"/>
  <c r="X60" i="8" s="1"/>
  <c r="W60" i="8" a="1"/>
  <c r="W60" i="8" s="1"/>
  <c r="V60" i="8" a="1"/>
  <c r="V60" i="8" s="1"/>
  <c r="U60" i="8" a="1"/>
  <c r="U60" i="8" s="1"/>
  <c r="T60" i="8" a="1"/>
  <c r="T60" i="8" s="1"/>
  <c r="R60" i="8" a="1"/>
  <c r="R60" i="8" s="1"/>
  <c r="O60" i="8" a="1"/>
  <c r="O60" i="8" s="1"/>
  <c r="Y60" i="8" a="1"/>
  <c r="Y60" i="8" s="1"/>
  <c r="P60" i="8" a="1"/>
  <c r="P60" i="8" s="1"/>
  <c r="AA60" i="8" a="1"/>
  <c r="AA60" i="8" s="1"/>
  <c r="Z60" i="8" a="1"/>
  <c r="Z60" i="8" s="1"/>
  <c r="S60" i="8" a="1"/>
  <c r="S60" i="8" s="1"/>
  <c r="L60" i="8" a="1"/>
  <c r="L60" i="8" s="1"/>
  <c r="M60" i="8" a="1"/>
  <c r="M60" i="8" s="1"/>
  <c r="N67" i="8" a="1"/>
  <c r="N67" i="8" s="1"/>
  <c r="X67" i="8" a="1"/>
  <c r="X67" i="8" s="1"/>
  <c r="W67" i="8" a="1"/>
  <c r="W67" i="8" s="1"/>
  <c r="V67" i="8" a="1"/>
  <c r="V67" i="8" s="1"/>
  <c r="U67" i="8" a="1"/>
  <c r="U67" i="8" s="1"/>
  <c r="T67" i="8" a="1"/>
  <c r="T67" i="8" s="1"/>
  <c r="R67" i="8" a="1"/>
  <c r="R67" i="8" s="1"/>
  <c r="O67" i="8" a="1"/>
  <c r="O67" i="8" s="1"/>
  <c r="K67" i="8" a="1"/>
  <c r="K67" i="8" s="1"/>
  <c r="AA67" i="8" a="1"/>
  <c r="AA67" i="8" s="1"/>
  <c r="Z67" i="8" a="1"/>
  <c r="Z67" i="8" s="1"/>
  <c r="Y67" i="8" a="1"/>
  <c r="Y67" i="8" s="1"/>
  <c r="P67" i="8" a="1"/>
  <c r="P67" i="8" s="1"/>
  <c r="Q67" i="8" a="1"/>
  <c r="Q67" i="8" s="1"/>
  <c r="M67" i="8" a="1"/>
  <c r="M67" i="8" s="1"/>
  <c r="S67" i="8" a="1"/>
  <c r="S67" i="8" s="1"/>
  <c r="L67" i="8" a="1"/>
  <c r="L67" i="8" s="1"/>
  <c r="X59" i="8" a="1"/>
  <c r="X59" i="8" s="1"/>
  <c r="W59" i="8" a="1"/>
  <c r="W59" i="8" s="1"/>
  <c r="V59" i="8" a="1"/>
  <c r="V59" i="8" s="1"/>
  <c r="U59" i="8" a="1"/>
  <c r="U59" i="8" s="1"/>
  <c r="T59" i="8" a="1"/>
  <c r="T59" i="8" s="1"/>
  <c r="R59" i="8" a="1"/>
  <c r="R59" i="8" s="1"/>
  <c r="O59" i="8" a="1"/>
  <c r="O59" i="8" s="1"/>
  <c r="AA59" i="8" a="1"/>
  <c r="AA59" i="8" s="1"/>
  <c r="Z59" i="8" a="1"/>
  <c r="Z59" i="8" s="1"/>
  <c r="Y59" i="8" a="1"/>
  <c r="Y59" i="8" s="1"/>
  <c r="P59" i="8" a="1"/>
  <c r="P59" i="8" s="1"/>
  <c r="L59" i="8" a="1"/>
  <c r="L59" i="8" s="1"/>
  <c r="M59" i="8" a="1"/>
  <c r="M59" i="8" s="1"/>
  <c r="Q59" i="8" a="1"/>
  <c r="Q59" i="8" s="1"/>
  <c r="S59" i="8" a="1"/>
  <c r="S59" i="8" s="1"/>
  <c r="N59" i="8" a="1"/>
  <c r="N59" i="8" s="1"/>
  <c r="K59" i="8" a="1"/>
  <c r="K59" i="8" s="1"/>
  <c r="R51" i="8" a="1"/>
  <c r="R51" i="8" s="1"/>
  <c r="O51" i="8" a="1"/>
  <c r="O51" i="8" s="1"/>
  <c r="AA51" i="8" a="1"/>
  <c r="AA51" i="8" s="1"/>
  <c r="Z51" i="8" a="1"/>
  <c r="Z51" i="8" s="1"/>
  <c r="Y51" i="8" a="1"/>
  <c r="Y51" i="8" s="1"/>
  <c r="P51" i="8" a="1"/>
  <c r="P51" i="8" s="1"/>
  <c r="N51" i="8" a="1"/>
  <c r="N51" i="8" s="1"/>
  <c r="L51" i="8" a="1"/>
  <c r="L51" i="8" s="1"/>
  <c r="X51" i="8" a="1"/>
  <c r="X51" i="8" s="1"/>
  <c r="K51" i="8" a="1"/>
  <c r="K51" i="8" s="1"/>
  <c r="Q51" i="8" a="1"/>
  <c r="Q51" i="8" s="1"/>
  <c r="W51" i="8" a="1"/>
  <c r="W51" i="8" s="1"/>
  <c r="V51" i="8" a="1"/>
  <c r="V51" i="8" s="1"/>
  <c r="U51" i="8" a="1"/>
  <c r="U51" i="8" s="1"/>
  <c r="T51" i="8" a="1"/>
  <c r="T51" i="8" s="1"/>
  <c r="S51" i="8" a="1"/>
  <c r="S51" i="8" s="1"/>
  <c r="M51" i="8" a="1"/>
  <c r="M51" i="8" s="1"/>
  <c r="X64" i="8" a="1"/>
  <c r="X64" i="8" s="1"/>
  <c r="R64" i="8" a="1"/>
  <c r="R64" i="8" s="1"/>
  <c r="O64" i="8" a="1"/>
  <c r="O64" i="8" s="1"/>
  <c r="Y64" i="8" a="1"/>
  <c r="Y64" i="8" s="1"/>
  <c r="P64" i="8" a="1"/>
  <c r="P64" i="8" s="1"/>
  <c r="AA64" i="8" a="1"/>
  <c r="AA64" i="8" s="1"/>
  <c r="Z64" i="8" a="1"/>
  <c r="Z64" i="8" s="1"/>
  <c r="L64" i="8" a="1"/>
  <c r="L64" i="8" s="1"/>
  <c r="Q64" i="8" a="1"/>
  <c r="Q64" i="8" s="1"/>
  <c r="N64" i="8" a="1"/>
  <c r="N64" i="8" s="1"/>
  <c r="W64" i="8" a="1"/>
  <c r="W64" i="8" s="1"/>
  <c r="V64" i="8" a="1"/>
  <c r="V64" i="8" s="1"/>
  <c r="U64" i="8" a="1"/>
  <c r="U64" i="8" s="1"/>
  <c r="T64" i="8" a="1"/>
  <c r="T64" i="8" s="1"/>
  <c r="K64" i="8" a="1"/>
  <c r="K64" i="8" s="1"/>
  <c r="S64" i="8" a="1"/>
  <c r="S64" i="8" s="1"/>
  <c r="M64" i="8" a="1"/>
  <c r="M64" i="8" s="1"/>
  <c r="AA63" i="8" a="1"/>
  <c r="AA63" i="8" s="1"/>
  <c r="Z63" i="8" a="1"/>
  <c r="Z63" i="8" s="1"/>
  <c r="Y63" i="8" a="1"/>
  <c r="Y63" i="8" s="1"/>
  <c r="P63" i="8" a="1"/>
  <c r="P63" i="8" s="1"/>
  <c r="L63" i="8" a="1"/>
  <c r="L63" i="8" s="1"/>
  <c r="M63" i="8" a="1"/>
  <c r="M63" i="8" s="1"/>
  <c r="Q63" i="8" a="1"/>
  <c r="Q63" i="8" s="1"/>
  <c r="R63" i="8" a="1"/>
  <c r="R63" i="8" s="1"/>
  <c r="O63" i="8" a="1"/>
  <c r="O63" i="8" s="1"/>
  <c r="U63" i="8" a="1"/>
  <c r="U63" i="8" s="1"/>
  <c r="K63" i="8" a="1"/>
  <c r="K63" i="8" s="1"/>
  <c r="X63" i="8" a="1"/>
  <c r="X63" i="8" s="1"/>
  <c r="V63" i="8" a="1"/>
  <c r="V63" i="8" s="1"/>
  <c r="N63" i="8" a="1"/>
  <c r="N63" i="8" s="1"/>
  <c r="S63" i="8" a="1"/>
  <c r="S63" i="8" s="1"/>
  <c r="T63" i="8" a="1"/>
  <c r="T63" i="8" s="1"/>
  <c r="W63" i="8" a="1"/>
  <c r="W63" i="8" s="1"/>
  <c r="X66" i="8" a="1"/>
  <c r="X66" i="8" s="1"/>
  <c r="W66" i="8" a="1"/>
  <c r="W66" i="8" s="1"/>
  <c r="V66" i="8" a="1"/>
  <c r="V66" i="8" s="1"/>
  <c r="U66" i="8" a="1"/>
  <c r="U66" i="8" s="1"/>
  <c r="T66" i="8" a="1"/>
  <c r="T66" i="8" s="1"/>
  <c r="R66" i="8" a="1"/>
  <c r="R66" i="8" s="1"/>
  <c r="AA66" i="8" a="1"/>
  <c r="AA66" i="8" s="1"/>
  <c r="Z66" i="8" a="1"/>
  <c r="Z66" i="8" s="1"/>
  <c r="Y66" i="8" a="1"/>
  <c r="Y66" i="8" s="1"/>
  <c r="P66" i="8" a="1"/>
  <c r="P66" i="8" s="1"/>
  <c r="N66" i="8" a="1"/>
  <c r="N66" i="8" s="1"/>
  <c r="M66" i="8" a="1"/>
  <c r="M66" i="8" s="1"/>
  <c r="Q66" i="8" a="1"/>
  <c r="Q66" i="8" s="1"/>
  <c r="S66" i="8" a="1"/>
  <c r="S66" i="8" s="1"/>
  <c r="O66" i="8" a="1"/>
  <c r="O66" i="8" s="1"/>
  <c r="K66" i="8" a="1"/>
  <c r="K66" i="8" s="1"/>
  <c r="L66" i="8" a="1"/>
  <c r="L66" i="8" s="1"/>
  <c r="W58" i="8" a="1"/>
  <c r="W58" i="8" s="1"/>
  <c r="V58" i="8" a="1"/>
  <c r="V58" i="8" s="1"/>
  <c r="U58" i="8" a="1"/>
  <c r="U58" i="8" s="1"/>
  <c r="T58" i="8" a="1"/>
  <c r="T58" i="8" s="1"/>
  <c r="R58" i="8" a="1"/>
  <c r="R58" i="8" s="1"/>
  <c r="O58" i="8" a="1"/>
  <c r="O58" i="8" s="1"/>
  <c r="AA58" i="8" a="1"/>
  <c r="AA58" i="8" s="1"/>
  <c r="Z58" i="8" a="1"/>
  <c r="Z58" i="8" s="1"/>
  <c r="Y58" i="8" a="1"/>
  <c r="Y58" i="8" s="1"/>
  <c r="P58" i="8" a="1"/>
  <c r="P58" i="8" s="1"/>
  <c r="M58" i="8" a="1"/>
  <c r="M58" i="8" s="1"/>
  <c r="N58" i="8" a="1"/>
  <c r="N58" i="8" s="1"/>
  <c r="X58" i="8" a="1"/>
  <c r="X58" i="8" s="1"/>
  <c r="K58" i="8" a="1"/>
  <c r="K58" i="8" s="1"/>
  <c r="Q58" i="8" a="1"/>
  <c r="Q58" i="8" s="1"/>
  <c r="L58" i="8" a="1"/>
  <c r="L58" i="8" s="1"/>
  <c r="S58" i="8" a="1"/>
  <c r="S58" i="8" s="1"/>
  <c r="AA50" i="8" a="1"/>
  <c r="AA50" i="8" s="1"/>
  <c r="Z50" i="8" a="1"/>
  <c r="Z50" i="8" s="1"/>
  <c r="Y50" i="8" a="1"/>
  <c r="Y50" i="8" s="1"/>
  <c r="P50" i="8" a="1"/>
  <c r="P50" i="8" s="1"/>
  <c r="N50" i="8" a="1"/>
  <c r="N50" i="8" s="1"/>
  <c r="L50" i="8" a="1"/>
  <c r="L50" i="8" s="1"/>
  <c r="M50" i="8" a="1"/>
  <c r="M50" i="8" s="1"/>
  <c r="X50" i="8" a="1"/>
  <c r="X50" i="8" s="1"/>
  <c r="Q50" i="8" a="1"/>
  <c r="Q50" i="8" s="1"/>
  <c r="R50" i="8" a="1"/>
  <c r="R50" i="8" s="1"/>
  <c r="O50" i="8" a="1"/>
  <c r="O50" i="8" s="1"/>
  <c r="S50" i="8" a="1"/>
  <c r="S50" i="8" s="1"/>
  <c r="V50" i="8" a="1"/>
  <c r="V50" i="8" s="1"/>
  <c r="T50" i="8" a="1"/>
  <c r="T50" i="8" s="1"/>
  <c r="W50" i="8" a="1"/>
  <c r="W50" i="8" s="1"/>
  <c r="U50" i="8" a="1"/>
  <c r="U50" i="8" s="1"/>
  <c r="K50" i="8" a="1"/>
  <c r="K50" i="8" s="1"/>
  <c r="N55" i="8" a="1"/>
  <c r="N55" i="8" s="1"/>
  <c r="M55" i="8" a="1"/>
  <c r="M55" i="8" s="1"/>
  <c r="X55" i="8" a="1"/>
  <c r="X55" i="8" s="1"/>
  <c r="Q55" i="8" a="1"/>
  <c r="Q55" i="8" s="1"/>
  <c r="K55" i="8" a="1"/>
  <c r="K55" i="8" s="1"/>
  <c r="W55" i="8" a="1"/>
  <c r="W55" i="8" s="1"/>
  <c r="V55" i="8" a="1"/>
  <c r="V55" i="8" s="1"/>
  <c r="U55" i="8" a="1"/>
  <c r="U55" i="8" s="1"/>
  <c r="T55" i="8" a="1"/>
  <c r="T55" i="8" s="1"/>
  <c r="R55" i="8" a="1"/>
  <c r="R55" i="8" s="1"/>
  <c r="O55" i="8" a="1"/>
  <c r="O55" i="8" s="1"/>
  <c r="L55" i="8" a="1"/>
  <c r="L55" i="8" s="1"/>
  <c r="AA55" i="8" a="1"/>
  <c r="AA55" i="8" s="1"/>
  <c r="Y55" i="8" a="1"/>
  <c r="Y55" i="8" s="1"/>
  <c r="P55" i="8" a="1"/>
  <c r="P55" i="8" s="1"/>
  <c r="S55" i="8" a="1"/>
  <c r="S55" i="8" s="1"/>
  <c r="Z55" i="8" a="1"/>
  <c r="Z55" i="8" s="1"/>
  <c r="W52" i="8" a="1"/>
  <c r="W52" i="8" s="1"/>
  <c r="V52" i="8" a="1"/>
  <c r="V52" i="8" s="1"/>
  <c r="U52" i="8" a="1"/>
  <c r="U52" i="8" s="1"/>
  <c r="T52" i="8" a="1"/>
  <c r="T52" i="8" s="1"/>
  <c r="R52" i="8" a="1"/>
  <c r="R52" i="8" s="1"/>
  <c r="O52" i="8" a="1"/>
  <c r="O52" i="8" s="1"/>
  <c r="Y52" i="8" a="1"/>
  <c r="Y52" i="8" s="1"/>
  <c r="P52" i="8" a="1"/>
  <c r="P52" i="8" s="1"/>
  <c r="AA52" i="8" a="1"/>
  <c r="AA52" i="8" s="1"/>
  <c r="Z52" i="8" a="1"/>
  <c r="Z52" i="8" s="1"/>
  <c r="N52" i="8" a="1"/>
  <c r="N52" i="8" s="1"/>
  <c r="M52" i="8" a="1"/>
  <c r="M52" i="8" s="1"/>
  <c r="X52" i="8" a="1"/>
  <c r="X52" i="8" s="1"/>
  <c r="K52" i="8" a="1"/>
  <c r="K52" i="8" s="1"/>
  <c r="S52" i="8" a="1"/>
  <c r="S52" i="8" s="1"/>
  <c r="Q52" i="8" a="1"/>
  <c r="Q52" i="8" s="1"/>
  <c r="L52" i="8" a="1"/>
  <c r="L52" i="8" s="1"/>
  <c r="X65" i="8" a="1"/>
  <c r="X65" i="8" s="1"/>
  <c r="W65" i="8" a="1"/>
  <c r="W65" i="8" s="1"/>
  <c r="V65" i="8" a="1"/>
  <c r="V65" i="8" s="1"/>
  <c r="U65" i="8" a="1"/>
  <c r="U65" i="8" s="1"/>
  <c r="T65" i="8" a="1"/>
  <c r="T65" i="8" s="1"/>
  <c r="K65" i="8" a="1"/>
  <c r="K65" i="8" s="1"/>
  <c r="R65" i="8" a="1"/>
  <c r="R65" i="8" s="1"/>
  <c r="O65" i="8" a="1"/>
  <c r="O65" i="8" s="1"/>
  <c r="AA65" i="8" a="1"/>
  <c r="AA65" i="8" s="1"/>
  <c r="Z65" i="8" a="1"/>
  <c r="Z65" i="8" s="1"/>
  <c r="Y65" i="8" a="1"/>
  <c r="Y65" i="8" s="1"/>
  <c r="P65" i="8" a="1"/>
  <c r="P65" i="8" s="1"/>
  <c r="L65" i="8" a="1"/>
  <c r="L65" i="8" s="1"/>
  <c r="Q65" i="8" a="1"/>
  <c r="Q65" i="8" s="1"/>
  <c r="M65" i="8" a="1"/>
  <c r="M65" i="8" s="1"/>
  <c r="S65" i="8" a="1"/>
  <c r="S65" i="8" s="1"/>
  <c r="N65" i="8" a="1"/>
  <c r="N65" i="8" s="1"/>
  <c r="R57" i="8" a="1"/>
  <c r="R57" i="8" s="1"/>
  <c r="O57" i="8" a="1"/>
  <c r="O57" i="8" s="1"/>
  <c r="AA57" i="8" a="1"/>
  <c r="AA57" i="8" s="1"/>
  <c r="Z57" i="8" a="1"/>
  <c r="Z57" i="8" s="1"/>
  <c r="Y57" i="8" a="1"/>
  <c r="Y57" i="8" s="1"/>
  <c r="P57" i="8" a="1"/>
  <c r="P57" i="8" s="1"/>
  <c r="L57" i="8" a="1"/>
  <c r="L57" i="8" s="1"/>
  <c r="N57" i="8" a="1"/>
  <c r="N57" i="8" s="1"/>
  <c r="Q57" i="8" a="1"/>
  <c r="Q57" i="8" s="1"/>
  <c r="W57" i="8" a="1"/>
  <c r="W57" i="8" s="1"/>
  <c r="V57" i="8" a="1"/>
  <c r="V57" i="8" s="1"/>
  <c r="U57" i="8" a="1"/>
  <c r="U57" i="8" s="1"/>
  <c r="T57" i="8" a="1"/>
  <c r="T57" i="8" s="1"/>
  <c r="S57" i="8" a="1"/>
  <c r="S57" i="8" s="1"/>
  <c r="X57" i="8" a="1"/>
  <c r="X57" i="8" s="1"/>
  <c r="K57" i="8" a="1"/>
  <c r="K57" i="8" s="1"/>
  <c r="M57" i="8" a="1"/>
  <c r="M57" i="8" s="1"/>
  <c r="N49" i="8" a="1"/>
  <c r="N49" i="8" s="1"/>
  <c r="L49" i="8" a="1"/>
  <c r="L49" i="8" s="1"/>
  <c r="M49" i="8" a="1"/>
  <c r="M49" i="8" s="1"/>
  <c r="K49" i="8" a="1"/>
  <c r="K49" i="8" s="1"/>
  <c r="X49" i="8" a="1"/>
  <c r="X49" i="8" s="1"/>
  <c r="Q49" i="8" a="1"/>
  <c r="Q49" i="8" s="1"/>
  <c r="W49" i="8" a="1"/>
  <c r="W49" i="8" s="1"/>
  <c r="V49" i="8" a="1"/>
  <c r="V49" i="8" s="1"/>
  <c r="U49" i="8" a="1"/>
  <c r="U49" i="8" s="1"/>
  <c r="T49" i="8" a="1"/>
  <c r="T49" i="8" s="1"/>
  <c r="AA49" i="8" a="1"/>
  <c r="AA49" i="8" s="1"/>
  <c r="Z49" i="8" a="1"/>
  <c r="Z49" i="8" s="1"/>
  <c r="Y49" i="8" a="1"/>
  <c r="Y49" i="8" s="1"/>
  <c r="P49" i="8" a="1"/>
  <c r="P49" i="8" s="1"/>
  <c r="O49" i="8" a="1"/>
  <c r="O49" i="8" s="1"/>
  <c r="R49" i="8" a="1"/>
  <c r="R49" i="8" s="1"/>
  <c r="S49" i="8" a="1"/>
  <c r="S49"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AA37" i="8" l="1" a="1"/>
  <c r="AA37" i="8" s="1"/>
  <c r="Z37" i="8" a="1"/>
  <c r="Z37" i="8" s="1"/>
  <c r="Y37" i="8" a="1"/>
  <c r="Y37" i="8" s="1"/>
  <c r="X37" i="8" a="1"/>
  <c r="X37" i="8" s="1"/>
  <c r="O37" i="8" a="1"/>
  <c r="O37" i="8" s="1"/>
  <c r="N37" i="8" a="1"/>
  <c r="N37" i="8" s="1"/>
  <c r="M37" i="8" a="1"/>
  <c r="M37" i="8" s="1"/>
  <c r="L37" i="8" a="1"/>
  <c r="L37" i="8" s="1"/>
  <c r="K37" i="8" a="1"/>
  <c r="K37" i="8" s="1"/>
  <c r="P37" i="8" a="1"/>
  <c r="P37" i="8" s="1"/>
  <c r="V37" i="8" a="1"/>
  <c r="V37" i="8" s="1"/>
  <c r="T37" i="8" a="1"/>
  <c r="T37" i="8" s="1"/>
  <c r="W37" i="8" a="1"/>
  <c r="W37" i="8" s="1"/>
  <c r="Q37" i="8" a="1"/>
  <c r="Q37" i="8" s="1"/>
  <c r="U37" i="8" a="1"/>
  <c r="U37" i="8" s="1"/>
  <c r="S37" i="8" a="1"/>
  <c r="S37" i="8" s="1"/>
  <c r="R37" i="8" a="1"/>
  <c r="R37" i="8" s="1"/>
  <c r="Q41" i="8" a="1"/>
  <c r="Q41" i="8" s="1"/>
  <c r="W41" i="8" a="1"/>
  <c r="W41" i="8" s="1"/>
  <c r="V41" i="8" a="1"/>
  <c r="V41" i="8" s="1"/>
  <c r="U41" i="8" a="1"/>
  <c r="U41" i="8" s="1"/>
  <c r="T41" i="8" a="1"/>
  <c r="T41" i="8" s="1"/>
  <c r="R41" i="8" a="1"/>
  <c r="R41" i="8" s="1"/>
  <c r="O41" i="8" a="1"/>
  <c r="O41" i="8" s="1"/>
  <c r="N41" i="8" a="1"/>
  <c r="N41" i="8" s="1"/>
  <c r="AA41" i="8" a="1"/>
  <c r="AA41" i="8" s="1"/>
  <c r="Z41" i="8" a="1"/>
  <c r="Z41" i="8" s="1"/>
  <c r="Y41" i="8" a="1"/>
  <c r="Y41" i="8" s="1"/>
  <c r="P41" i="8" a="1"/>
  <c r="P41" i="8" s="1"/>
  <c r="M41" i="8" a="1"/>
  <c r="M41" i="8" s="1"/>
  <c r="S41" i="8" a="1"/>
  <c r="S41" i="8" s="1"/>
  <c r="K41" i="8" a="1"/>
  <c r="K41" i="8" s="1"/>
  <c r="L41" i="8" a="1"/>
  <c r="L41" i="8" s="1"/>
  <c r="X41" i="8" a="1"/>
  <c r="X41" i="8" s="1"/>
  <c r="M42" i="8" a="1"/>
  <c r="M42" i="8" s="1"/>
  <c r="Q42" i="8" a="1"/>
  <c r="Q42" i="8" s="1"/>
  <c r="W42" i="8" a="1"/>
  <c r="W42" i="8" s="1"/>
  <c r="V42" i="8" a="1"/>
  <c r="V42" i="8" s="1"/>
  <c r="U42" i="8" a="1"/>
  <c r="U42" i="8" s="1"/>
  <c r="T42" i="8" a="1"/>
  <c r="T42" i="8" s="1"/>
  <c r="S42" i="8" a="1"/>
  <c r="S42" i="8" s="1"/>
  <c r="R42" i="8" a="1"/>
  <c r="R42" i="8" s="1"/>
  <c r="O42" i="8" a="1"/>
  <c r="O42" i="8" s="1"/>
  <c r="N42" i="8" a="1"/>
  <c r="N42" i="8" s="1"/>
  <c r="AA42" i="8" a="1"/>
  <c r="AA42" i="8" s="1"/>
  <c r="X42" i="8" a="1"/>
  <c r="X42" i="8" s="1"/>
  <c r="L42" i="8" a="1"/>
  <c r="L42" i="8" s="1"/>
  <c r="K42" i="8" a="1"/>
  <c r="K42" i="8" s="1"/>
  <c r="Y42" i="8" a="1"/>
  <c r="Y42" i="8" s="1"/>
  <c r="P42" i="8" a="1"/>
  <c r="P42" i="8" s="1"/>
  <c r="Z42" i="8" a="1"/>
  <c r="Z42" i="8" s="1"/>
  <c r="R38" i="8" a="1"/>
  <c r="R38" i="8" s="1"/>
  <c r="O38" i="8" a="1"/>
  <c r="O38" i="8" s="1"/>
  <c r="AA38" i="8" a="1"/>
  <c r="AA38" i="8" s="1"/>
  <c r="Z38" i="8" a="1"/>
  <c r="Z38" i="8" s="1"/>
  <c r="Y38" i="8" a="1"/>
  <c r="Y38" i="8" s="1"/>
  <c r="X38" i="8" a="1"/>
  <c r="X38" i="8" s="1"/>
  <c r="P38" i="8" a="1"/>
  <c r="P38" i="8" s="1"/>
  <c r="K38" i="8" a="1"/>
  <c r="K38" i="8" s="1"/>
  <c r="L38" i="8" a="1"/>
  <c r="L38" i="8" s="1"/>
  <c r="Q38" i="8" a="1"/>
  <c r="Q38" i="8" s="1"/>
  <c r="W38" i="8" a="1"/>
  <c r="W38" i="8" s="1"/>
  <c r="V38" i="8" a="1"/>
  <c r="V38" i="8" s="1"/>
  <c r="U38" i="8" a="1"/>
  <c r="U38" i="8" s="1"/>
  <c r="T38" i="8" a="1"/>
  <c r="T38" i="8" s="1"/>
  <c r="N38" i="8" a="1"/>
  <c r="N38" i="8" s="1"/>
  <c r="S38" i="8" a="1"/>
  <c r="S38" i="8" s="1"/>
  <c r="M38" i="8" a="1"/>
  <c r="M38" i="8" s="1"/>
  <c r="W39" i="8" a="1"/>
  <c r="W39" i="8" s="1"/>
  <c r="V39" i="8" a="1"/>
  <c r="V39" i="8" s="1"/>
  <c r="U39" i="8" a="1"/>
  <c r="U39" i="8" s="1"/>
  <c r="T39" i="8" a="1"/>
  <c r="T39" i="8" s="1"/>
  <c r="N39" i="8" a="1"/>
  <c r="N39" i="8" s="1"/>
  <c r="R39" i="8" a="1"/>
  <c r="R39" i="8" s="1"/>
  <c r="O39" i="8" a="1"/>
  <c r="O39" i="8" s="1"/>
  <c r="AA39" i="8" a="1"/>
  <c r="AA39" i="8" s="1"/>
  <c r="Z39" i="8" a="1"/>
  <c r="Z39" i="8" s="1"/>
  <c r="Y39" i="8" a="1"/>
  <c r="Y39" i="8" s="1"/>
  <c r="X39" i="8" a="1"/>
  <c r="X39" i="8" s="1"/>
  <c r="P39" i="8" a="1"/>
  <c r="P39" i="8" s="1"/>
  <c r="K39" i="8" a="1"/>
  <c r="K39" i="8" s="1"/>
  <c r="M39" i="8" a="1"/>
  <c r="M39" i="8" s="1"/>
  <c r="L39" i="8" a="1"/>
  <c r="L39" i="8" s="1"/>
  <c r="Q39" i="8" a="1"/>
  <c r="Q39" i="8" s="1"/>
  <c r="S39" i="8" a="1"/>
  <c r="S39" i="8" s="1"/>
  <c r="X43" i="8" a="1"/>
  <c r="X43" i="8" s="1"/>
  <c r="L43" i="8" a="1"/>
  <c r="L43" i="8" s="1"/>
  <c r="K43" i="8" a="1"/>
  <c r="K43" i="8" s="1"/>
  <c r="M43" i="8" a="1"/>
  <c r="M43" i="8" s="1"/>
  <c r="Q43" i="8" a="1"/>
  <c r="Q43" i="8" s="1"/>
  <c r="W43" i="8" a="1"/>
  <c r="W43" i="8" s="1"/>
  <c r="V43" i="8" a="1"/>
  <c r="V43" i="8" s="1"/>
  <c r="U43" i="8" a="1"/>
  <c r="U43" i="8" s="1"/>
  <c r="T43" i="8" a="1"/>
  <c r="T43" i="8" s="1"/>
  <c r="AA43" i="8" a="1"/>
  <c r="AA43" i="8" s="1"/>
  <c r="Z43" i="8" a="1"/>
  <c r="Z43" i="8" s="1"/>
  <c r="Y43" i="8" a="1"/>
  <c r="Y43" i="8" s="1"/>
  <c r="P43" i="8" a="1"/>
  <c r="P43" i="8" s="1"/>
  <c r="R43" i="8" a="1"/>
  <c r="R43" i="8" s="1"/>
  <c r="S43" i="8" a="1"/>
  <c r="S43" i="8" s="1"/>
  <c r="N43" i="8" a="1"/>
  <c r="N43" i="8" s="1"/>
  <c r="O43" i="8" a="1"/>
  <c r="O43" i="8" s="1"/>
  <c r="W40" i="8" a="1"/>
  <c r="W40" i="8" s="1"/>
  <c r="V40" i="8" a="1"/>
  <c r="V40" i="8" s="1"/>
  <c r="U40" i="8" a="1"/>
  <c r="U40" i="8" s="1"/>
  <c r="T40" i="8" a="1"/>
  <c r="T40" i="8" s="1"/>
  <c r="R40" i="8" a="1"/>
  <c r="R40" i="8" s="1"/>
  <c r="O40" i="8" a="1"/>
  <c r="O40" i="8" s="1"/>
  <c r="N40" i="8" a="1"/>
  <c r="N40" i="8" s="1"/>
  <c r="Y40" i="8" a="1"/>
  <c r="Y40" i="8" s="1"/>
  <c r="P40" i="8" a="1"/>
  <c r="P40" i="8" s="1"/>
  <c r="AA40" i="8" a="1"/>
  <c r="AA40" i="8" s="1"/>
  <c r="Z40" i="8" a="1"/>
  <c r="Z40" i="8" s="1"/>
  <c r="X40" i="8" a="1"/>
  <c r="X40" i="8" s="1"/>
  <c r="L40" i="8" a="1"/>
  <c r="L40" i="8" s="1"/>
  <c r="M40" i="8" a="1"/>
  <c r="M40" i="8" s="1"/>
  <c r="Q40" i="8" a="1"/>
  <c r="Q40" i="8" s="1"/>
  <c r="K40" i="8" a="1"/>
  <c r="K40" i="8" s="1"/>
  <c r="S40" i="8" a="1"/>
  <c r="S40" i="8" s="1"/>
  <c r="Y44" i="8" a="1"/>
  <c r="Y44" i="8" s="1"/>
  <c r="P44" i="8" a="1"/>
  <c r="P44" i="8" s="1"/>
  <c r="N44" i="8" a="1"/>
  <c r="N44" i="8" s="1"/>
  <c r="AA44" i="8" a="1"/>
  <c r="AA44" i="8" s="1"/>
  <c r="Z44" i="8" a="1"/>
  <c r="Z44" i="8" s="1"/>
  <c r="L44" i="8" a="1"/>
  <c r="L44" i="8" s="1"/>
  <c r="K44" i="8" a="1"/>
  <c r="K44" i="8" s="1"/>
  <c r="X44" i="8" a="1"/>
  <c r="X44" i="8" s="1"/>
  <c r="M44" i="8" a="1"/>
  <c r="M44" i="8" s="1"/>
  <c r="Q44" i="8" a="1"/>
  <c r="Q44" i="8" s="1"/>
  <c r="R44" i="8" a="1"/>
  <c r="R44" i="8" s="1"/>
  <c r="O44" i="8" a="1"/>
  <c r="O44" i="8" s="1"/>
  <c r="V44" i="8" a="1"/>
  <c r="V44" i="8" s="1"/>
  <c r="S44" i="8" a="1"/>
  <c r="S44" i="8" s="1"/>
  <c r="T44" i="8" a="1"/>
  <c r="T44" i="8" s="1"/>
  <c r="W44" i="8" a="1"/>
  <c r="W44" i="8" s="1"/>
  <c r="U44" i="8" a="1"/>
  <c r="U4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<sst xmlns="http://schemas.openxmlformats.org/spreadsheetml/2006/main" count="860" uniqueCount="267">
  <si>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</si>
  <si>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</si>
  <si>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</si>
  <si>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</si>
  <si>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</si>
  <si>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</si>
  <si>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</si>
  <si>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</si>
  <si>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</si>
  <si>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</si>
  <si>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</si>
  <si>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</si>
  <si>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</si>
  <si>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</si>
  <si>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</si>
  <si>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</si>
  <si>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Socially Vulnerable Population</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</si>
  <si>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</si>
  <si>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</si>
  <si>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</si>
  <si>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</si>
  <si>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</si>
  <si>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</si>
  <si>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</si>
  <si>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</si>
  <si>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</si>
  <si>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</si>
  <si>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</si>
  <si>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</si>
  <si>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</si>
  <si>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</si>
  <si>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</si>
  <si>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</si>
  <si>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</si>
  <si>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</si>
  <si>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</si>
  <si>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</si>
  <si>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</si>
  <si>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</si>
  <si>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</si>
  <si>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</si>
  <si>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</si>
  <si>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</si>
  <si>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</si>
  <si>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</si>
  <si>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</si>
  <si>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</si>
  <si>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</si>
  <si>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</si>
  <si>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</si>
  <si>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</si>
  <si>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</si>
  <si>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</si>
  <si>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</si>
  <si>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</si>
  <si>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</si>
  <si>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</si>
  <si>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</si>
  <si>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</si>
  <si>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</si>
  <si>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</si>
  <si>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</si>
  <si>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</si>
  <si>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</si>
  <si>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</si>
  <si>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</si>
  <si>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</si>
  <si>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</si>
  <si>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</si>
  <si>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</si>
  <si>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</si>
  <si>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</si>
  <si>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</si>
  <si>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</si>
  <si>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</si>
  <si>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</si>
  <si>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</si>
  <si>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</si>
  <si>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</si>
  <si>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</si>
  <si>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</si>
  <si>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</si>
  <si>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</si>
  <si>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</si>
  <si>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</si>
  <si>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</si>
  <si>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</si>
  <si>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</si>
  <si>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</si>
  <si>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</si>
  <si>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</si>
  <si>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</si>
  <si>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</si>
  <si>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</si>
  <si>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</si>
  <si>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</si>
  <si>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</si>
  <si>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</si>
  <si>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</si>
  <si>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</si>
  <si>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</si>
  <si>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</si>
  <si>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</si>
  <si>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</si>
  <si>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</si>
  <si>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</si>
  <si>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</si>
  <si>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</si>
  <si>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</si>
  <si>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</si>
  <si>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</si>
  <si>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</si>
  <si>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</si>
  <si>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</si>
  <si>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</si>
  <si>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</si>
  <si>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</si>
  <si>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</si>
  <si>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</si>
  <si>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</si>
  <si>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</si>
  <si>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</si>
  <si>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</si>
  <si>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</si>
  <si>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</si>
  <si>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</si>
  <si>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</si>
  <si>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</si>
  <si>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</si>
  <si>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</si>
  <si>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</si>
  <si>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</si>
  <si>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</si>
  <si>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</si>
  <si>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</si>
  <si>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</si>
  <si>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</si>
  <si>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</si>
  <si>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</si>
  <si>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</si>
  <si>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</si>
  <si>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</si>
  <si>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</si>
  <si>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</si>
  <si>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</si>
  <si>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</si>
  <si>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</si>
  <si>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</si>
  <si>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</si>
  <si>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</si>
  <si>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</si>
  <si>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</si>
  <si>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</si>
  <si>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</si>
  <si>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</si>
  <si>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</si>
  <si>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</si>
  <si>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</si>
  <si>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</si>
  <si>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</si>
  <si>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</si>
  <si>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</si>
  <si>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</si>
  <si>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</si>
  <si>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</si>
  <si>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</si>
  <si>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</si>
  <si>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</si>
  <si>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</si>
  <si>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</si>
  <si>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</si>
  <si>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</si>
  <si>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</si>
  <si>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</si>
  <si>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</si>
  <si>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</si>
  <si>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</si>
  <si>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</si>
  <si>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</si>
  <si>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</si>
  <si>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</si>
  <si>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</si>
  <si>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</si>
  <si>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</si>
  <si>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</si>
  <si>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</si>
  <si>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</si>
  <si>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</si>
  <si>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</si>
  <si>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</si>
  <si>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</si>
  <si>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</si>
  <si>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</si>
  <si>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</si>
  <si>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</si>
  <si>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</si>
  <si>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</si>
  <si>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</si>
  <si>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</si>
  <si>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</si>
  <si>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</si>
  <si>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</si>
  <si>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</si>
  <si>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</si>
  <si>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</si>
  <si>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</si>
  <si>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</si>
  <si>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</si>
  <si>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</si>
  <si>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</si>
  <si>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</si>
  <si>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</si>
  <si>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</si>
  <si>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</si>
  <si>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</si>
  <si>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</si>
  <si>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</si>
  <si>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</si>
  <si>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</si>
  <si>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</si>
  <si>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</si>
  <si>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</si>
  <si>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</si>
  <si>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</si>
  <si>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</si>
  <si>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</si>
  <si>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</si>
  <si>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</si>
  <si>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</si>
  <si>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</si>
  <si>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</si>
  <si>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</si>
  <si>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</si>
  <si>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</si>
  <si>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</si>
  <si>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</si>
  <si>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</si>
  <si>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</si>
  <si>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</si>
  <si>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</si>
  <si>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</si>
  <si>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</si>
  <si>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</si>
  <si>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</si>
  <si>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</si>
  <si>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</si>
  <si>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Impacts per person or per 100k people (depending on the sector) for the SV population</t>
  </si>
  <si>
    <t>Name of user-provided climate scenario</t>
  </si>
  <si>
    <t>SV category or racial/ethnic group</t>
  </si>
  <si>
    <t>Value of climate driver relative to baseline</t>
  </si>
  <si>
    <t>Total impact in the reference population (childhood asthma cases, mortality, hours of labor lost, hours of delay, or number of individuals threatened with total property loss, depending on sector)</t>
  </si>
  <si>
    <t>Total impact in the SV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</si>
  <si>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</si>
  <si>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</si>
  <si>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</si>
  <si>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SV population living in tracts in the highest tercile of impacts nationally (subset of impPop_sv)</t>
  </si>
  <si>
    <t>Number of impacted people in the reference population living in tracts in the highest tercile of impacts regionally (subset of impPop_ref)</t>
  </si>
  <si>
    <t>Number of impacted people in the SV population living in tracts in the highest tercile of impacts regionally (subset of impPop_sv)</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</si>
  <si>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</si>
  <si>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Number of impacted people in the SV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</si>
  <si>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Plot Label Direction</t>
  </si>
  <si>
    <t>Formatted Plot Label</t>
  </si>
  <si>
    <t>sv_bipoc</t>
  </si>
  <si>
    <t>BIPOC</t>
  </si>
  <si>
    <t>BIPOC*</t>
  </si>
  <si>
    <t>Individuals identifying as Black, Indigenous and people of color, particularly: Black or African American; American Indian or Alaska Native; Asian; Native Hawaiian or Other Pacific Islander; and/or Hispanic or Latino.</t>
  </si>
  <si>
    <t>Individuals with demographics that meet the criteria described below for Low Income, BIPOC (Black, Indigenous and people of color), No High School Diploma, and 65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</si>
</sst>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9" fontId="0" fillId="0" borderId="3" xfId="1" applyFont="1" applyBorder="1"/>
    <xf numFmtId="0" fontId="4" fillId="0" borderId="0" xfId="0" applyFont="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769835538343158"/>
                      <c:h val="6.6198586940222792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18839159541645"/>
                      <c:h val="6.365103790371275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65183335854371"/>
                      <c:h val="4.0722896106989044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59670169952433"/>
                      <c:h val="4.0722896106989044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25051965786466"/>
                      <c:h val="8.1484081627416327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12697940496708"/>
                      <c:h val="7.3841234049752971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1037997606949"/>
                      <c:h val="4.5816390434943684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BIPOC</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70631140398"/>
                      <c:h val="8.0627552616839127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59529181439433"/>
                      <c:h val="8.3615528433329242E-2"/>
                    </c:manualLayout>
                  </c15:layout>
                </c:ext>
                <c:ext xmlns:c16="http://schemas.microsoft.com/office/drawing/2014/chart" uri="{C3380CC4-5D6E-409C-BE32-E72D297353CC}">
                  <c16:uniqueId val="{00000002-81C8-46E2-A89B-E8EA935ED71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02720406287357"/>
                      <c:h val="4.7765469208262919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062061826485419"/>
                      <c:h val="3.879965823452090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29107085298"/>
                      <c:h val="8.960231033087164E-2"/>
                    </c:manualLayout>
                  </c15:layout>
                </c:ext>
                <c:ext xmlns:c16="http://schemas.microsoft.com/office/drawing/2014/chart" uri="{C3380CC4-5D6E-409C-BE32-E72D297353CC}">
                  <c16:uniqueId val="{00000001-81C8-46E2-A89B-E8EA935ED71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6270730904545322"/>
                      <c:h val="7.4662666688955034E-2"/>
                    </c:manualLayout>
                  </c15:layout>
                </c:ext>
                <c:ext xmlns:c16="http://schemas.microsoft.com/office/drawing/2014/chart" uri="{C3380CC4-5D6E-409C-BE32-E72D297353CC}">
                  <c16:uniqueId val="{00000000-DE45-475B-994C-757BD46D9DC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33235274556051"/>
                      <c:h val="4.4777728832306775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4867357003667056"/>
                      <c:h val="7.4509520129640211E-2"/>
                    </c:manualLayout>
                  </c15:layout>
                </c:ext>
                <c:ext xmlns:c16="http://schemas.microsoft.com/office/drawing/2014/chart" uri="{C3380CC4-5D6E-409C-BE32-E72D297353CC}">
                  <c16:uniqueId val="{00000000-CD9B-4D1F-B9A7-72208D9F32B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33098714983384"/>
                      <c:h val="5.0602818974330173E-2"/>
                    </c:manualLayout>
                  </c15:layout>
                </c:ext>
                <c:ext xmlns:c16="http://schemas.microsoft.com/office/drawing/2014/chart" uri="{C3380CC4-5D6E-409C-BE32-E72D297353CC}">
                  <c16:uniqueId val="{00000000-F82A-4E2E-8E39-A16DD1A0C5F1}"/>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5232894225845364"/>
                      <c:h val="7.4509520129640211E-2"/>
                    </c:manualLayout>
                  </c15:layout>
                </c:ext>
                <c:ext xmlns:c16="http://schemas.microsoft.com/office/drawing/2014/chart" uri="{C3380CC4-5D6E-409C-BE32-E72D297353CC}">
                  <c16:uniqueId val="{00000001-CD9B-4D1F-B9A7-72208D9F3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uses the term “BIPOC” (abbreviation</a:t>
          </a:r>
          <a:r>
            <a:rPr lang="en-US" sz="1100" b="0" baseline="0"/>
            <a:t> of "Black, Indigenous and people of color") </a:t>
          </a:r>
          <a:r>
            <a:rPr lang="en-US" sz="1100" b="0"/>
            <a:t>for the sake of consistency with government publications and datasets pertaining to environmental justice and climate change. There are important differences, however, in the social vulnerability of the individual communities that are included under the “BIPOC”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Plot Label Direction" dataDxfId="276">
      <calculatedColumnFormula xml:space="preserve"> IF( OR( impacts_peopleByYear[[#This Row],[Reference Scenario]] = "", impacts_peopleByYear[[#This Row],[Region]] = "", impacts_peopleByYear[[#This Row],[Year]] = "" ), "",IF(impacts_peopleByYear[[#This Row],[Difference]]&gt;=0,-impacts_peopleByYear[[#This Row],[Difference]]/8,impacts_peopleByYear[[#This Row],[Difference]]/8) )</calculatedColumnFormula>
    </tableColumn>
    <tableColumn id="6" xr3:uid="{442EC123-5B95-4A43-87F3-B4A28206C2C4}" name="Formatted Plot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Plot Label Direction"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Plot Label Direction" dataDxfId="132">
      <calculatedColumnFormula xml:space="preserve"> IF( OR( Table6[[#This Row],[Scenario]] = "", Table6[[#This Row],[Region]] = "", Table6[[#This Row],[Year]] = "" ), "",IF(Table6[[#This Row],[Value]]&gt;=0,-Table6[[#This Row],[Value]]/8,Table6[[#This Row],[Value]]/8) )</calculatedColumnFormula>
    </tableColumn>
    <tableColumn id="8" xr3:uid="{1726DAE1-D3CC-4B11-979B-C66253F77D48}" name="Formatted Plot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Plot Label Direction" dataDxfId="121">
      <calculatedColumnFormula xml:space="preserve"> IF( OR(Table62627[[#This Row],[Reference Emissions Scenario]]="", Table62627[[#This Row],[Scenario to Compare]] = "", Table62627[[#This Row],[Region]] = "", Table62627[[#This Row],[Year]] = "" ), "",IF(Table62627[[#This Row],[Value]]&gt;=0,-Table62627[[#This Row],[Value]]/8,Table62627[[#This Row],[Value]]/8) )</calculatedColumnFormula>
    </tableColumn>
    <tableColumn id="9" xr3:uid="{5934549C-109D-48BF-99CE-19A962F3AF54}" name="Formatted Plot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abSelected="1" workbookViewId="0">
      <selection activeCell="C28" sqref="C28"/>
    </sheetView>
  </sheetViews>
  <sheetFormatPr defaultRowHeight="15" x14ac:dyDescent="0.25"/>
  <cols>
    <col min="2" max="2" width="23.140625" customWidth="1"/>
    <col min="3" max="3" width="116.8554687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220</v>
      </c>
    </row>
    <row r="20" spans="2:3" ht="75" x14ac:dyDescent="0.25">
      <c r="B20" s="22" t="s">
        <v>12</v>
      </c>
      <c r="C20" s="22" t="s">
        <v>222</v>
      </c>
    </row>
    <row r="21" spans="2:3" ht="30" customHeight="1" x14ac:dyDescent="0.25">
      <c r="B21" s="22" t="s">
        <v>13</v>
      </c>
      <c r="C21" s="22" t="s">
        <v>219</v>
      </c>
    </row>
    <row r="22" spans="2:3" ht="30" x14ac:dyDescent="0.25">
      <c r="B22" s="22" t="s">
        <v>3</v>
      </c>
      <c r="C22" s="22" t="s">
        <v>241</v>
      </c>
    </row>
    <row r="23" spans="2:3" ht="30" x14ac:dyDescent="0.25">
      <c r="B23" s="22" t="s">
        <v>4</v>
      </c>
      <c r="C23" s="22" t="s">
        <v>242</v>
      </c>
    </row>
    <row r="24" spans="2:3" x14ac:dyDescent="0.25">
      <c r="B24" s="22" t="s">
        <v>14</v>
      </c>
      <c r="C24" s="22" t="s">
        <v>221</v>
      </c>
    </row>
    <row r="25" spans="2:3" x14ac:dyDescent="0.25">
      <c r="B25" s="22"/>
    </row>
    <row r="26" spans="2:3" x14ac:dyDescent="0.25">
      <c r="B26" s="22" t="s">
        <v>15</v>
      </c>
    </row>
    <row r="27" spans="2:3" ht="30" customHeight="1" x14ac:dyDescent="0.25">
      <c r="B27" s="22" t="s">
        <v>16</v>
      </c>
      <c r="C27" s="22" t="s">
        <v>266</v>
      </c>
    </row>
    <row r="28" spans="2:3" ht="30" x14ac:dyDescent="0.25">
      <c r="B28" s="22" t="s">
        <v>17</v>
      </c>
      <c r="C28" s="22" t="s">
        <v>18</v>
      </c>
    </row>
    <row r="29" spans="2:3" ht="15" customHeight="1" x14ac:dyDescent="0.25"/>
    <row r="30" spans="2:3" ht="15" customHeight="1" x14ac:dyDescent="0.25"/>
    <row r="31" spans="2:3" ht="30" x14ac:dyDescent="0.25">
      <c r="B31" s="22" t="s">
        <v>19</v>
      </c>
    </row>
    <row r="32" spans="2:3" ht="15" customHeight="1" x14ac:dyDescent="0.25">
      <c r="B32" t="s">
        <v>20</v>
      </c>
      <c r="C32" t="s">
        <v>21</v>
      </c>
    </row>
    <row r="33" spans="2:3" ht="30" x14ac:dyDescent="0.25">
      <c r="B33" t="s">
        <v>264</v>
      </c>
      <c r="C33" s="22" t="s">
        <v>265</v>
      </c>
    </row>
    <row r="34" spans="2:3" x14ac:dyDescent="0.25">
      <c r="B34" t="s">
        <v>22</v>
      </c>
      <c r="C34" t="s">
        <v>23</v>
      </c>
    </row>
    <row r="35" spans="2:3" x14ac:dyDescent="0.25">
      <c r="B35" t="s">
        <v>24</v>
      </c>
      <c r="C35" t="s">
        <v>25</v>
      </c>
    </row>
    <row r="43" spans="2:3" x14ac:dyDescent="0.25">
      <c r="B43" t="s">
        <v>243</v>
      </c>
    </row>
    <row r="44" spans="2:3" x14ac:dyDescent="0.25">
      <c r="B44" t="s">
        <v>75</v>
      </c>
      <c r="C44" t="s">
        <v>244</v>
      </c>
    </row>
    <row r="45" spans="2:3" x14ac:dyDescent="0.25">
      <c r="B45" t="s">
        <v>76</v>
      </c>
      <c r="C45" t="s">
        <v>248</v>
      </c>
    </row>
    <row r="46" spans="2:3" x14ac:dyDescent="0.25">
      <c r="B46" t="s">
        <v>77</v>
      </c>
      <c r="C46" t="s">
        <v>252</v>
      </c>
    </row>
    <row r="47" spans="2:3" x14ac:dyDescent="0.25">
      <c r="B47" t="s">
        <v>78</v>
      </c>
      <c r="C47" t="s">
        <v>249</v>
      </c>
    </row>
    <row r="48" spans="2:3" x14ac:dyDescent="0.25">
      <c r="B48" t="s">
        <v>79</v>
      </c>
      <c r="C48" t="s">
        <v>32</v>
      </c>
    </row>
    <row r="49" spans="2:3" ht="75" x14ac:dyDescent="0.25">
      <c r="B49" t="s">
        <v>80</v>
      </c>
      <c r="C49" s="22" t="s">
        <v>258</v>
      </c>
    </row>
    <row r="50" spans="2:3" ht="75" x14ac:dyDescent="0.25">
      <c r="B50" t="s">
        <v>81</v>
      </c>
      <c r="C50" s="22" t="s">
        <v>259</v>
      </c>
    </row>
    <row r="51" spans="2:3" ht="30" x14ac:dyDescent="0.25">
      <c r="B51" t="s">
        <v>82</v>
      </c>
      <c r="C51" s="22" t="s">
        <v>250</v>
      </c>
    </row>
    <row r="52" spans="2:3" ht="30" x14ac:dyDescent="0.25">
      <c r="B52" t="s">
        <v>83</v>
      </c>
      <c r="C52" s="22" t="s">
        <v>251</v>
      </c>
    </row>
    <row r="53" spans="2:3" x14ac:dyDescent="0.25">
      <c r="B53" t="s">
        <v>85</v>
      </c>
      <c r="C53" t="s">
        <v>254</v>
      </c>
    </row>
    <row r="54" spans="2:3" x14ac:dyDescent="0.25">
      <c r="B54" t="s">
        <v>84</v>
      </c>
      <c r="C54" t="s">
        <v>255</v>
      </c>
    </row>
    <row r="55" spans="2:3" x14ac:dyDescent="0.25">
      <c r="B55" t="s">
        <v>87</v>
      </c>
      <c r="C55" t="s">
        <v>256</v>
      </c>
    </row>
    <row r="56" spans="2:3" x14ac:dyDescent="0.25">
      <c r="B56" t="s">
        <v>86</v>
      </c>
      <c r="C56" t="s">
        <v>257</v>
      </c>
    </row>
    <row r="57" spans="2:3" x14ac:dyDescent="0.25">
      <c r="B57" t="s">
        <v>89</v>
      </c>
      <c r="C57" t="s">
        <v>245</v>
      </c>
    </row>
    <row r="58" spans="2:3" x14ac:dyDescent="0.25">
      <c r="B58" t="s">
        <v>88</v>
      </c>
      <c r="C58" t="s">
        <v>246</v>
      </c>
    </row>
    <row r="59" spans="2:3" x14ac:dyDescent="0.25">
      <c r="B59" t="s">
        <v>90</v>
      </c>
      <c r="C59" t="s">
        <v>247</v>
      </c>
    </row>
    <row r="60" spans="2:3" x14ac:dyDescent="0.25">
      <c r="B60" t="s">
        <v>91</v>
      </c>
      <c r="C60" t="s">
        <v>253</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H37" sqref="H37"/>
    </sheetView>
  </sheetViews>
  <sheetFormatPr defaultColWidth="9.140625"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26</v>
      </c>
    </row>
    <row r="2" spans="3:5" x14ac:dyDescent="0.2">
      <c r="C2" s="14" t="s">
        <v>27</v>
      </c>
      <c r="D2" s="15" t="s">
        <v>263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28</v>
      </c>
      <c r="D3" s="15"/>
    </row>
    <row r="4" spans="3:5" x14ac:dyDescent="0.2">
      <c r="C4" s="14" t="s">
        <v>29</v>
      </c>
      <c r="D4" s="15" t="s">
        <v>30</v>
      </c>
    </row>
    <row r="8" spans="3:5" x14ac:dyDescent="0.2">
      <c r="C8" s="13"/>
    </row>
    <row r="28" spans="3:4" x14ac:dyDescent="0.2">
      <c r="C28" s="32" t="s">
        <v>26</v>
      </c>
    </row>
    <row r="29" spans="3:4" x14ac:dyDescent="0.2">
      <c r="C29" s="16" t="s">
        <v>28</v>
      </c>
      <c r="D29" s="15"/>
    </row>
    <row r="30" spans="3:4" x14ac:dyDescent="0.2">
      <c r="C30" s="16" t="s">
        <v>31</v>
      </c>
      <c r="D30" s="15"/>
    </row>
    <row r="31" spans="3:4" x14ac:dyDescent="0.2">
      <c r="C31" s="14" t="s">
        <v>29</v>
      </c>
      <c r="D31" s="15" t="s">
        <v>30</v>
      </c>
    </row>
    <row r="32" spans="3:4" x14ac:dyDescent="0.2">
      <c r="C32" s="16" t="s">
        <v>32</v>
      </c>
      <c r="D32" s="17" t="s">
        <v>33</v>
      </c>
    </row>
    <row r="65" spans="2:23" x14ac:dyDescent="0.2">
      <c r="F65" s="6" t="s">
        <v>34</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35</v>
      </c>
      <c r="C66" s="6" t="s">
        <v>27</v>
      </c>
      <c r="D66" s="6" t="s">
        <v>29</v>
      </c>
      <c r="E66" s="6" t="s">
        <v>28</v>
      </c>
      <c r="F66" s="6" t="s">
        <v>31</v>
      </c>
      <c r="G66" s="18" t="s">
        <v>36</v>
      </c>
      <c r="H66" s="18" t="s">
        <v>37</v>
      </c>
      <c r="I66" s="18" t="s">
        <v>38</v>
      </c>
      <c r="J66" s="18" t="s">
        <v>39</v>
      </c>
      <c r="K66" s="18" t="s">
        <v>40</v>
      </c>
      <c r="L66" s="18" t="s">
        <v>41</v>
      </c>
      <c r="M66" s="18" t="s">
        <v>42</v>
      </c>
      <c r="N66" s="18" t="s">
        <v>43</v>
      </c>
      <c r="O66" s="18" t="s">
        <v>33</v>
      </c>
      <c r="P66" s="18" t="s">
        <v>44</v>
      </c>
      <c r="Q66" s="18" t="s">
        <v>45</v>
      </c>
      <c r="R66" s="18" t="s">
        <v>46</v>
      </c>
      <c r="S66" s="18" t="s">
        <v>47</v>
      </c>
      <c r="T66" s="18" t="s">
        <v>48</v>
      </c>
      <c r="U66" s="18" t="s">
        <v>49</v>
      </c>
      <c r="V66" s="18" t="s">
        <v>50</v>
      </c>
      <c r="W66" s="18" t="s">
        <v>51</v>
      </c>
    </row>
    <row r="67" spans="2:23" x14ac:dyDescent="0.2">
      <c r="B67" s="8" cm="1">
        <f t="array" ref="B67">ROW(impacts_byYear[[#This Row],[Row]]) - ROW(impacts_byYear[#Headers])</f>
        <v>1</v>
      </c>
      <c r="C67" s="7" t="str">
        <f t="shared" ref="C67:C70" si="1" xml:space="preserve"> IF( ISBLANK( $D$2 ), "All", $D$2 )</f>
        <v>BIPOC</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BIPOC</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BIPOC</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BIPOC</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35</v>
      </c>
      <c r="C73" s="6" t="s">
        <v>27</v>
      </c>
      <c r="D73" s="6" t="s">
        <v>28</v>
      </c>
      <c r="E73" s="6" t="s">
        <v>31</v>
      </c>
      <c r="F73" s="6" t="s">
        <v>29</v>
      </c>
      <c r="G73" s="6" t="s">
        <v>32</v>
      </c>
      <c r="H73" s="18" t="s">
        <v>52</v>
      </c>
      <c r="I73" s="18" t="s">
        <v>260</v>
      </c>
      <c r="J73" s="18" t="s">
        <v>261</v>
      </c>
    </row>
    <row r="74" spans="2:23" ht="25.5" x14ac:dyDescent="0.2">
      <c r="B74" s="8" cm="1">
        <f t="array" ref="B74" xml:space="preserve"> ROW( impacts_peopleByYear[[#This Row],[Row]] ) - ROW( impacts_peopleByYear[#Headers] )</f>
        <v>1</v>
      </c>
      <c r="C74" s="9" t="s">
        <v>53</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4" s="34" t="s">
        <v>239</v>
      </c>
    </row>
    <row r="75" spans="2:23" ht="25.5" x14ac:dyDescent="0.2">
      <c r="B75" s="8" cm="1">
        <f t="array" ref="B75" xml:space="preserve"> ROW( impacts_peopleByYear[[#This Row],[Row]] ) - ROW( impacts_peopleByYear[#Headers] )</f>
        <v>2</v>
      </c>
      <c r="C75" s="9" t="s">
        <v>54</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5" s="34" t="s">
        <v>240</v>
      </c>
    </row>
    <row r="76" spans="2:23" x14ac:dyDescent="0.2">
      <c r="B76" s="8" cm="1">
        <f t="array" ref="B76" xml:space="preserve"> ROW( impacts_peopleByYear[[#This Row],[Row]] ) - ROW( impacts_peopleByYear[#Headers] )</f>
        <v>3</v>
      </c>
      <c r="C76" s="9" t="s">
        <v>55</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6" s="6" t="s">
        <v>55</v>
      </c>
    </row>
    <row r="77" spans="2:23" x14ac:dyDescent="0.2">
      <c r="B77" s="8" cm="1">
        <f t="array" ref="B77" xml:space="preserve"> ROW( impacts_peopleByYear[[#This Row],[Row]] ) - ROW( impacts_peopleByYear[#Headers] )</f>
        <v>4</v>
      </c>
      <c r="C77" s="9" t="s">
        <v>56</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7" s="6" t="s">
        <v>56</v>
      </c>
    </row>
    <row r="78" spans="2:23" ht="25.5" x14ac:dyDescent="0.2">
      <c r="B78" s="8" cm="1">
        <f t="array" ref="B78" xml:space="preserve"> ROW( impacts_peopleByYear[[#This Row],[Row]] ) - ROW( impacts_peopleByYear[#Headers] )</f>
        <v>5</v>
      </c>
      <c r="C78" s="9" t="s">
        <v>57</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8" s="34" t="s">
        <v>236</v>
      </c>
    </row>
    <row r="79" spans="2:23" ht="25.5" x14ac:dyDescent="0.2">
      <c r="B79" s="8" cm="1">
        <f t="array" ref="B79" xml:space="preserve"> ROW( impacts_peopleByYear[[#This Row],[Row]] ) - ROW( impacts_peopleByYear[#Headers] )</f>
        <v>6</v>
      </c>
      <c r="C79" s="9" t="s">
        <v>58</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9" s="34" t="s">
        <v>238</v>
      </c>
    </row>
    <row r="80" spans="2:23" x14ac:dyDescent="0.2">
      <c r="B80" s="8" cm="1">
        <f t="array" ref="B80" xml:space="preserve"> ROW( impacts_peopleByYear[[#This Row],[Row]] ) - ROW( impacts_peopleByYear[#Headers] )</f>
        <v>7</v>
      </c>
      <c r="C80" s="9" t="s">
        <v>59</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0" s="6" t="s">
        <v>59</v>
      </c>
    </row>
    <row r="81" spans="2:26" ht="25.5" x14ac:dyDescent="0.2">
      <c r="B81" s="8" cm="1">
        <f t="array" ref="B81" xml:space="preserve"> ROW( impacts_peopleByYear[[#This Row],[Row]] ) - ROW( impacts_peopleByYear[#Headers] )</f>
        <v>8</v>
      </c>
      <c r="C81" s="9" t="s">
        <v>60</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1" s="34" t="s">
        <v>237</v>
      </c>
    </row>
    <row r="84" spans="2:26" x14ac:dyDescent="0.2">
      <c r="B84" s="6" t="s">
        <v>35</v>
      </c>
      <c r="C84" s="6" t="s">
        <v>0</v>
      </c>
      <c r="D84" s="6" t="s">
        <v>61</v>
      </c>
      <c r="E84" s="6" t="s">
        <v>62</v>
      </c>
      <c r="F84" s="6" t="s">
        <v>63</v>
      </c>
      <c r="G84" s="6" t="s">
        <v>64</v>
      </c>
      <c r="H84" s="6" t="s">
        <v>29</v>
      </c>
      <c r="I84" s="6" t="s">
        <v>65</v>
      </c>
      <c r="J84" s="18" t="s">
        <v>36</v>
      </c>
      <c r="K84" s="18" t="s">
        <v>37</v>
      </c>
      <c r="L84" s="18" t="s">
        <v>38</v>
      </c>
      <c r="M84" s="18" t="s">
        <v>39</v>
      </c>
      <c r="N84" s="18" t="s">
        <v>40</v>
      </c>
      <c r="O84" s="18" t="s">
        <v>41</v>
      </c>
      <c r="P84" s="18" t="s">
        <v>42</v>
      </c>
      <c r="Q84" s="18" t="s">
        <v>43</v>
      </c>
      <c r="R84" s="18" t="s">
        <v>33</v>
      </c>
      <c r="S84" s="18" t="s">
        <v>44</v>
      </c>
      <c r="T84" s="18" t="s">
        <v>45</v>
      </c>
      <c r="U84" s="18" t="s">
        <v>46</v>
      </c>
      <c r="V84" s="18" t="s">
        <v>47</v>
      </c>
      <c r="W84" s="18" t="s">
        <v>48</v>
      </c>
      <c r="X84" s="18" t="s">
        <v>49</v>
      </c>
      <c r="Y84" s="18" t="s">
        <v>50</v>
      </c>
      <c r="Z84" s="18" t="s">
        <v>51</v>
      </c>
    </row>
    <row r="85" spans="2:26" x14ac:dyDescent="0.2">
      <c r="B85" s="8" cm="1">
        <f t="array" ref="B85">ROW(impacts_svGroups[[#This Row],[Row]]) - ROW(impacts_svGroups[#Headers])</f>
        <v>1</v>
      </c>
      <c r="C85" s="7" t="str">
        <f t="shared" ref="C85:C100" si="7" xml:space="preserve"> mv_sector</f>
        <v/>
      </c>
      <c r="D85" s="9" t="s">
        <v>20</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66</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20</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66</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20</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66</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20</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66</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263</v>
      </c>
      <c r="E89" s="6" t="str">
        <f>INDEX(SV_Categories[svGroupType],MATCH(impacts_svGroups[[#This Row],[SV Category]],SV_Categories[svGroupLabel],0))</f>
        <v>sv_bipoc</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66</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263</v>
      </c>
      <c r="E90" s="6" t="str">
        <f>INDEX(SV_Categories[svGroupType],MATCH(impacts_svGroups[[#This Row],[SV Category]],SV_Categories[svGroupLabel],0))</f>
        <v>sv_bipoc</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66</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263</v>
      </c>
      <c r="E91" s="6" t="str">
        <f>INDEX(SV_Categories[svGroupType],MATCH(impacts_svGroups[[#This Row],[SV Category]],SV_Categories[svGroupLabel],0))</f>
        <v>sv_bipoc</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66</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263</v>
      </c>
      <c r="E92" s="6" t="str">
        <f>INDEX(SV_Categories[svGroupType],MATCH(impacts_svGroups[[#This Row],[SV Category]],SV_Categories[svGroupLabel],0))</f>
        <v>sv_bipoc</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66</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22</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66</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22</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66</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22</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66</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22</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66</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24</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66</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24</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66</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24</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66</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24</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66</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20</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67</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20</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67</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20</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67</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20</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67</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263</v>
      </c>
      <c r="E105" s="6" t="str">
        <f>INDEX(SV_Categories[svGroupType],MATCH(impacts_svGroups[[#This Row],[SV Category]],SV_Categories[svGroupLabel],0))</f>
        <v>sv_bipoc</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67</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263</v>
      </c>
      <c r="E106" s="6" t="str">
        <f>INDEX(SV_Categories[svGroupType],MATCH(impacts_svGroups[[#This Row],[SV Category]],SV_Categories[svGroupLabel],0))</f>
        <v>sv_bipoc</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67</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263</v>
      </c>
      <c r="E107" s="6" t="str">
        <f>INDEX(SV_Categories[svGroupType],MATCH(impacts_svGroups[[#This Row],[SV Category]],SV_Categories[svGroupLabel],0))</f>
        <v>sv_bipoc</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67</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263</v>
      </c>
      <c r="E108" s="6" t="str">
        <f>INDEX(SV_Categories[svGroupType],MATCH(impacts_svGroups[[#This Row],[SV Category]],SV_Categories[svGroupLabel],0))</f>
        <v>sv_bipoc</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67</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22</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67</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22</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67</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22</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67</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22</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67</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24</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67</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24</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67</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24</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67</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24</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67</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35</v>
      </c>
      <c r="C119" s="19" t="s">
        <v>0</v>
      </c>
      <c r="D119" s="19" t="s">
        <v>61</v>
      </c>
      <c r="E119" s="19" t="s">
        <v>62</v>
      </c>
      <c r="F119" s="19" t="s">
        <v>63</v>
      </c>
      <c r="G119" s="19" t="s">
        <v>64</v>
      </c>
      <c r="H119" s="19" t="s">
        <v>29</v>
      </c>
      <c r="I119" s="19" t="s">
        <v>65</v>
      </c>
      <c r="J119" s="28" t="s">
        <v>36</v>
      </c>
      <c r="K119" s="28" t="s">
        <v>37</v>
      </c>
      <c r="L119" s="28" t="s">
        <v>38</v>
      </c>
      <c r="M119" s="28" t="s">
        <v>39</v>
      </c>
      <c r="N119" s="28" t="s">
        <v>40</v>
      </c>
      <c r="O119" s="28" t="s">
        <v>41</v>
      </c>
      <c r="P119" s="28" t="s">
        <v>42</v>
      </c>
      <c r="Q119" s="28" t="s">
        <v>43</v>
      </c>
      <c r="R119" s="28" t="s">
        <v>33</v>
      </c>
      <c r="S119" s="28" t="s">
        <v>44</v>
      </c>
      <c r="T119" s="28" t="s">
        <v>45</v>
      </c>
      <c r="U119" s="28" t="s">
        <v>46</v>
      </c>
      <c r="V119" s="28" t="s">
        <v>47</v>
      </c>
      <c r="W119" s="28" t="s">
        <v>48</v>
      </c>
      <c r="X119" s="28" t="s">
        <v>49</v>
      </c>
      <c r="Y119" s="28" t="s">
        <v>50</v>
      </c>
      <c r="Z119" s="28" t="s">
        <v>51</v>
      </c>
    </row>
    <row r="120" spans="2:26" x14ac:dyDescent="0.2">
      <c r="B120" s="8" cm="1">
        <f t="array" ref="B120">ROW(impacts_minorities[[#This Row],[Row]]) - ROW(impacts_minorities[#Headers])</f>
        <v>1</v>
      </c>
      <c r="C120" s="6" t="str">
        <f t="shared" ref="C120:C135" si="10" xml:space="preserve"> mv_sector</f>
        <v/>
      </c>
      <c r="D120" s="9" t="s">
        <v>53</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66</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54</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66</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55</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66</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56</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66</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57</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66</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58</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66</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59</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66</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60</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66</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53</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66</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54</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66</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55</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66</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56</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66</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57</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66</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58</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66</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59</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66</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60</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66</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C31" sqref="C31"/>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26</v>
      </c>
    </row>
    <row r="2" spans="3:37" x14ac:dyDescent="0.25">
      <c r="C2" s="16" t="s">
        <v>68</v>
      </c>
      <c r="D2" s="15"/>
      <c r="E2" s="6" t="e">
        <f>IF(INDEX(co_sectorInfo[Missing SV Group Text],MATCH(input_sector,co_sectorInfo[sector],0))&lt;&gt;"",_xlfn.TEXTJOIN(" ",TRUE,INDEX(co_sectorInfo[Missing SV Group Text],MATCH(input_sector,co_sectorInfo[sector],0)),"not included for",input_sector),"")</f>
        <v>#N/A</v>
      </c>
    </row>
    <row r="3" spans="3:37" x14ac:dyDescent="0.25">
      <c r="C3" s="16" t="s">
        <v>29</v>
      </c>
      <c r="D3" s="15" t="s">
        <v>30</v>
      </c>
    </row>
    <row r="4" spans="3:37" x14ac:dyDescent="0.25">
      <c r="C4" s="16" t="s">
        <v>32</v>
      </c>
      <c r="D4" s="17" t="s">
        <v>33</v>
      </c>
      <c r="AK4" s="2"/>
    </row>
    <row r="28" spans="2:11" x14ac:dyDescent="0.25">
      <c r="B28" s="6" t="s">
        <v>35</v>
      </c>
      <c r="C28" s="6" t="s">
        <v>27</v>
      </c>
      <c r="D28" s="18" t="s">
        <v>28</v>
      </c>
      <c r="E28" s="18" t="s">
        <v>29</v>
      </c>
      <c r="F28" s="18" t="s">
        <v>32</v>
      </c>
      <c r="G28" s="18" t="s">
        <v>69</v>
      </c>
      <c r="H28" s="18" t="s">
        <v>260</v>
      </c>
      <c r="K28"/>
    </row>
    <row r="29" spans="2:11" x14ac:dyDescent="0.25">
      <c r="B29" s="8">
        <f xml:space="preserve"> ROW( risk_table1[[#This Row],[Row]] ) - ROW( risk_table1[[#Headers],[Row]] )</f>
        <v>1</v>
      </c>
      <c r="C29" s="9" t="s">
        <v>24</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22</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263</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20</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35</v>
      </c>
      <c r="C36" s="6" t="s">
        <v>0</v>
      </c>
      <c r="D36" s="6" t="s">
        <v>61</v>
      </c>
      <c r="E36" s="6" t="s">
        <v>62</v>
      </c>
      <c r="F36" s="6" t="s">
        <v>63</v>
      </c>
      <c r="G36" s="6" t="s">
        <v>64</v>
      </c>
      <c r="H36" s="6" t="s">
        <v>29</v>
      </c>
      <c r="I36" s="6" t="s">
        <v>70</v>
      </c>
      <c r="J36" s="6" t="s">
        <v>65</v>
      </c>
      <c r="K36" s="2" t="s">
        <v>36</v>
      </c>
      <c r="L36" s="2" t="s">
        <v>37</v>
      </c>
      <c r="M36" s="2" t="s">
        <v>38</v>
      </c>
      <c r="N36" s="2" t="s">
        <v>39</v>
      </c>
      <c r="O36" s="2" t="s">
        <v>40</v>
      </c>
      <c r="P36" s="2" t="s">
        <v>41</v>
      </c>
      <c r="Q36" s="2" t="s">
        <v>42</v>
      </c>
      <c r="R36" s="2" t="s">
        <v>43</v>
      </c>
      <c r="S36" s="2" t="s">
        <v>33</v>
      </c>
      <c r="T36" s="2" t="s">
        <v>44</v>
      </c>
      <c r="U36" s="2" t="s">
        <v>45</v>
      </c>
      <c r="V36" s="2" t="s">
        <v>46</v>
      </c>
      <c r="W36" s="2" t="s">
        <v>47</v>
      </c>
      <c r="X36" s="2" t="s">
        <v>48</v>
      </c>
      <c r="Y36" s="2" t="s">
        <v>49</v>
      </c>
      <c r="Z36" s="2" t="s">
        <v>50</v>
      </c>
      <c r="AA36" s="2" t="s">
        <v>51</v>
      </c>
    </row>
    <row r="37" spans="2:46" x14ac:dyDescent="0.25">
      <c r="B37" s="8" cm="1">
        <f t="array" ref="B37">ROW(risk_mainTable[[#This Row],[Row]]) - ROW(risk_mainTable[#Headers])</f>
        <v>1</v>
      </c>
      <c r="C37" s="8" t="str">
        <f t="shared" ref="C37:C52" si="3" xml:space="preserve"> mv_sector</f>
        <v/>
      </c>
      <c r="D37" s="9" t="s">
        <v>20</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66</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20</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66</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20</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66</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20</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66</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263</v>
      </c>
      <c r="E41" s="6" t="str">
        <f>INDEX(SV_Categories[svGroupType],MATCH(risk_mainTable[[#This Row],[SV Category]],SV_Categories[svGroupLabel],0))</f>
        <v>sv_bipoc</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66</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263</v>
      </c>
      <c r="E42" s="6" t="str">
        <f>INDEX(SV_Categories[svGroupType],MATCH(risk_mainTable[[#This Row],[SV Category]],SV_Categories[svGroupLabel],0))</f>
        <v>sv_bipoc</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66</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263</v>
      </c>
      <c r="E43" s="6" t="str">
        <f>INDEX(SV_Categories[svGroupType],MATCH(risk_mainTable[[#This Row],[SV Category]],SV_Categories[svGroupLabel],0))</f>
        <v>sv_bipoc</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66</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263</v>
      </c>
      <c r="E44" s="6" t="str">
        <f>INDEX(SV_Categories[svGroupType],MATCH(risk_mainTable[[#This Row],[SV Category]],SV_Categories[svGroupLabel],0))</f>
        <v>sv_bipoc</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66</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22</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66</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22</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66</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22</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66</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22</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66</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24</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66</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24</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66</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24</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66</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24</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66</v>
      </c>
      <c r="H52" s="26" t="str">
        <f t="shared" si="4"/>
        <v>CONUS</v>
      </c>
      <c r="I52" s="26" t="str">
        <f xml:space="preserve"> IF( risk_mainTable[[#This Row],[Sector]] = "", "",  INDEX(co_sectorInfo[rateUnit],MATCH(risk_mainTable[[#This Row],[Sector]],co_sectorInfo[sector],0)) )</f>
        <v/>
      </c>
      <c r="J52" s="26" t="str">
        <f>'Control Panel'!$C$39</f>
        <v/>
      </c>
      <c r="K52" s="33"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3"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3"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3"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3"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3"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3"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3"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3"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3"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3"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3"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3"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3"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3"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3"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3"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20</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67</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20</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67</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20</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67</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20</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67</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263</v>
      </c>
      <c r="E57" s="6" t="str">
        <f>INDEX(SV_Categories[svGroupType],MATCH(risk_mainTable[[#This Row],[SV Category]],SV_Categories[svGroupLabel],0))</f>
        <v>sv_bipoc</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67</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263</v>
      </c>
      <c r="E58" s="6" t="str">
        <f>INDEX(SV_Categories[svGroupType],MATCH(risk_mainTable[[#This Row],[SV Category]],SV_Categories[svGroupLabel],0))</f>
        <v>sv_bipoc</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67</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263</v>
      </c>
      <c r="E59" s="6" t="str">
        <f>INDEX(SV_Categories[svGroupType],MATCH(risk_mainTable[[#This Row],[SV Category]],SV_Categories[svGroupLabel],0))</f>
        <v>sv_bipoc</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67</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263</v>
      </c>
      <c r="E60" s="6" t="str">
        <f>INDEX(SV_Categories[svGroupType],MATCH(risk_mainTable[[#This Row],[SV Category]],SV_Categories[svGroupLabel],0))</f>
        <v>sv_bipoc</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67</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22</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67</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22</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67</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22</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67</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22</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67</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24</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67</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24</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67</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24</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67</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24</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67</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topLeftCell="A100" zoomScale="80" zoomScaleNormal="80" workbookViewId="0">
      <selection activeCell="E32" sqref="E32"/>
    </sheetView>
  </sheetViews>
  <sheetFormatPr defaultColWidth="9.140625"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26</v>
      </c>
    </row>
    <row r="2" spans="3:5" x14ac:dyDescent="0.2">
      <c r="C2" s="16" t="s">
        <v>27</v>
      </c>
      <c r="D2" s="15" t="s">
        <v>263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28</v>
      </c>
      <c r="D3" s="15"/>
    </row>
    <row r="4" spans="3:5" x14ac:dyDescent="0.2">
      <c r="C4" s="16" t="s">
        <v>31</v>
      </c>
      <c r="D4" s="15"/>
    </row>
    <row r="5" spans="3:5" x14ac:dyDescent="0.2">
      <c r="C5" s="16" t="s">
        <v>29</v>
      </c>
      <c r="D5" s="15" t="s">
        <v>30</v>
      </c>
    </row>
    <row r="31" spans="3:5" x14ac:dyDescent="0.2">
      <c r="C31" s="32" t="s">
        <v>26</v>
      </c>
    </row>
    <row r="32" spans="3:5" x14ac:dyDescent="0.2">
      <c r="C32" s="16" t="s">
        <v>71</v>
      </c>
      <c r="D32" s="15" t="s">
        <v>263</v>
      </c>
      <c r="E32" s="6" t="e">
        <f>IF(INDEX(co_sectorInfo[Missing SV Group Text],MATCH(input_sector,co_sectorInfo[sector],0))&lt;&gt;"",_xlfn.TEXTJOIN(" ",TRUE,INDEX(co_sectorInfo[Missing SV Group Text],MATCH(input_sector,co_sectorInfo[sector],0)),"not included for",input_sector),"")</f>
        <v>#N/A</v>
      </c>
    </row>
    <row r="33" spans="3:4" x14ac:dyDescent="0.2">
      <c r="C33" s="16" t="s">
        <v>72</v>
      </c>
      <c r="D33" s="15" t="s">
        <v>30</v>
      </c>
    </row>
    <row r="58" spans="3:8" x14ac:dyDescent="0.2">
      <c r="C58" s="32" t="s">
        <v>26</v>
      </c>
      <c r="G58" s="32" t="s">
        <v>26</v>
      </c>
    </row>
    <row r="59" spans="3:8" x14ac:dyDescent="0.2">
      <c r="C59" s="16" t="s">
        <v>68</v>
      </c>
      <c r="D59" s="15"/>
      <c r="G59" s="16" t="s">
        <v>28</v>
      </c>
      <c r="H59" s="15"/>
    </row>
    <row r="60" spans="3:8" x14ac:dyDescent="0.2">
      <c r="C60" s="16" t="s">
        <v>29</v>
      </c>
      <c r="D60" s="15" t="s">
        <v>30</v>
      </c>
      <c r="G60" s="16" t="s">
        <v>31</v>
      </c>
      <c r="H60" s="15"/>
    </row>
    <row r="61" spans="3:8" x14ac:dyDescent="0.2">
      <c r="C61" s="16" t="s">
        <v>32</v>
      </c>
      <c r="D61" s="17" t="s">
        <v>33</v>
      </c>
      <c r="G61" s="16" t="s">
        <v>29</v>
      </c>
      <c r="H61" s="15" t="s">
        <v>30</v>
      </c>
    </row>
    <row r="62" spans="3:8" x14ac:dyDescent="0.2">
      <c r="G62" s="16" t="s">
        <v>32</v>
      </c>
      <c r="H62" s="17" t="s">
        <v>33</v>
      </c>
    </row>
    <row r="90" spans="2:24" x14ac:dyDescent="0.2">
      <c r="G90" s="6" t="s">
        <v>34</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35</v>
      </c>
      <c r="C91" s="6" t="s">
        <v>73</v>
      </c>
      <c r="D91" s="6" t="s">
        <v>74</v>
      </c>
      <c r="E91" s="6" t="s">
        <v>31</v>
      </c>
      <c r="F91" s="6" t="s">
        <v>27</v>
      </c>
      <c r="G91" s="6" t="s">
        <v>29</v>
      </c>
      <c r="H91" s="18" t="s">
        <v>36</v>
      </c>
      <c r="I91" s="18" t="s">
        <v>37</v>
      </c>
      <c r="J91" s="18" t="s">
        <v>38</v>
      </c>
      <c r="K91" s="18" t="s">
        <v>39</v>
      </c>
      <c r="L91" s="18" t="s">
        <v>40</v>
      </c>
      <c r="M91" s="18" t="s">
        <v>41</v>
      </c>
      <c r="N91" s="18" t="s">
        <v>42</v>
      </c>
      <c r="O91" s="18" t="s">
        <v>43</v>
      </c>
      <c r="P91" s="18" t="s">
        <v>33</v>
      </c>
      <c r="Q91" s="18" t="s">
        <v>44</v>
      </c>
      <c r="R91" s="18" t="s">
        <v>45</v>
      </c>
      <c r="S91" s="18" t="s">
        <v>46</v>
      </c>
      <c r="T91" s="18" t="s">
        <v>47</v>
      </c>
      <c r="U91" s="18" t="s">
        <v>48</v>
      </c>
      <c r="V91" s="18" t="s">
        <v>49</v>
      </c>
      <c r="W91" s="18" t="s">
        <v>50</v>
      </c>
      <c r="X91" s="18" t="s">
        <v>51</v>
      </c>
    </row>
    <row r="92" spans="2:24" x14ac:dyDescent="0.2">
      <c r="B92" s="8" cm="1">
        <f t="array" ref="B92">ROW(Table20[[#This Row],[Row]]) - ROW(Table20[#Headers])</f>
        <v>1</v>
      </c>
      <c r="C92" s="9" t="s">
        <v>66</v>
      </c>
      <c r="D92" s="6" t="str">
        <f t="shared" ref="D92:D93" si="1">IF(ISBLANK($D$3),"",$D$3)</f>
        <v/>
      </c>
      <c r="E92" s="6" t="str">
        <f xml:space="preserve"> IF( ISBLANK( $D$4 ), "", $D$4 )</f>
        <v/>
      </c>
      <c r="F92" s="6" t="str">
        <f t="shared" ref="F92:F93" si="2" xml:space="preserve"> IF( ISBLANK( $D$2 ), "", $D$2 )</f>
        <v>BIPOC</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67</v>
      </c>
      <c r="D93" s="6" t="str">
        <f t="shared" si="1"/>
        <v/>
      </c>
      <c r="E93" s="6" t="str">
        <f xml:space="preserve"> IF( ISBLANK( $D$4 ), "", $D$4 )</f>
        <v/>
      </c>
      <c r="F93" s="6" t="str">
        <f t="shared" si="2"/>
        <v>BIPOC</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34</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35</v>
      </c>
      <c r="C97" s="6" t="s">
        <v>65</v>
      </c>
      <c r="D97" s="6" t="s">
        <v>27</v>
      </c>
      <c r="E97" s="6" t="s">
        <v>29</v>
      </c>
      <c r="F97" s="18" t="s">
        <v>36</v>
      </c>
      <c r="G97" s="18" t="s">
        <v>37</v>
      </c>
      <c r="H97" s="18" t="s">
        <v>38</v>
      </c>
      <c r="I97" s="18" t="s">
        <v>39</v>
      </c>
      <c r="J97" s="18" t="s">
        <v>40</v>
      </c>
      <c r="K97" s="18" t="s">
        <v>41</v>
      </c>
      <c r="L97" s="18" t="s">
        <v>42</v>
      </c>
      <c r="M97" s="18" t="s">
        <v>43</v>
      </c>
      <c r="N97" s="18" t="s">
        <v>33</v>
      </c>
      <c r="O97" s="18" t="s">
        <v>44</v>
      </c>
      <c r="P97" s="18" t="s">
        <v>45</v>
      </c>
      <c r="Q97" s="18" t="s">
        <v>46</v>
      </c>
      <c r="R97" s="18" t="s">
        <v>47</v>
      </c>
      <c r="S97" s="18" t="s">
        <v>48</v>
      </c>
      <c r="T97" s="18" t="s">
        <v>49</v>
      </c>
      <c r="U97" s="18" t="s">
        <v>50</v>
      </c>
      <c r="V97" s="18" t="s">
        <v>51</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BIPOC</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BIPOC</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BIPOC</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BIPOC</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35</v>
      </c>
      <c r="C105" s="6" t="s">
        <v>68</v>
      </c>
      <c r="D105" s="6" t="s">
        <v>27</v>
      </c>
      <c r="E105" s="6" t="s">
        <v>29</v>
      </c>
      <c r="F105" s="6" t="s">
        <v>32</v>
      </c>
      <c r="G105" s="6" t="s">
        <v>69</v>
      </c>
      <c r="H105" s="6" t="s">
        <v>260</v>
      </c>
      <c r="I105" s="18" t="s">
        <v>261</v>
      </c>
    </row>
    <row r="106" spans="2:22" ht="25.5" x14ac:dyDescent="0.2">
      <c r="B106" s="6" cm="1">
        <f t="array" ref="B106">ROW(Table6[[#This Row],[Row]]) - ROW(Table6[#Headers])</f>
        <v>1</v>
      </c>
      <c r="C106" s="18" t="str">
        <f t="shared" ref="C106:C113" si="22">IF( ISBLANK( $D$59 ), "", $D$59 )</f>
        <v/>
      </c>
      <c r="D106" s="29" t="s">
        <v>53</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6" t="str">
        <f xml:space="preserve"> IF( OR( Table6[[#This Row],[Scenario]] = "", Table6[[#This Row],[Region]] = "", Table6[[#This Row],[Year]] = "" ), "",IF(Table6[[#This Row],[Value]]&gt;=0,-Table6[[#This Row],[Value]]/8,Table6[[#This Row],[Value]]/8) )</f>
        <v/>
      </c>
      <c r="I106" s="34" t="s">
        <v>239</v>
      </c>
    </row>
    <row r="107" spans="2:22" ht="25.5" x14ac:dyDescent="0.2">
      <c r="B107" s="6" cm="1">
        <f t="array" ref="B107">ROW(Table6[[#This Row],[Row]]) - ROW(Table6[#Headers])</f>
        <v>2</v>
      </c>
      <c r="C107" s="18" t="str">
        <f t="shared" si="22"/>
        <v/>
      </c>
      <c r="D107" s="29" t="s">
        <v>54</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6" t="str">
        <f xml:space="preserve"> IF( OR( Table6[[#This Row],[Scenario]] = "", Table6[[#This Row],[Region]] = "", Table6[[#This Row],[Year]] = "" ), "",IF(Table6[[#This Row],[Value]]&gt;=0,-Table6[[#This Row],[Value]]/8,Table6[[#This Row],[Value]]/8) )</f>
        <v/>
      </c>
      <c r="I107" s="34" t="s">
        <v>240</v>
      </c>
    </row>
    <row r="108" spans="2:22" x14ac:dyDescent="0.2">
      <c r="B108" s="6" cm="1">
        <f t="array" ref="B108">ROW(Table6[[#This Row],[Row]]) - ROW(Table6[#Headers])</f>
        <v>3</v>
      </c>
      <c r="C108" s="18" t="str">
        <f t="shared" si="22"/>
        <v/>
      </c>
      <c r="D108" s="29" t="s">
        <v>55</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6" t="str">
        <f xml:space="preserve"> IF( OR( Table6[[#This Row],[Scenario]] = "", Table6[[#This Row],[Region]] = "", Table6[[#This Row],[Year]] = "" ), "",IF(Table6[[#This Row],[Value]]&gt;=0,-Table6[[#This Row],[Value]]/8,Table6[[#This Row],[Value]]/8) )</f>
        <v/>
      </c>
      <c r="I108" s="6" t="s">
        <v>55</v>
      </c>
    </row>
    <row r="109" spans="2:22" x14ac:dyDescent="0.2">
      <c r="B109" s="6" cm="1">
        <f t="array" ref="B109">ROW(Table6[[#This Row],[Row]]) - ROW(Table6[#Headers])</f>
        <v>4</v>
      </c>
      <c r="C109" s="18" t="str">
        <f t="shared" si="22"/>
        <v/>
      </c>
      <c r="D109" s="29" t="s">
        <v>56</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6" t="str">
        <f xml:space="preserve"> IF( OR( Table6[[#This Row],[Scenario]] = "", Table6[[#This Row],[Region]] = "", Table6[[#This Row],[Year]] = "" ), "",IF(Table6[[#This Row],[Value]]&gt;=0,-Table6[[#This Row],[Value]]/8,Table6[[#This Row],[Value]]/8) )</f>
        <v/>
      </c>
      <c r="I109" s="6" t="s">
        <v>56</v>
      </c>
    </row>
    <row r="110" spans="2:22" ht="25.5" x14ac:dyDescent="0.2">
      <c r="B110" s="6" cm="1">
        <f t="array" ref="B110">ROW(Table6[[#This Row],[Row]]) - ROW(Table6[#Headers])</f>
        <v>5</v>
      </c>
      <c r="C110" s="18" t="str">
        <f t="shared" si="22"/>
        <v/>
      </c>
      <c r="D110" s="29" t="s">
        <v>57</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6" t="str">
        <f xml:space="preserve"> IF( OR( Table6[[#This Row],[Scenario]] = "", Table6[[#This Row],[Region]] = "", Table6[[#This Row],[Year]] = "" ), "",IF(Table6[[#This Row],[Value]]&gt;=0,-Table6[[#This Row],[Value]]/8,Table6[[#This Row],[Value]]/8) )</f>
        <v/>
      </c>
      <c r="I110" s="34" t="s">
        <v>236</v>
      </c>
    </row>
    <row r="111" spans="2:22" ht="25.5" x14ac:dyDescent="0.2">
      <c r="B111" s="6" cm="1">
        <f t="array" ref="B111">ROW(Table6[[#This Row],[Row]]) - ROW(Table6[#Headers])</f>
        <v>6</v>
      </c>
      <c r="C111" s="18" t="str">
        <f t="shared" si="22"/>
        <v/>
      </c>
      <c r="D111" s="29" t="s">
        <v>58</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6" t="str">
        <f xml:space="preserve"> IF( OR( Table6[[#This Row],[Scenario]] = "", Table6[[#This Row],[Region]] = "", Table6[[#This Row],[Year]] = "" ), "",IF(Table6[[#This Row],[Value]]&gt;=0,-Table6[[#This Row],[Value]]/8,Table6[[#This Row],[Value]]/8) )</f>
        <v/>
      </c>
      <c r="I111" s="34" t="s">
        <v>238</v>
      </c>
    </row>
    <row r="112" spans="2:22" x14ac:dyDescent="0.2">
      <c r="B112" s="6" cm="1">
        <f t="array" ref="B112">ROW(Table6[[#This Row],[Row]]) - ROW(Table6[#Headers])</f>
        <v>7</v>
      </c>
      <c r="C112" s="18" t="str">
        <f>IF( ISBLANK( $D$59 ), "", $D$59 )</f>
        <v/>
      </c>
      <c r="D112" s="29" t="s">
        <v>59</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6" t="str">
        <f xml:space="preserve"> IF( OR( Table6[[#This Row],[Scenario]] = "", Table6[[#This Row],[Region]] = "", Table6[[#This Row],[Year]] = "" ), "",IF(Table6[[#This Row],[Value]]&gt;=0,-Table6[[#This Row],[Value]]/8,Table6[[#This Row],[Value]]/8) )</f>
        <v/>
      </c>
      <c r="I112" s="6" t="s">
        <v>59</v>
      </c>
    </row>
    <row r="113" spans="2:10" ht="25.5" x14ac:dyDescent="0.2">
      <c r="B113" s="6" cm="1">
        <f t="array" ref="B113">ROW(Table6[[#This Row],[Row]]) - ROW(Table6[#Headers])</f>
        <v>8</v>
      </c>
      <c r="C113" s="18" t="str">
        <f t="shared" si="22"/>
        <v/>
      </c>
      <c r="D113" s="30" t="s">
        <v>60</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6" t="str">
        <f xml:space="preserve"> IF( OR( Table6[[#This Row],[Scenario]] = "", Table6[[#This Row],[Region]] = "", Table6[[#This Row],[Year]] = "" ), "",IF(Table6[[#This Row],[Value]]&gt;=0,-Table6[[#This Row],[Value]]/8,Table6[[#This Row],[Value]]/8) )</f>
        <v/>
      </c>
      <c r="I113" s="34" t="s">
        <v>237</v>
      </c>
    </row>
    <row r="117" spans="2:10" x14ac:dyDescent="0.2">
      <c r="B117" s="6" t="s">
        <v>35</v>
      </c>
      <c r="C117" s="6" t="s">
        <v>74</v>
      </c>
      <c r="D117" s="6" t="s">
        <v>31</v>
      </c>
      <c r="E117" s="6" t="s">
        <v>27</v>
      </c>
      <c r="F117" s="6" t="s">
        <v>29</v>
      </c>
      <c r="G117" s="6" t="s">
        <v>32</v>
      </c>
      <c r="H117" s="6" t="s">
        <v>69</v>
      </c>
      <c r="I117" s="6" t="s">
        <v>260</v>
      </c>
      <c r="J117" s="18" t="s">
        <v>261</v>
      </c>
    </row>
    <row r="118" spans="2:10" ht="25.5" x14ac:dyDescent="0.2">
      <c r="B118" s="6" cm="1">
        <f t="array" ref="B118">ROW(Table62627[[#This Row],[Row]]) - ROW(Table62627[#Headers])</f>
        <v>1</v>
      </c>
      <c r="C118" s="18" t="str">
        <f t="shared" ref="C118:C125" si="25">IF( ISBLANK( $H$59 ), "", $H$59 )</f>
        <v/>
      </c>
      <c r="D118" s="18" t="str">
        <f t="shared" ref="D118:D125" si="26">IF( ISBLANK( $H$60 ), "", $H$60 )</f>
        <v/>
      </c>
      <c r="E118" s="29" t="s">
        <v>53</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6" t="str">
        <f xml:space="preserve"> IF( OR(Table62627[[#This Row],[Reference Emissions Scenario]]="", Table62627[[#This Row],[Scenario to Compare]] = "", Table62627[[#This Row],[Region]] = "", Table62627[[#This Row],[Year]] = "" ), "",IF(Table62627[[#This Row],[Value]]&gt;=0,-Table62627[[#This Row],[Value]]/8,Table62627[[#This Row],[Value]]/8) )</f>
        <v/>
      </c>
      <c r="J118" s="34" t="s">
        <v>239</v>
      </c>
    </row>
    <row r="119" spans="2:10" ht="25.5" x14ac:dyDescent="0.2">
      <c r="B119" s="6" cm="1">
        <f t="array" ref="B119">ROW(Table62627[[#This Row],[Row]]) - ROW(Table62627[#Headers])</f>
        <v>2</v>
      </c>
      <c r="C119" s="18" t="str">
        <f t="shared" si="25"/>
        <v/>
      </c>
      <c r="D119" s="18" t="str">
        <f t="shared" si="26"/>
        <v/>
      </c>
      <c r="E119" s="29" t="s">
        <v>54</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6" t="str">
        <f xml:space="preserve"> IF( OR(Table62627[[#This Row],[Reference Emissions Scenario]]="", Table62627[[#This Row],[Scenario to Compare]] = "", Table62627[[#This Row],[Region]] = "", Table62627[[#This Row],[Year]] = "" ), "",IF(Table62627[[#This Row],[Value]]&gt;=0,-Table62627[[#This Row],[Value]]/8,Table62627[[#This Row],[Value]]/8) )</f>
        <v/>
      </c>
      <c r="J119" s="34" t="s">
        <v>240</v>
      </c>
    </row>
    <row r="120" spans="2:10" x14ac:dyDescent="0.2">
      <c r="B120" s="6" cm="1">
        <f t="array" ref="B120">ROW(Table62627[[#This Row],[Row]]) - ROW(Table62627[#Headers])</f>
        <v>3</v>
      </c>
      <c r="C120" s="18" t="str">
        <f t="shared" si="25"/>
        <v/>
      </c>
      <c r="D120" s="18" t="str">
        <f t="shared" si="26"/>
        <v/>
      </c>
      <c r="E120" s="29" t="s">
        <v>55</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6" t="str">
        <f xml:space="preserve"> IF( OR(Table62627[[#This Row],[Reference Emissions Scenario]]="", Table62627[[#This Row],[Scenario to Compare]] = "", Table62627[[#This Row],[Region]] = "", Table62627[[#This Row],[Year]] = "" ), "",IF(Table62627[[#This Row],[Value]]&gt;=0,-Table62627[[#This Row],[Value]]/8,Table62627[[#This Row],[Value]]/8) )</f>
        <v/>
      </c>
      <c r="J120" s="6" t="s">
        <v>55</v>
      </c>
    </row>
    <row r="121" spans="2:10" x14ac:dyDescent="0.2">
      <c r="B121" s="6" cm="1">
        <f t="array" ref="B121">ROW(Table62627[[#This Row],[Row]]) - ROW(Table62627[#Headers])</f>
        <v>4</v>
      </c>
      <c r="C121" s="18" t="str">
        <f t="shared" si="25"/>
        <v/>
      </c>
      <c r="D121" s="18" t="str">
        <f t="shared" si="26"/>
        <v/>
      </c>
      <c r="E121" s="29" t="s">
        <v>56</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6" t="str">
        <f xml:space="preserve"> IF( OR(Table62627[[#This Row],[Reference Emissions Scenario]]="", Table62627[[#This Row],[Scenario to Compare]] = "", Table62627[[#This Row],[Region]] = "", Table62627[[#This Row],[Year]] = "" ), "",IF(Table62627[[#This Row],[Value]]&gt;=0,-Table62627[[#This Row],[Value]]/8,Table62627[[#This Row],[Value]]/8) )</f>
        <v/>
      </c>
      <c r="J121" s="6" t="s">
        <v>56</v>
      </c>
    </row>
    <row r="122" spans="2:10" ht="25.5" x14ac:dyDescent="0.2">
      <c r="B122" s="6" cm="1">
        <f t="array" ref="B122">ROW(Table62627[[#This Row],[Row]]) - ROW(Table62627[#Headers])</f>
        <v>5</v>
      </c>
      <c r="C122" s="18" t="str">
        <f t="shared" si="25"/>
        <v/>
      </c>
      <c r="D122" s="18" t="str">
        <f t="shared" si="26"/>
        <v/>
      </c>
      <c r="E122" s="29" t="s">
        <v>57</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6" t="str">
        <f xml:space="preserve"> IF( OR(Table62627[[#This Row],[Reference Emissions Scenario]]="", Table62627[[#This Row],[Scenario to Compare]] = "", Table62627[[#This Row],[Region]] = "", Table62627[[#This Row],[Year]] = "" ), "",IF(Table62627[[#This Row],[Value]]&gt;=0,-Table62627[[#This Row],[Value]]/8,Table62627[[#This Row],[Value]]/8) )</f>
        <v/>
      </c>
      <c r="J122" s="34" t="s">
        <v>236</v>
      </c>
    </row>
    <row r="123" spans="2:10" ht="25.5" x14ac:dyDescent="0.2">
      <c r="B123" s="6" cm="1">
        <f t="array" ref="B123">ROW(Table62627[[#This Row],[Row]]) - ROW(Table62627[#Headers])</f>
        <v>6</v>
      </c>
      <c r="C123" s="18" t="str">
        <f t="shared" si="25"/>
        <v/>
      </c>
      <c r="D123" s="18" t="str">
        <f t="shared" si="26"/>
        <v/>
      </c>
      <c r="E123" s="29" t="s">
        <v>58</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6" t="str">
        <f xml:space="preserve"> IF( OR(Table62627[[#This Row],[Reference Emissions Scenario]]="", Table62627[[#This Row],[Scenario to Compare]] = "", Table62627[[#This Row],[Region]] = "", Table62627[[#This Row],[Year]] = "" ), "",IF(Table62627[[#This Row],[Value]]&gt;=0,-Table62627[[#This Row],[Value]]/8,Table62627[[#This Row],[Value]]/8) )</f>
        <v/>
      </c>
      <c r="J123" s="34" t="s">
        <v>238</v>
      </c>
    </row>
    <row r="124" spans="2:10" x14ac:dyDescent="0.2">
      <c r="B124" s="6" cm="1">
        <f t="array" ref="B124">ROW(Table62627[[#This Row],[Row]]) - ROW(Table62627[#Headers])</f>
        <v>7</v>
      </c>
      <c r="C124" s="18" t="str">
        <f t="shared" si="25"/>
        <v/>
      </c>
      <c r="D124" s="18" t="str">
        <f t="shared" si="26"/>
        <v/>
      </c>
      <c r="E124" s="29" t="s">
        <v>59</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6" t="str">
        <f xml:space="preserve"> IF( OR(Table62627[[#This Row],[Reference Emissions Scenario]]="", Table62627[[#This Row],[Scenario to Compare]] = "", Table62627[[#This Row],[Region]] = "", Table62627[[#This Row],[Year]] = "" ), "",IF(Table62627[[#This Row],[Value]]&gt;=0,-Table62627[[#This Row],[Value]]/8,Table62627[[#This Row],[Value]]/8) )</f>
        <v/>
      </c>
      <c r="J124" s="6" t="s">
        <v>59</v>
      </c>
    </row>
    <row r="125" spans="2:10" ht="25.5" x14ac:dyDescent="0.2">
      <c r="B125" s="6" cm="1">
        <f t="array" ref="B125">ROW(Table62627[[#This Row],[Row]]) - ROW(Table62627[#Headers])</f>
        <v>8</v>
      </c>
      <c r="C125" s="18" t="str">
        <f t="shared" si="25"/>
        <v/>
      </c>
      <c r="D125" s="18" t="str">
        <f t="shared" si="26"/>
        <v/>
      </c>
      <c r="E125" s="30" t="s">
        <v>60</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6" t="str">
        <f xml:space="preserve"> IF( OR(Table62627[[#This Row],[Reference Emissions Scenario]]="", Table62627[[#This Row],[Scenario to Compare]] = "", Table62627[[#This Row],[Region]] = "", Table62627[[#This Row],[Year]] = "" ), "",IF(Table62627[[#This Row],[Value]]&gt;=0,-Table62627[[#This Row],[Value]]/8,Table62627[[#This Row],[Value]]/8) )</f>
        <v/>
      </c>
      <c r="J125" s="34" t="s">
        <v>237</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75</v>
      </c>
      <c r="B1" t="s">
        <v>76</v>
      </c>
      <c r="C1" t="s">
        <v>77</v>
      </c>
      <c r="D1" t="s">
        <v>78</v>
      </c>
      <c r="E1" t="s">
        <v>79</v>
      </c>
      <c r="F1" t="s">
        <v>80</v>
      </c>
      <c r="G1" t="s">
        <v>81</v>
      </c>
      <c r="H1" t="s">
        <v>82</v>
      </c>
      <c r="I1" t="s">
        <v>83</v>
      </c>
      <c r="J1" t="s">
        <v>85</v>
      </c>
      <c r="K1" t="s">
        <v>84</v>
      </c>
      <c r="L1" t="s">
        <v>87</v>
      </c>
      <c r="M1" t="s">
        <v>86</v>
      </c>
      <c r="N1" t="s">
        <v>89</v>
      </c>
      <c r="O1" t="s">
        <v>88</v>
      </c>
      <c r="P1" t="s">
        <v>90</v>
      </c>
      <c r="Q1" t="s">
        <v>91</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75</v>
      </c>
      <c r="B1" t="s">
        <v>76</v>
      </c>
      <c r="C1" t="s">
        <v>77</v>
      </c>
      <c r="D1" t="s">
        <v>78</v>
      </c>
      <c r="E1" t="s">
        <v>79</v>
      </c>
      <c r="F1" t="s">
        <v>80</v>
      </c>
      <c r="G1" t="s">
        <v>81</v>
      </c>
      <c r="H1" t="s">
        <v>82</v>
      </c>
      <c r="I1" t="s">
        <v>83</v>
      </c>
      <c r="J1" t="s">
        <v>85</v>
      </c>
      <c r="K1" t="s">
        <v>84</v>
      </c>
      <c r="L1" t="s">
        <v>87</v>
      </c>
      <c r="M1" t="s">
        <v>86</v>
      </c>
      <c r="N1" t="s">
        <v>89</v>
      </c>
      <c r="O1" t="s">
        <v>88</v>
      </c>
      <c r="P1" t="s">
        <v>90</v>
      </c>
      <c r="Q1" t="s">
        <v>91</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topLeftCell="A147" workbookViewId="0">
      <selection activeCell="C156" sqref="C156:D156"/>
    </sheetView>
  </sheetViews>
  <sheetFormatPr defaultColWidth="9.140625"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92</v>
      </c>
    </row>
    <row r="4" spans="2:14" x14ac:dyDescent="0.2">
      <c r="B4" s="6" t="s">
        <v>93</v>
      </c>
      <c r="C4" s="6" t="s">
        <v>94</v>
      </c>
      <c r="D4" s="6" t="s">
        <v>95</v>
      </c>
      <c r="E4" s="6" t="s">
        <v>96</v>
      </c>
      <c r="F4" s="6" t="s">
        <v>97</v>
      </c>
      <c r="G4" s="6" t="s">
        <v>98</v>
      </c>
      <c r="H4" s="6" t="s">
        <v>99</v>
      </c>
      <c r="I4" s="6" t="s">
        <v>100</v>
      </c>
      <c r="J4" s="7" t="s">
        <v>101</v>
      </c>
      <c r="K4" s="6" t="s">
        <v>102</v>
      </c>
      <c r="L4" s="6" t="s">
        <v>103</v>
      </c>
      <c r="M4" s="6" t="s">
        <v>231</v>
      </c>
      <c r="N4" s="6" t="s">
        <v>234</v>
      </c>
    </row>
    <row r="5" spans="2:14" x14ac:dyDescent="0.2">
      <c r="B5" s="31">
        <f xml:space="preserve"> ROW( co_sectorInfo[[#This Row],[ID]] ) - ROW( co_sectorInfo[[#Headers],[ID]] )</f>
        <v>1</v>
      </c>
      <c r="C5" s="9" t="s">
        <v>225</v>
      </c>
      <c r="D5" s="9" t="s">
        <v>227</v>
      </c>
      <c r="E5" s="9" t="s">
        <v>104</v>
      </c>
      <c r="F5" s="9" t="s">
        <v>105</v>
      </c>
      <c r="G5" s="9" t="s">
        <v>106</v>
      </c>
      <c r="H5" s="9" t="s">
        <v>107</v>
      </c>
      <c r="I5" s="9">
        <f xml:space="preserve"> 10^5</f>
        <v>100000</v>
      </c>
      <c r="J5" s="10" t="s">
        <v>108</v>
      </c>
      <c r="K5" s="9" t="s">
        <v>109</v>
      </c>
      <c r="L5" s="9" t="str">
        <f xml:space="preserve"> INDEX( co_modelTypes[driverUnit_label], MATCH( co_sectorInfo[[#This Row],[modelType]], co_modelTypes[modelType], 0 ) )</f>
        <v>degrees Celsius</v>
      </c>
      <c r="M5" s="9" t="s">
        <v>233</v>
      </c>
      <c r="N5" s="9" t="s">
        <v>104</v>
      </c>
    </row>
    <row r="6" spans="2:14" x14ac:dyDescent="0.2">
      <c r="B6" s="31">
        <f xml:space="preserve"> ROW( co_sectorInfo[[#This Row],[ID]] ) - ROW( co_sectorInfo[[#Headers],[ID]] )</f>
        <v>2</v>
      </c>
      <c r="C6" s="9" t="s">
        <v>226</v>
      </c>
      <c r="D6" s="9" t="s">
        <v>228</v>
      </c>
      <c r="E6" s="9" t="s">
        <v>119</v>
      </c>
      <c r="F6" s="9" t="s">
        <v>120</v>
      </c>
      <c r="G6" s="9" t="s">
        <v>156</v>
      </c>
      <c r="H6" s="9" t="s">
        <v>25</v>
      </c>
      <c r="I6" s="9">
        <f xml:space="preserve"> 10^5</f>
        <v>100000</v>
      </c>
      <c r="J6" s="10" t="s">
        <v>108</v>
      </c>
      <c r="K6" s="9" t="s">
        <v>109</v>
      </c>
      <c r="L6" s="9" t="str">
        <f xml:space="preserve"> INDEX( co_modelTypes[driverUnit_label], MATCH( co_sectorInfo[[#This Row],[modelType]], co_modelTypes[modelType], 0 ) )</f>
        <v>degrees Celsius</v>
      </c>
      <c r="M6" s="9" t="s">
        <v>232</v>
      </c>
      <c r="N6" s="9" t="s">
        <v>119</v>
      </c>
    </row>
    <row r="7" spans="2:14" x14ac:dyDescent="0.2">
      <c r="B7" s="31">
        <f xml:space="preserve"> ROW( co_sectorInfo[[#This Row],[ID]] ) - ROW( co_sectorInfo[[#Headers],[ID]] )</f>
        <v>3</v>
      </c>
      <c r="C7" s="9" t="s">
        <v>110</v>
      </c>
      <c r="D7" s="9" t="s">
        <v>111</v>
      </c>
      <c r="E7" s="9" t="s">
        <v>112</v>
      </c>
      <c r="F7" s="9" t="s">
        <v>113</v>
      </c>
      <c r="G7" s="9" t="s">
        <v>114</v>
      </c>
      <c r="H7" s="9" t="s">
        <v>115</v>
      </c>
      <c r="I7" s="9">
        <v>1</v>
      </c>
      <c r="J7" s="10" t="s">
        <v>116</v>
      </c>
      <c r="K7" s="9" t="s">
        <v>109</v>
      </c>
      <c r="L7" s="9" t="str">
        <f xml:space="preserve"> INDEX( co_modelTypes[driverUnit_label], MATCH( co_sectorInfo[[#This Row],[modelType]], co_modelTypes[modelType], 0 ) )</f>
        <v>degrees Celsius</v>
      </c>
      <c r="M7" s="9"/>
      <c r="N7" s="9" t="s">
        <v>112</v>
      </c>
    </row>
    <row r="8" spans="2:14" x14ac:dyDescent="0.2">
      <c r="B8" s="31">
        <f xml:space="preserve"> ROW( co_sectorInfo[[#This Row],[ID]] ) - ROW( co_sectorInfo[[#Headers],[ID]] )</f>
        <v>4</v>
      </c>
      <c r="C8" s="9" t="s">
        <v>117</v>
      </c>
      <c r="D8" s="9" t="s">
        <v>118</v>
      </c>
      <c r="E8" s="9" t="s">
        <v>119</v>
      </c>
      <c r="F8" s="9" t="s">
        <v>120</v>
      </c>
      <c r="G8" s="9" t="s">
        <v>121</v>
      </c>
      <c r="H8" s="9" t="s">
        <v>121</v>
      </c>
      <c r="I8" s="9">
        <f xml:space="preserve"> 10^5</f>
        <v>100000</v>
      </c>
      <c r="J8" s="10" t="s">
        <v>108</v>
      </c>
      <c r="K8" s="9" t="s">
        <v>109</v>
      </c>
      <c r="L8" s="9" t="str">
        <f xml:space="preserve"> INDEX( co_modelTypes[driverUnit_label], MATCH( co_sectorInfo[[#This Row],[modelType]], co_modelTypes[modelType], 0 ) )</f>
        <v>degrees Celsius</v>
      </c>
      <c r="M8" s="9"/>
      <c r="N8" s="9" t="s">
        <v>119</v>
      </c>
    </row>
    <row r="9" spans="2:14" x14ac:dyDescent="0.2">
      <c r="B9" s="31">
        <f xml:space="preserve"> ROW( co_sectorInfo[[#This Row],[ID]] ) - ROW( co_sectorInfo[[#Headers],[ID]] )</f>
        <v>5</v>
      </c>
      <c r="C9" s="9" t="s">
        <v>122</v>
      </c>
      <c r="D9" s="9" t="s">
        <v>123</v>
      </c>
      <c r="E9" s="9" t="s">
        <v>124</v>
      </c>
      <c r="F9" s="9" t="s">
        <v>125</v>
      </c>
      <c r="G9" s="9" t="s">
        <v>121</v>
      </c>
      <c r="H9" s="9" t="s">
        <v>121</v>
      </c>
      <c r="I9" s="9">
        <v>1</v>
      </c>
      <c r="J9" s="10" t="s">
        <v>116</v>
      </c>
      <c r="K9" s="9" t="s">
        <v>109</v>
      </c>
      <c r="L9" s="9" t="str">
        <f xml:space="preserve"> INDEX( co_modelTypes[driverUnit_label], MATCH( co_sectorInfo[[#This Row],[modelType]], co_modelTypes[modelType], 0 ) )</f>
        <v>degrees Celsius</v>
      </c>
      <c r="M9" s="9"/>
      <c r="N9" s="9" t="s">
        <v>235</v>
      </c>
    </row>
    <row r="10" spans="2:14" x14ac:dyDescent="0.2">
      <c r="B10" s="31">
        <f xml:space="preserve"> ROW( co_sectorInfo[[#This Row],[ID]] ) - ROW( co_sectorInfo[[#Headers],[ID]] )</f>
        <v>6</v>
      </c>
      <c r="C10" s="9" t="s">
        <v>126</v>
      </c>
      <c r="D10" s="9" t="s">
        <v>127</v>
      </c>
      <c r="E10" s="9" t="s">
        <v>124</v>
      </c>
      <c r="F10" s="9" t="s">
        <v>125</v>
      </c>
      <c r="G10" s="9" t="s">
        <v>121</v>
      </c>
      <c r="H10" s="9" t="s">
        <v>121</v>
      </c>
      <c r="I10" s="9">
        <v>1</v>
      </c>
      <c r="J10" s="10" t="s">
        <v>116</v>
      </c>
      <c r="K10" s="9" t="s">
        <v>128</v>
      </c>
      <c r="L10" s="9" t="str">
        <f xml:space="preserve"> INDEX( co_modelTypes[driverUnit_label], MATCH( co_sectorInfo[[#This Row],[modelType]], co_modelTypes[modelType], 0 ) )</f>
        <v>cm</v>
      </c>
      <c r="M10" s="9"/>
      <c r="N10" s="9" t="s">
        <v>235</v>
      </c>
    </row>
    <row r="11" spans="2:14" x14ac:dyDescent="0.2">
      <c r="B11" s="31">
        <f xml:space="preserve"> ROW( co_sectorInfo[[#This Row],[ID]] ) - ROW( co_sectorInfo[[#Headers],[ID]] )</f>
        <v>7</v>
      </c>
      <c r="C11" s="9" t="s">
        <v>129</v>
      </c>
      <c r="D11" s="9" t="s">
        <v>130</v>
      </c>
      <c r="E11" s="9" t="s">
        <v>223</v>
      </c>
      <c r="F11" s="9" t="s">
        <v>224</v>
      </c>
      <c r="G11" s="9" t="s">
        <v>121</v>
      </c>
      <c r="H11" s="9" t="s">
        <v>121</v>
      </c>
      <c r="I11" s="9">
        <v>100000</v>
      </c>
      <c r="J11" s="10" t="s">
        <v>108</v>
      </c>
      <c r="K11" s="9" t="s">
        <v>128</v>
      </c>
      <c r="L11" s="9" t="str">
        <f xml:space="preserve"> INDEX( co_modelTypes[driverUnit_label], MATCH( co_sectorInfo[[#This Row],[modelType]], co_modelTypes[modelType], 0 ) )</f>
        <v>cm</v>
      </c>
      <c r="M11" s="9"/>
      <c r="N11" s="9" t="s">
        <v>223</v>
      </c>
    </row>
    <row r="14" spans="2:14" x14ac:dyDescent="0.2">
      <c r="B14" s="6" t="s">
        <v>131</v>
      </c>
    </row>
    <row r="15" spans="2:14" x14ac:dyDescent="0.2">
      <c r="B15" s="6" t="s">
        <v>93</v>
      </c>
      <c r="C15" s="6" t="s">
        <v>95</v>
      </c>
      <c r="D15" s="6" t="s">
        <v>132</v>
      </c>
      <c r="E15" s="6" t="s">
        <v>133</v>
      </c>
    </row>
    <row r="16" spans="2:14" x14ac:dyDescent="0.2">
      <c r="B16" s="31">
        <f xml:space="preserve"> ROW( coVariants[[#This Row],[ID]] ) - ROW( coVariants[[#Headers],[ID]] )</f>
        <v>1</v>
      </c>
      <c r="C16" s="9" t="s">
        <v>227</v>
      </c>
      <c r="D16" s="9" t="s">
        <v>5</v>
      </c>
      <c r="E16" s="9" t="s">
        <v>134</v>
      </c>
    </row>
    <row r="17" spans="2:5" x14ac:dyDescent="0.2">
      <c r="B17" s="31">
        <f xml:space="preserve"> ROW( coVariants[[#This Row],[ID]] ) - ROW( coVariants[[#Headers],[ID]] )</f>
        <v>2</v>
      </c>
      <c r="C17" s="9" t="s">
        <v>228</v>
      </c>
      <c r="D17" s="9" t="s">
        <v>5</v>
      </c>
      <c r="E17" s="9" t="s">
        <v>134</v>
      </c>
    </row>
    <row r="18" spans="2:5" x14ac:dyDescent="0.2">
      <c r="B18" s="31">
        <f xml:space="preserve"> ROW( coVariants[[#This Row],[ID]] ) - ROW( coVariants[[#Headers],[ID]] )</f>
        <v>3</v>
      </c>
      <c r="C18" s="9" t="s">
        <v>111</v>
      </c>
      <c r="D18" s="9" t="s">
        <v>5</v>
      </c>
      <c r="E18" s="9" t="s">
        <v>134</v>
      </c>
    </row>
    <row r="19" spans="2:5" x14ac:dyDescent="0.2">
      <c r="B19" s="31">
        <f xml:space="preserve"> ROW( coVariants[[#This Row],[ID]] ) - ROW( coVariants[[#Headers],[ID]] )</f>
        <v>4</v>
      </c>
      <c r="C19" s="9" t="s">
        <v>118</v>
      </c>
      <c r="D19" s="9" t="s">
        <v>5</v>
      </c>
      <c r="E19" s="9" t="s">
        <v>134</v>
      </c>
    </row>
    <row r="20" spans="2:5" x14ac:dyDescent="0.2">
      <c r="B20" s="31">
        <f xml:space="preserve"> ROW( coVariants[[#This Row],[ID]] ) - ROW( coVariants[[#Headers],[ID]] )</f>
        <v>5</v>
      </c>
      <c r="C20" s="9" t="s">
        <v>123</v>
      </c>
      <c r="D20" s="9" t="s">
        <v>135</v>
      </c>
      <c r="E20" s="9" t="s">
        <v>136</v>
      </c>
    </row>
    <row r="21" spans="2:5" x14ac:dyDescent="0.2">
      <c r="B21" s="31">
        <f xml:space="preserve"> ROW( coVariants[[#This Row],[ID]] ) - ROW( coVariants[[#Headers],[ID]] )</f>
        <v>6</v>
      </c>
      <c r="C21" s="9" t="s">
        <v>123</v>
      </c>
      <c r="D21" s="9" t="s">
        <v>137</v>
      </c>
      <c r="E21" s="9" t="s">
        <v>138</v>
      </c>
    </row>
    <row r="22" spans="2:5" x14ac:dyDescent="0.2">
      <c r="B22" s="31">
        <f xml:space="preserve"> ROW( coVariants[[#This Row],[ID]] ) - ROW( coVariants[[#Headers],[ID]] )</f>
        <v>7</v>
      </c>
      <c r="C22" s="9" t="s">
        <v>127</v>
      </c>
      <c r="D22" s="9" t="s">
        <v>139</v>
      </c>
      <c r="E22" s="9" t="s">
        <v>140</v>
      </c>
    </row>
    <row r="23" spans="2:5" x14ac:dyDescent="0.2">
      <c r="B23" s="31">
        <f xml:space="preserve"> ROW( coVariants[[#This Row],[ID]] ) - ROW( coVariants[[#Headers],[ID]] )</f>
        <v>8</v>
      </c>
      <c r="C23" s="9" t="s">
        <v>127</v>
      </c>
      <c r="D23" s="9" t="s">
        <v>141</v>
      </c>
      <c r="E23" s="9" t="s">
        <v>142</v>
      </c>
    </row>
    <row r="24" spans="2:5" x14ac:dyDescent="0.2">
      <c r="B24" s="31">
        <f xml:space="preserve"> ROW( coVariants[[#This Row],[ID]] ) - ROW( coVariants[[#Headers],[ID]] )</f>
        <v>9</v>
      </c>
      <c r="C24" s="9" t="s">
        <v>130</v>
      </c>
      <c r="D24" s="9" t="s">
        <v>139</v>
      </c>
      <c r="E24" s="9" t="s">
        <v>140</v>
      </c>
    </row>
    <row r="25" spans="2:5" x14ac:dyDescent="0.2">
      <c r="B25" s="31">
        <f xml:space="preserve"> ROW( coVariants[[#This Row],[ID]] ) - ROW( coVariants[[#Headers],[ID]] )</f>
        <v>10</v>
      </c>
      <c r="C25" s="9" t="s">
        <v>130</v>
      </c>
      <c r="D25" s="9" t="s">
        <v>141</v>
      </c>
      <c r="E25" s="9" t="s">
        <v>142</v>
      </c>
    </row>
    <row r="28" spans="2:5" x14ac:dyDescent="0.2">
      <c r="B28" s="6" t="s">
        <v>143</v>
      </c>
    </row>
    <row r="29" spans="2:5" x14ac:dyDescent="0.2">
      <c r="B29" s="6" t="s">
        <v>93</v>
      </c>
      <c r="C29" s="6" t="s">
        <v>102</v>
      </c>
      <c r="D29" s="6" t="s">
        <v>144</v>
      </c>
      <c r="E29" s="6" t="s">
        <v>103</v>
      </c>
    </row>
    <row r="30" spans="2:5" x14ac:dyDescent="0.2">
      <c r="B30" s="31">
        <f xml:space="preserve"> ROW( co_modelTypes[[#This Row],[ID]] ) - ROW( co_modelTypes[[#Headers],[ID]] )</f>
        <v>1</v>
      </c>
      <c r="C30" s="9" t="s">
        <v>109</v>
      </c>
      <c r="D30" s="9" t="s">
        <v>145</v>
      </c>
      <c r="E30" s="9" t="s">
        <v>146</v>
      </c>
    </row>
    <row r="31" spans="2:5" x14ac:dyDescent="0.2">
      <c r="B31" s="31">
        <f xml:space="preserve"> ROW( co_modelTypes[[#This Row],[ID]] ) - ROW( co_modelTypes[[#Headers],[ID]] )</f>
        <v>2</v>
      </c>
      <c r="C31" s="9" t="s">
        <v>128</v>
      </c>
      <c r="D31" s="9" t="s">
        <v>147</v>
      </c>
      <c r="E31" s="9" t="s">
        <v>148</v>
      </c>
    </row>
    <row r="34" spans="2:6" x14ac:dyDescent="0.2">
      <c r="B34" s="6" t="s">
        <v>149</v>
      </c>
    </row>
    <row r="35" spans="2:6" x14ac:dyDescent="0.2">
      <c r="B35" s="6" t="s">
        <v>93</v>
      </c>
      <c r="C35" s="6" t="s">
        <v>65</v>
      </c>
      <c r="D35" s="6" t="s">
        <v>150</v>
      </c>
      <c r="E35" s="6" t="s">
        <v>151</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152</v>
      </c>
    </row>
    <row r="43" spans="2:6" x14ac:dyDescent="0.2">
      <c r="B43" s="6" t="s">
        <v>93</v>
      </c>
      <c r="C43" s="6" t="s">
        <v>76</v>
      </c>
      <c r="D43" s="6" t="s">
        <v>153</v>
      </c>
    </row>
    <row r="44" spans="2:6" x14ac:dyDescent="0.2">
      <c r="B44" s="31">
        <f xml:space="preserve"> ROW( SV_Categories[[#This Row],[ID]] ) - ROW( SV_Categories[[#Headers],[ID]] )</f>
        <v>1</v>
      </c>
      <c r="C44" s="9" t="s">
        <v>154</v>
      </c>
      <c r="D44" s="9" t="s">
        <v>20</v>
      </c>
    </row>
    <row r="45" spans="2:6" x14ac:dyDescent="0.2">
      <c r="B45" s="31">
        <f xml:space="preserve"> ROW( SV_Categories[[#This Row],[ID]] ) - ROW( SV_Categories[[#Headers],[ID]] )</f>
        <v>2</v>
      </c>
      <c r="C45" s="9" t="s">
        <v>262</v>
      </c>
      <c r="D45" s="9" t="s">
        <v>263</v>
      </c>
    </row>
    <row r="46" spans="2:6" x14ac:dyDescent="0.2">
      <c r="B46" s="31">
        <f xml:space="preserve"> ROW( SV_Categories[[#This Row],[ID]] ) - ROW( SV_Categories[[#Headers],[ID]] )</f>
        <v>3</v>
      </c>
      <c r="C46" s="9" t="s">
        <v>155</v>
      </c>
      <c r="D46" s="9" t="s">
        <v>22</v>
      </c>
    </row>
    <row r="47" spans="2:6" x14ac:dyDescent="0.2">
      <c r="B47" s="31">
        <f xml:space="preserve"> ROW( SV_Categories[[#This Row],[ID]] ) - ROW( SV_Categories[[#Headers],[ID]] )</f>
        <v>4</v>
      </c>
      <c r="C47" s="9" t="s">
        <v>156</v>
      </c>
      <c r="D47" s="9" t="s">
        <v>232</v>
      </c>
    </row>
    <row r="48" spans="2:6" x14ac:dyDescent="0.2">
      <c r="B48" s="31">
        <f xml:space="preserve"> ROW( SV_Categories[[#This Row],[ID]] ) - ROW( SV_Categories[[#Headers],[ID]] )</f>
        <v>5</v>
      </c>
      <c r="C48" s="9" t="s">
        <v>157</v>
      </c>
      <c r="D48" s="9" t="s">
        <v>60</v>
      </c>
    </row>
    <row r="49" spans="2:5" x14ac:dyDescent="0.2">
      <c r="B49" s="31">
        <f xml:space="preserve"> ROW( SV_Categories[[#This Row],[ID]] ) - ROW( SV_Categories[[#Headers],[ID]] )</f>
        <v>6</v>
      </c>
      <c r="C49" s="9" t="s">
        <v>158</v>
      </c>
      <c r="D49" s="9" t="s">
        <v>59</v>
      </c>
    </row>
    <row r="50" spans="2:5" x14ac:dyDescent="0.2">
      <c r="B50" s="31">
        <f xml:space="preserve"> ROW( SV_Categories[[#This Row],[ID]] ) - ROW( SV_Categories[[#Headers],[ID]] )</f>
        <v>7</v>
      </c>
      <c r="C50" s="9" t="s">
        <v>159</v>
      </c>
      <c r="D50" s="9" t="s">
        <v>58</v>
      </c>
    </row>
    <row r="51" spans="2:5" x14ac:dyDescent="0.2">
      <c r="B51" s="31">
        <f xml:space="preserve"> ROW( SV_Categories[[#This Row],[ID]] ) - ROW( SV_Categories[[#Headers],[ID]] )</f>
        <v>8</v>
      </c>
      <c r="C51" s="9" t="s">
        <v>160</v>
      </c>
      <c r="D51" s="9" t="s">
        <v>55</v>
      </c>
    </row>
    <row r="52" spans="2:5" x14ac:dyDescent="0.2">
      <c r="B52" s="31">
        <f xml:space="preserve"> ROW( SV_Categories[[#This Row],[ID]] ) - ROW( SV_Categories[[#Headers],[ID]] )</f>
        <v>9</v>
      </c>
      <c r="C52" s="9" t="s">
        <v>161</v>
      </c>
      <c r="D52" s="9" t="s">
        <v>54</v>
      </c>
    </row>
    <row r="53" spans="2:5" x14ac:dyDescent="0.2">
      <c r="B53" s="31">
        <f xml:space="preserve"> ROW( SV_Categories[[#This Row],[ID]] ) - ROW( SV_Categories[[#Headers],[ID]] )</f>
        <v>10</v>
      </c>
      <c r="C53" s="9" t="s">
        <v>162</v>
      </c>
      <c r="D53" s="9" t="s">
        <v>56</v>
      </c>
    </row>
    <row r="54" spans="2:5" x14ac:dyDescent="0.2">
      <c r="B54" s="31">
        <f xml:space="preserve"> ROW( SV_Categories[[#This Row],[ID]] ) - ROW( SV_Categories[[#Headers],[ID]] )</f>
        <v>11</v>
      </c>
      <c r="C54" s="9" t="s">
        <v>163</v>
      </c>
      <c r="D54" s="9" t="s">
        <v>57</v>
      </c>
    </row>
    <row r="55" spans="2:5" x14ac:dyDescent="0.2">
      <c r="B55" s="31">
        <f xml:space="preserve"> ROW( SV_Categories[[#This Row],[ID]] ) - ROW( SV_Categories[[#Headers],[ID]] )</f>
        <v>12</v>
      </c>
      <c r="C55" s="9" t="s">
        <v>164</v>
      </c>
      <c r="D55" s="9" t="s">
        <v>53</v>
      </c>
    </row>
    <row r="58" spans="2:5" x14ac:dyDescent="0.2">
      <c r="B58" s="6" t="s">
        <v>165</v>
      </c>
    </row>
    <row r="59" spans="2:5" x14ac:dyDescent="0.2">
      <c r="B59" s="6" t="s">
        <v>93</v>
      </c>
      <c r="C59" s="6" t="s">
        <v>166</v>
      </c>
      <c r="D59" s="6" t="s">
        <v>167</v>
      </c>
      <c r="E59" s="6" t="s">
        <v>168</v>
      </c>
    </row>
    <row r="60" spans="2:5" x14ac:dyDescent="0.2">
      <c r="B60" s="31">
        <f xml:space="preserve"> ROW( co_modelValues[[#This Row],[ID]] ) - ROW( co_modelValues[[#Headers],[ID]] )</f>
        <v>1</v>
      </c>
      <c r="C60" s="9" t="s">
        <v>169</v>
      </c>
      <c r="D60" s="9" t="s">
        <v>170</v>
      </c>
      <c r="E60" s="9" t="str">
        <f xml:space="preserve"> IF( ISBLANK( input_sector ), "", input_sector )</f>
        <v/>
      </c>
    </row>
    <row r="61" spans="2:5" x14ac:dyDescent="0.2">
      <c r="B61" s="31">
        <f xml:space="preserve"> ROW( co_modelValues[[#This Row],[ID]] ) - ROW( co_modelValues[[#Headers],[ID]] )</f>
        <v>2</v>
      </c>
      <c r="C61" s="9" t="s">
        <v>171</v>
      </c>
      <c r="D61" s="9" t="s">
        <v>172</v>
      </c>
      <c r="E61" s="9">
        <v>8</v>
      </c>
    </row>
    <row r="62" spans="2:5" x14ac:dyDescent="0.2">
      <c r="B62" s="31">
        <f xml:space="preserve"> ROW( co_modelValues[[#This Row],[ID]] ) - ROW( co_modelValues[[#Headers],[ID]] )</f>
        <v>3</v>
      </c>
      <c r="C62" s="9" t="s">
        <v>173</v>
      </c>
      <c r="D62" s="9" t="s">
        <v>174</v>
      </c>
      <c r="E62" s="9">
        <f xml:space="preserve"> ROWS( co_emissions[] )</f>
        <v>4</v>
      </c>
    </row>
    <row r="63" spans="2:5" x14ac:dyDescent="0.2">
      <c r="B63" s="31">
        <f xml:space="preserve"> ROW( co_modelValues[[#This Row],[ID]] ) - ROW( co_modelValues[[#Headers],[ID]] )</f>
        <v>4</v>
      </c>
      <c r="C63" s="9" t="s">
        <v>175</v>
      </c>
      <c r="D63" s="9" t="s">
        <v>176</v>
      </c>
      <c r="E63" s="9">
        <v>2</v>
      </c>
    </row>
    <row r="66" spans="2:7" x14ac:dyDescent="0.2">
      <c r="B66" s="6" t="s">
        <v>177</v>
      </c>
    </row>
    <row r="67" spans="2:7" x14ac:dyDescent="0.2">
      <c r="B67" s="6" t="s">
        <v>93</v>
      </c>
      <c r="C67" s="6" t="s">
        <v>9</v>
      </c>
      <c r="D67" s="6" t="s">
        <v>10</v>
      </c>
      <c r="E67" s="6" t="s">
        <v>178</v>
      </c>
      <c r="F67" s="6" t="s">
        <v>179</v>
      </c>
      <c r="G67" s="6" t="s">
        <v>180</v>
      </c>
    </row>
    <row r="68" spans="2:7" x14ac:dyDescent="0.2">
      <c r="B68" s="31">
        <f xml:space="preserve"> ROW( co_plotList[[#This Row],[ID]] ) - ROW( co_plotList[[#Headers],[ID]] )</f>
        <v>1</v>
      </c>
      <c r="C68" s="9" t="s">
        <v>11</v>
      </c>
      <c r="D68" s="11">
        <v>1</v>
      </c>
      <c r="E68" s="9" t="s">
        <v>181</v>
      </c>
      <c r="F68" s="9">
        <v>1</v>
      </c>
      <c r="G68" s="9" t="s">
        <v>182</v>
      </c>
    </row>
    <row r="69" spans="2:7" x14ac:dyDescent="0.2">
      <c r="B69" s="31">
        <f xml:space="preserve"> ROW( co_plotList[[#This Row],[ID]] ) - ROW( co_plotList[[#Headers],[ID]] )</f>
        <v>2</v>
      </c>
      <c r="C69" s="9" t="s">
        <v>11</v>
      </c>
      <c r="D69" s="11">
        <v>2</v>
      </c>
      <c r="E69" s="9" t="s">
        <v>183</v>
      </c>
      <c r="F69" s="9">
        <v>2</v>
      </c>
      <c r="G69" s="9" t="s">
        <v>184</v>
      </c>
    </row>
    <row r="70" spans="2:7" x14ac:dyDescent="0.2">
      <c r="B70" s="31">
        <f xml:space="preserve"> ROW( co_plotList[[#This Row],[ID]] ) - ROW( co_plotList[[#Headers],[ID]] )</f>
        <v>3</v>
      </c>
      <c r="C70" s="9" t="s">
        <v>185</v>
      </c>
      <c r="D70" s="11">
        <v>1</v>
      </c>
      <c r="E70" s="9" t="s">
        <v>186</v>
      </c>
      <c r="F70" s="9">
        <v>1</v>
      </c>
      <c r="G70" s="9" t="s">
        <v>187</v>
      </c>
    </row>
    <row r="71" spans="2:7" x14ac:dyDescent="0.2">
      <c r="B71" s="31">
        <f xml:space="preserve"> ROW( co_plotList[[#This Row],[ID]] ) - ROW( co_plotList[[#Headers],[ID]] )</f>
        <v>4</v>
      </c>
      <c r="C71" s="9" t="s">
        <v>13</v>
      </c>
      <c r="D71" s="11">
        <v>1</v>
      </c>
      <c r="E71" s="9" t="s">
        <v>188</v>
      </c>
      <c r="F71" s="9">
        <v>1</v>
      </c>
      <c r="G71" s="9" t="s">
        <v>189</v>
      </c>
    </row>
    <row r="72" spans="2:7" x14ac:dyDescent="0.2">
      <c r="B72" s="31">
        <f xml:space="preserve"> ROW( co_plotList[[#This Row],[ID]] ) - ROW( co_plotList[[#Headers],[ID]] )</f>
        <v>5</v>
      </c>
      <c r="C72" s="9" t="s">
        <v>13</v>
      </c>
      <c r="D72" s="11">
        <v>2</v>
      </c>
      <c r="E72" s="9" t="s">
        <v>190</v>
      </c>
      <c r="F72" s="9">
        <v>2</v>
      </c>
      <c r="G72" s="9" t="s">
        <v>191</v>
      </c>
    </row>
    <row r="73" spans="2:7" x14ac:dyDescent="0.2">
      <c r="B73" s="31">
        <f xml:space="preserve"> ROW( co_plotList[[#This Row],[ID]] ) - ROW( co_plotList[[#Headers],[ID]] )</f>
        <v>6</v>
      </c>
      <c r="C73" s="9" t="s">
        <v>13</v>
      </c>
      <c r="D73" s="11">
        <v>3</v>
      </c>
      <c r="E73" s="9" t="s">
        <v>192</v>
      </c>
      <c r="F73" s="9">
        <v>3</v>
      </c>
      <c r="G73" s="9" t="s">
        <v>193</v>
      </c>
    </row>
    <row r="74" spans="2:7" x14ac:dyDescent="0.2">
      <c r="B74" s="31">
        <f xml:space="preserve"> ROW( co_plotList[[#This Row],[ID]] ) - ROW( co_plotList[[#Headers],[ID]] )</f>
        <v>7</v>
      </c>
      <c r="C74" s="9" t="s">
        <v>13</v>
      </c>
      <c r="D74" s="11">
        <v>4</v>
      </c>
      <c r="E74" s="9" t="s">
        <v>217</v>
      </c>
      <c r="F74" s="9">
        <v>4</v>
      </c>
      <c r="G74" s="9" t="s">
        <v>218</v>
      </c>
    </row>
    <row r="77" spans="2:7" x14ac:dyDescent="0.2">
      <c r="B77" s="6" t="s">
        <v>194</v>
      </c>
      <c r="F77" s="6" t="s">
        <v>195</v>
      </c>
    </row>
    <row r="78" spans="2:7" x14ac:dyDescent="0.2">
      <c r="B78" s="6" t="s">
        <v>93</v>
      </c>
      <c r="C78" s="6" t="s">
        <v>178</v>
      </c>
      <c r="D78" s="6" t="s">
        <v>196</v>
      </c>
      <c r="E78" s="6" t="s">
        <v>180</v>
      </c>
      <c r="F78" s="6" t="s">
        <v>197</v>
      </c>
      <c r="G78" s="6" t="s">
        <v>198</v>
      </c>
    </row>
    <row r="79" spans="2:7" x14ac:dyDescent="0.2">
      <c r="B79" s="31">
        <f xml:space="preserve"> ROW( co_plotSelections[[#This Row],[ID]] ) - ROW( co_plotSelections[[#Headers],[ID]] )</f>
        <v>1</v>
      </c>
      <c r="C79" s="9" t="s">
        <v>181</v>
      </c>
      <c r="D79" s="11" t="s">
        <v>27</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80" spans="2:7" x14ac:dyDescent="0.2">
      <c r="B80" s="31">
        <f xml:space="preserve"> ROW( co_plotSelections[[#This Row],[ID]] ) - ROW( co_plotSelections[[#Headers],[ID]] )</f>
        <v>2</v>
      </c>
      <c r="C80" s="9" t="s">
        <v>181</v>
      </c>
      <c r="D80" s="9" t="s">
        <v>28</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181</v>
      </c>
      <c r="D81" s="11" t="s">
        <v>31</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183</v>
      </c>
      <c r="D82" s="9" t="s">
        <v>28</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183</v>
      </c>
      <c r="D83" s="11" t="s">
        <v>31</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183</v>
      </c>
      <c r="D84" s="11" t="s">
        <v>29</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183</v>
      </c>
      <c r="D85" s="11" t="s">
        <v>32</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186</v>
      </c>
      <c r="D86" s="9" t="s">
        <v>68</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186</v>
      </c>
      <c r="D87" s="9" t="s">
        <v>29</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186</v>
      </c>
      <c r="D88" s="9" t="s">
        <v>32</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188</v>
      </c>
      <c r="D89" s="11" t="s">
        <v>27</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0" spans="2:7" x14ac:dyDescent="0.2">
      <c r="B90" s="31">
        <f xml:space="preserve"> ROW( co_plotSelections[[#This Row],[ID]] ) - ROW( co_plotSelections[[#Headers],[ID]] )</f>
        <v>12</v>
      </c>
      <c r="C90" s="9" t="s">
        <v>188</v>
      </c>
      <c r="D90" s="11" t="s">
        <v>28</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188</v>
      </c>
      <c r="D91" s="11" t="s">
        <v>31</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188</v>
      </c>
      <c r="D92" s="11" t="s">
        <v>29</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190</v>
      </c>
      <c r="D93" s="11" t="s">
        <v>27</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4" spans="2:7" x14ac:dyDescent="0.2">
      <c r="B94" s="31">
        <f xml:space="preserve"> ROW( co_plotSelections[[#This Row],[ID]] ) - ROW( co_plotSelections[[#Headers],[ID]] )</f>
        <v>16</v>
      </c>
      <c r="C94" s="9" t="s">
        <v>190</v>
      </c>
      <c r="D94" s="11" t="s">
        <v>29</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192</v>
      </c>
      <c r="D95" s="11" t="s">
        <v>68</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192</v>
      </c>
      <c r="D96" s="11" t="s">
        <v>29</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192</v>
      </c>
      <c r="D97" s="11" t="s">
        <v>32</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217</v>
      </c>
      <c r="D98" s="11" t="s">
        <v>28</v>
      </c>
      <c r="E98" s="11" t="str">
        <f xml:space="preserve"> INDEX( co_plotList[inputsName], MATCH( co_plotSelections[[#This Row],[plot_id]], co_plotList[plot_id], 0 ) )</f>
        <v>input_rates4</v>
      </c>
      <c r="F98" s="11">
        <v>1</v>
      </c>
      <c r="G98" s="10"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217</v>
      </c>
      <c r="D99" s="11" t="s">
        <v>31</v>
      </c>
      <c r="E99" s="11" t="str">
        <f xml:space="preserve"> INDEX( co_plotList[inputsName], MATCH( co_plotSelections[[#This Row],[plot_id]], co_plotList[plot_id], 0 ) )</f>
        <v>input_rates4</v>
      </c>
      <c r="F99" s="11">
        <v>2</v>
      </c>
      <c r="G99" s="10"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217</v>
      </c>
      <c r="D100" s="11" t="s">
        <v>29</v>
      </c>
      <c r="E100" s="11" t="str">
        <f xml:space="preserve"> INDEX( co_plotList[inputsName], MATCH( co_plotSelections[[#This Row],[plot_id]], co_plotList[plot_id], 0 ) )</f>
        <v>input_rates4</v>
      </c>
      <c r="F100" s="11">
        <v>3</v>
      </c>
      <c r="G100" s="10"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217</v>
      </c>
      <c r="D101" s="11" t="s">
        <v>32</v>
      </c>
      <c r="E101" s="11" t="str">
        <f xml:space="preserve"> INDEX( co_plotList[inputsName], MATCH( co_plotSelections[[#This Row],[plot_id]], co_plotList[plot_id], 0 ) )</f>
        <v>input_rates4</v>
      </c>
      <c r="F101" s="11">
        <v>4</v>
      </c>
      <c r="G101" s="10"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199</v>
      </c>
    </row>
    <row r="105" spans="2:7" x14ac:dyDescent="0.2">
      <c r="B105" s="6" t="s">
        <v>93</v>
      </c>
      <c r="C105" s="6" t="s">
        <v>178</v>
      </c>
      <c r="D105" s="6" t="s">
        <v>200</v>
      </c>
      <c r="E105" s="6" t="s">
        <v>201</v>
      </c>
    </row>
    <row r="106" spans="2:7" x14ac:dyDescent="0.2">
      <c r="B106" s="31">
        <f xml:space="preserve"> ROW( co_plotLabels[[#This Row],[ID]] ) - ROW( co_plotLabels[[#Headers],[ID]] )</f>
        <v>1</v>
      </c>
      <c r="C106" s="9" t="s">
        <v>181</v>
      </c>
      <c r="D106" s="9" t="s">
        <v>202</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181</v>
      </c>
      <c r="D107" s="9" t="s">
        <v>203</v>
      </c>
      <c r="E107" s="9" t="s">
        <v>32</v>
      </c>
    </row>
    <row r="108" spans="2:7" x14ac:dyDescent="0.2">
      <c r="B108" s="31">
        <f xml:space="preserve"> ROW( co_plotLabels[[#This Row],[ID]] ) - ROW( co_plotLabels[[#Headers],[ID]] )</f>
        <v>3</v>
      </c>
      <c r="C108" s="9" t="s">
        <v>181</v>
      </c>
      <c r="D108" s="9" t="s">
        <v>204</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183</v>
      </c>
      <c r="D109" s="11" t="s">
        <v>202</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186</v>
      </c>
      <c r="D110" s="11" t="s">
        <v>202</v>
      </c>
      <c r="E110" s="12" t="str">
        <f ca="1">IF( OR( $G$88 = "", $G$86 = "", $G$87 = "" ), "", _xlfn.TEXTJOIN("",TRUE,"Difference in risk in ", $G$88, " for ", $G$86, " - ", $G$87) )</f>
        <v/>
      </c>
    </row>
    <row r="111" spans="2:7" x14ac:dyDescent="0.2">
      <c r="B111" s="31">
        <f xml:space="preserve"> ROW( co_plotLabels[[#This Row],[ID]] ) - ROW( co_plotLabels[[#Headers],[ID]] )</f>
        <v>6</v>
      </c>
      <c r="C111" s="9" t="s">
        <v>188</v>
      </c>
      <c r="D111" s="11" t="s">
        <v>202</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188</v>
      </c>
      <c r="D112" s="11" t="s">
        <v>203</v>
      </c>
      <c r="E112" s="9" t="s">
        <v>32</v>
      </c>
    </row>
    <row r="113" spans="2:5" x14ac:dyDescent="0.2">
      <c r="B113" s="31">
        <f xml:space="preserve"> ROW( co_plotLabels[[#This Row],[ID]] ) - ROW( co_plotLabels[[#Headers],[ID]] )</f>
        <v>8</v>
      </c>
      <c r="C113" s="9" t="s">
        <v>188</v>
      </c>
      <c r="D113" s="11" t="s">
        <v>204</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190</v>
      </c>
      <c r="D114" s="11" t="s">
        <v>202</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190</v>
      </c>
      <c r="D115" s="11" t="s">
        <v>203</v>
      </c>
      <c r="E115" s="9" t="s">
        <v>32</v>
      </c>
    </row>
    <row r="116" spans="2:5" x14ac:dyDescent="0.2">
      <c r="B116" s="31">
        <f xml:space="preserve"> ROW( co_plotLabels[[#This Row],[ID]] ) - ROW( co_plotLabels[[#Headers],[ID]] )</f>
        <v>11</v>
      </c>
      <c r="C116" s="9" t="s">
        <v>190</v>
      </c>
      <c r="D116" s="11" t="s">
        <v>204</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192</v>
      </c>
      <c r="D117" s="11" t="s">
        <v>202</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217</v>
      </c>
      <c r="D118" s="11" t="s">
        <v>202</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205</v>
      </c>
    </row>
    <row r="122" spans="2:5" x14ac:dyDescent="0.2">
      <c r="B122" s="6" t="s">
        <v>93</v>
      </c>
      <c r="C122" s="6" t="s">
        <v>29</v>
      </c>
    </row>
    <row r="123" spans="2:5" x14ac:dyDescent="0.2">
      <c r="B123" s="31">
        <f xml:space="preserve"> ROW( co_regions[[#This Row],[ID]] ) - ROW( co_regions[[#Headers],[ID]] )</f>
        <v>1</v>
      </c>
      <c r="C123" s="9" t="s">
        <v>206</v>
      </c>
    </row>
    <row r="124" spans="2:5" x14ac:dyDescent="0.2">
      <c r="B124" s="31">
        <f xml:space="preserve"> ROW( co_regions[[#This Row],[ID]] ) - ROW( co_regions[[#Headers],[ID]] )</f>
        <v>2</v>
      </c>
      <c r="C124" s="9" t="s">
        <v>207</v>
      </c>
    </row>
    <row r="125" spans="2:5" x14ac:dyDescent="0.2">
      <c r="B125" s="31">
        <f xml:space="preserve"> ROW( co_regions[[#This Row],[ID]] ) - ROW( co_regions[[#Headers],[ID]] )</f>
        <v>3</v>
      </c>
      <c r="C125" s="9" t="s">
        <v>208</v>
      </c>
    </row>
    <row r="126" spans="2:5" x14ac:dyDescent="0.2">
      <c r="B126" s="31">
        <f xml:space="preserve"> ROW( co_regions[[#This Row],[ID]] ) - ROW( co_regions[[#Headers],[ID]] )</f>
        <v>4</v>
      </c>
      <c r="C126" s="9" t="s">
        <v>209</v>
      </c>
    </row>
    <row r="127" spans="2:5" x14ac:dyDescent="0.2">
      <c r="B127" s="31">
        <f xml:space="preserve"> ROW( co_regions[[#This Row],[ID]] ) - ROW( co_regions[[#Headers],[ID]] )</f>
        <v>5</v>
      </c>
      <c r="C127" s="9" t="s">
        <v>210</v>
      </c>
    </row>
    <row r="128" spans="2:5" x14ac:dyDescent="0.2">
      <c r="B128" s="31">
        <f xml:space="preserve"> ROW( co_regions[[#This Row],[ID]] ) - ROW( co_regions[[#Headers],[ID]] )</f>
        <v>6</v>
      </c>
      <c r="C128" s="9" t="s">
        <v>211</v>
      </c>
    </row>
    <row r="129" spans="2:3" x14ac:dyDescent="0.2">
      <c r="B129" s="31">
        <f xml:space="preserve"> ROW( co_regions[[#This Row],[ID]] ) - ROW( co_regions[[#Headers],[ID]] )</f>
        <v>7</v>
      </c>
      <c r="C129" s="9" t="s">
        <v>212</v>
      </c>
    </row>
    <row r="130" spans="2:3" x14ac:dyDescent="0.2">
      <c r="B130" s="31">
        <f xml:space="preserve"> ROW( co_regions[[#This Row],[ID]] ) - ROW( co_regions[[#Headers],[ID]] )</f>
        <v>8</v>
      </c>
      <c r="C130" s="9" t="s">
        <v>30</v>
      </c>
    </row>
    <row r="133" spans="2:3" x14ac:dyDescent="0.2">
      <c r="B133" s="6" t="s">
        <v>213</v>
      </c>
    </row>
    <row r="134" spans="2:3" x14ac:dyDescent="0.2">
      <c r="B134" s="6" t="s">
        <v>93</v>
      </c>
      <c r="C134" s="6" t="s">
        <v>32</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214</v>
      </c>
    </row>
    <row r="154" spans="2:5" x14ac:dyDescent="0.2">
      <c r="B154" s="6" t="s">
        <v>93</v>
      </c>
      <c r="C154" s="6" t="s">
        <v>76</v>
      </c>
      <c r="D154" s="6" t="s">
        <v>153</v>
      </c>
      <c r="E154" s="6" t="s">
        <v>215</v>
      </c>
    </row>
    <row r="155" spans="2:5" x14ac:dyDescent="0.2">
      <c r="B155" s="31">
        <f xml:space="preserve"> ROW( svValidTypes[[#This Row],[ID]] ) - ROW( svValidTypes[[#Headers],[ID]] )</f>
        <v>1</v>
      </c>
      <c r="C155" s="9" t="s">
        <v>154</v>
      </c>
      <c r="D155" s="9" t="s">
        <v>20</v>
      </c>
      <c r="E155" s="9" t="s">
        <v>229</v>
      </c>
    </row>
    <row r="156" spans="2:5" x14ac:dyDescent="0.2">
      <c r="B156" s="31">
        <f xml:space="preserve"> ROW( svValidTypes[[#This Row],[ID]] ) - ROW( svValidTypes[[#Headers],[ID]] )</f>
        <v>2</v>
      </c>
      <c r="C156" s="9" t="s">
        <v>262</v>
      </c>
      <c r="D156" s="9" t="s">
        <v>263</v>
      </c>
      <c r="E156" s="9" t="s">
        <v>229</v>
      </c>
    </row>
    <row r="157" spans="2:5" x14ac:dyDescent="0.2">
      <c r="B157" s="31">
        <f xml:space="preserve"> ROW( svValidTypes[[#This Row],[ID]] ) - ROW( svValidTypes[[#Headers],[ID]] )</f>
        <v>3</v>
      </c>
      <c r="C157" s="9" t="s">
        <v>155</v>
      </c>
      <c r="D157" s="9" t="s">
        <v>22</v>
      </c>
      <c r="E157" s="9" t="s">
        <v>230</v>
      </c>
    </row>
    <row r="158" spans="2:5" x14ac:dyDescent="0.2">
      <c r="B158" s="31">
        <f xml:space="preserve"> ROW( svValidTypes[[#This Row],[ID]] ) - ROW( svValidTypes[[#Headers],[ID]] )</f>
        <v>4</v>
      </c>
      <c r="C158" s="9" t="s">
        <v>156</v>
      </c>
      <c r="D158" s="9" t="s">
        <v>24</v>
      </c>
      <c r="E158" s="9" t="s">
        <v>216</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2023-05-22T14:27:35Z</dcterms:modified>
  <cp:category/>
  <cp:contentStatus/>
</cp:coreProperties>
</file>