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0.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updateLinks="never" codeName="ThisWorkbook" defaultThemeVersion="166925"/>
  <xr:revisionPtr revIDLastSave="0" documentId="13_ncr:1_{27EBCE1D-E56B-46D4-9CDD-C18F1DF3A28D}" xr6:coauthVersionLast="47" xr6:coauthVersionMax="47" xr10:uidLastSave="{00000000-0000-0000-0000-000000000000}"/>
  <bookViews>
    <workbookView xWindow="-120" yWindow="-120" windowWidth="29040" windowHeight="1572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scalarData!$E$1:$G$1476</definedName>
    <definedName name="k_coBillions">controlTables!$D$217</definedName>
    <definedName name="k_coMillions">controlTables!$D$218</definedName>
    <definedName name="k_coThousands">controlTables!$D$219</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6">MAX(co_models[row_id])</definedName>
    <definedName name="num_gcms">MAX(co_models[row_id])</definedName>
    <definedName name="SectorDropDown">controlTables!$D$19:$D$30</definedName>
    <definedName name="SectorDropDown_1">controlTables!$D$19:$D$35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50" i="44" l="1"/>
  <c r="B1450" i="44"/>
  <c r="C1450" i="44"/>
  <c r="A1423" i="44"/>
  <c r="B1423" i="44"/>
  <c r="C1423" i="44"/>
  <c r="A1396" i="44"/>
  <c r="B1396" i="44"/>
  <c r="C1396" i="44"/>
  <c r="A1369" i="44"/>
  <c r="B1369" i="44"/>
  <c r="C1369" i="44"/>
  <c r="A1342" i="44"/>
  <c r="B1342" i="44"/>
  <c r="C1342" i="44"/>
  <c r="A1315" i="44"/>
  <c r="B1315" i="44"/>
  <c r="C1315" i="44"/>
  <c r="A1288" i="44"/>
  <c r="B1288" i="44"/>
  <c r="C1288" i="44"/>
  <c r="A1461" i="44"/>
  <c r="B1461" i="44"/>
  <c r="C1461" i="44"/>
  <c r="A1429" i="44"/>
  <c r="B1429" i="44"/>
  <c r="C1429" i="44"/>
  <c r="A1401" i="44"/>
  <c r="B1401" i="44"/>
  <c r="C1401" i="44"/>
  <c r="A1373" i="44"/>
  <c r="B1373" i="44"/>
  <c r="C1373" i="44"/>
  <c r="A1345" i="44"/>
  <c r="B1345" i="44"/>
  <c r="C1345" i="44"/>
  <c r="A1317" i="44"/>
  <c r="B1317" i="44"/>
  <c r="C1317" i="44"/>
  <c r="A1289" i="44"/>
  <c r="B1289" i="44"/>
  <c r="C1289" i="44"/>
  <c r="A1261" i="44"/>
  <c r="B1261" i="44"/>
  <c r="C1261" i="44"/>
  <c r="A1234" i="44"/>
  <c r="B1234" i="44"/>
  <c r="C1234" i="44"/>
  <c r="A1207" i="44"/>
  <c r="B1207" i="44"/>
  <c r="C1207" i="44"/>
  <c r="A1180" i="44"/>
  <c r="B1180" i="44"/>
  <c r="C1180" i="44"/>
  <c r="A1153" i="44"/>
  <c r="B1153" i="44"/>
  <c r="C1153" i="44"/>
  <c r="A1126" i="44"/>
  <c r="B1126" i="44"/>
  <c r="C1126" i="44"/>
  <c r="A1099" i="44"/>
  <c r="B1099" i="44"/>
  <c r="C1099" i="44"/>
  <c r="B203" i="24"/>
  <c r="K203" i="24" a="1"/>
  <c r="K203" i="24" s="1"/>
  <c r="B1290" i="44"/>
  <c r="A1290" i="44"/>
  <c r="A1291" i="44"/>
  <c r="A1292" i="44"/>
  <c r="A1293" i="44"/>
  <c r="A1294" i="44"/>
  <c r="A1295" i="44"/>
  <c r="A1296" i="44"/>
  <c r="A1297" i="44"/>
  <c r="A1298" i="44"/>
  <c r="A1299" i="44"/>
  <c r="A1300" i="44"/>
  <c r="A1301" i="44"/>
  <c r="A1302" i="44"/>
  <c r="A1303" i="44"/>
  <c r="A1304" i="44"/>
  <c r="A1305" i="44"/>
  <c r="A1306" i="44"/>
  <c r="A1307" i="44"/>
  <c r="A1308" i="44"/>
  <c r="A1309" i="44"/>
  <c r="A1310" i="44"/>
  <c r="A1311" i="44"/>
  <c r="A1312" i="44"/>
  <c r="A1313" i="44"/>
  <c r="A1314" i="44"/>
  <c r="A1316" i="44"/>
  <c r="A1318" i="44"/>
  <c r="A1319" i="44"/>
  <c r="A1320" i="44"/>
  <c r="A1321" i="44"/>
  <c r="A1322" i="44"/>
  <c r="A1323" i="44"/>
  <c r="A1324" i="44"/>
  <c r="A1325" i="44"/>
  <c r="A1326" i="44"/>
  <c r="A1327" i="44"/>
  <c r="A1328" i="44"/>
  <c r="A1329" i="44"/>
  <c r="A1330" i="44"/>
  <c r="A1331" i="44"/>
  <c r="A1332" i="44"/>
  <c r="A1333" i="44"/>
  <c r="A1334" i="44"/>
  <c r="A1335" i="44"/>
  <c r="A1336" i="44"/>
  <c r="A1337" i="44"/>
  <c r="A1338" i="44"/>
  <c r="A1339" i="44"/>
  <c r="A1340" i="44"/>
  <c r="A1341" i="44"/>
  <c r="A1343" i="44"/>
  <c r="A1344" i="44"/>
  <c r="A1346" i="44"/>
  <c r="A1347" i="44"/>
  <c r="A1348" i="44"/>
  <c r="A1349" i="44"/>
  <c r="A1350" i="44"/>
  <c r="A1351" i="44"/>
  <c r="A1352" i="44"/>
  <c r="A1353" i="44"/>
  <c r="A1354" i="44"/>
  <c r="A1355" i="44"/>
  <c r="A1356" i="44"/>
  <c r="A1357" i="44"/>
  <c r="A1358" i="44"/>
  <c r="A1359" i="44"/>
  <c r="A1360" i="44"/>
  <c r="A1361" i="44"/>
  <c r="A1362" i="44"/>
  <c r="A1363" i="44"/>
  <c r="A1364" i="44"/>
  <c r="A1365" i="44"/>
  <c r="A1366" i="44"/>
  <c r="A1367" i="44"/>
  <c r="A1368" i="44"/>
  <c r="A1370" i="44"/>
  <c r="A1371" i="44"/>
  <c r="A1372" i="44"/>
  <c r="A1374" i="44"/>
  <c r="A1375" i="44"/>
  <c r="A1376" i="44"/>
  <c r="A1377" i="44"/>
  <c r="A1378" i="44"/>
  <c r="A1379" i="44"/>
  <c r="A1380" i="44"/>
  <c r="A1381" i="44"/>
  <c r="A1382" i="44"/>
  <c r="A1383" i="44"/>
  <c r="A1384" i="44"/>
  <c r="A1385" i="44"/>
  <c r="A1386" i="44"/>
  <c r="A1387" i="44"/>
  <c r="A1388" i="44"/>
  <c r="A1389" i="44"/>
  <c r="A1390" i="44"/>
  <c r="A1391" i="44"/>
  <c r="A1392" i="44"/>
  <c r="A1393" i="44"/>
  <c r="A1394" i="44"/>
  <c r="A1395" i="44"/>
  <c r="A1397" i="44"/>
  <c r="A1398" i="44"/>
  <c r="A1399" i="44"/>
  <c r="A1400" i="44"/>
  <c r="A1402" i="44"/>
  <c r="A1403" i="44"/>
  <c r="A1404" i="44"/>
  <c r="A1405" i="44"/>
  <c r="A1406" i="44"/>
  <c r="A1407" i="44"/>
  <c r="A1408" i="44"/>
  <c r="A1409" i="44"/>
  <c r="A1410" i="44"/>
  <c r="A1411" i="44"/>
  <c r="A1412" i="44"/>
  <c r="A1413" i="44"/>
  <c r="A1414" i="44"/>
  <c r="A1415" i="44"/>
  <c r="A1416" i="44"/>
  <c r="A1417" i="44"/>
  <c r="A1418" i="44"/>
  <c r="A1419" i="44"/>
  <c r="A1420" i="44"/>
  <c r="A1421" i="44"/>
  <c r="A1422" i="44"/>
  <c r="A1424" i="44"/>
  <c r="A1425" i="44"/>
  <c r="A1426" i="44"/>
  <c r="A1427" i="44"/>
  <c r="A1428" i="44"/>
  <c r="A1430" i="44"/>
  <c r="A1431" i="44"/>
  <c r="A1432" i="44"/>
  <c r="A1433" i="44"/>
  <c r="A1434" i="44"/>
  <c r="A1435" i="44"/>
  <c r="A1436" i="44"/>
  <c r="A1437" i="44"/>
  <c r="A1438" i="44"/>
  <c r="A1439" i="44"/>
  <c r="A1440" i="44"/>
  <c r="A1441" i="44"/>
  <c r="A1442" i="44"/>
  <c r="A1443" i="44"/>
  <c r="A1444" i="44"/>
  <c r="A1445" i="44"/>
  <c r="A1446" i="44"/>
  <c r="A1447" i="44"/>
  <c r="A1448" i="44"/>
  <c r="A1449" i="44"/>
  <c r="A1451" i="44"/>
  <c r="A1452" i="44"/>
  <c r="A1453" i="44"/>
  <c r="A1454" i="44"/>
  <c r="A1455" i="44"/>
  <c r="A1456" i="44"/>
  <c r="A1457" i="44"/>
  <c r="A1458" i="44"/>
  <c r="A1459" i="44"/>
  <c r="A1460" i="44"/>
  <c r="A1462" i="44"/>
  <c r="A1463" i="44"/>
  <c r="A1464" i="44"/>
  <c r="A1465" i="44"/>
  <c r="A1466" i="44"/>
  <c r="A1467" i="44"/>
  <c r="A1468" i="44"/>
  <c r="A1469" i="44"/>
  <c r="A1470" i="44"/>
  <c r="A1471" i="44"/>
  <c r="A1472" i="44"/>
  <c r="A1473" i="44"/>
  <c r="A1474" i="44"/>
  <c r="A1475" i="44"/>
  <c r="A1476" i="44"/>
  <c r="B1291" i="44"/>
  <c r="B1292" i="44"/>
  <c r="B1293" i="44"/>
  <c r="B1294" i="44"/>
  <c r="B1295" i="44"/>
  <c r="B1296" i="44"/>
  <c r="B1297" i="44"/>
  <c r="B1298" i="44"/>
  <c r="B1299" i="44"/>
  <c r="B1300" i="44"/>
  <c r="B1301" i="44"/>
  <c r="B1302" i="44"/>
  <c r="B1303" i="44"/>
  <c r="B1304" i="44"/>
  <c r="B1305" i="44"/>
  <c r="B1306" i="44"/>
  <c r="B1307" i="44"/>
  <c r="B1308" i="44"/>
  <c r="B1309" i="44"/>
  <c r="B1310" i="44"/>
  <c r="B1311" i="44"/>
  <c r="B1312" i="44"/>
  <c r="B1313" i="44"/>
  <c r="B1314" i="44"/>
  <c r="B1316" i="44"/>
  <c r="B1318" i="44"/>
  <c r="B1319" i="44"/>
  <c r="B1320" i="44"/>
  <c r="B1321" i="44"/>
  <c r="B1322" i="44"/>
  <c r="B1323" i="44"/>
  <c r="B1324" i="44"/>
  <c r="B1325" i="44"/>
  <c r="B1326" i="44"/>
  <c r="B1327" i="44"/>
  <c r="B1328" i="44"/>
  <c r="B1329" i="44"/>
  <c r="B1330" i="44"/>
  <c r="B1331" i="44"/>
  <c r="B1332" i="44"/>
  <c r="B1333" i="44"/>
  <c r="B1334" i="44"/>
  <c r="B1335" i="44"/>
  <c r="B1336" i="44"/>
  <c r="B1337" i="44"/>
  <c r="B1338" i="44"/>
  <c r="B1339" i="44"/>
  <c r="B1340" i="44"/>
  <c r="B1341" i="44"/>
  <c r="B1343" i="44"/>
  <c r="B1344" i="44"/>
  <c r="B1346" i="44"/>
  <c r="B1347" i="44"/>
  <c r="B1348" i="44"/>
  <c r="B1349" i="44"/>
  <c r="B1350" i="44"/>
  <c r="B1351" i="44"/>
  <c r="B1352" i="44"/>
  <c r="B1353" i="44"/>
  <c r="B1354" i="44"/>
  <c r="B1355" i="44"/>
  <c r="B1356" i="44"/>
  <c r="B1357" i="44"/>
  <c r="B1358" i="44"/>
  <c r="B1359" i="44"/>
  <c r="B1360" i="44"/>
  <c r="B1361" i="44"/>
  <c r="B1362" i="44"/>
  <c r="B1363" i="44"/>
  <c r="B1364" i="44"/>
  <c r="B1365" i="44"/>
  <c r="B1366" i="44"/>
  <c r="B1367" i="44"/>
  <c r="B1368" i="44"/>
  <c r="B1370" i="44"/>
  <c r="B1371" i="44"/>
  <c r="B1372" i="44"/>
  <c r="B1374" i="44"/>
  <c r="B1375" i="44"/>
  <c r="B1376" i="44"/>
  <c r="B1377" i="44"/>
  <c r="B1378" i="44"/>
  <c r="B1379" i="44"/>
  <c r="B1380" i="44"/>
  <c r="B1381" i="44"/>
  <c r="B1382" i="44"/>
  <c r="B1383" i="44"/>
  <c r="B1384" i="44"/>
  <c r="B1385" i="44"/>
  <c r="B1386" i="44"/>
  <c r="B1387" i="44"/>
  <c r="B1388" i="44"/>
  <c r="B1389" i="44"/>
  <c r="B1390" i="44"/>
  <c r="B1391" i="44"/>
  <c r="B1392" i="44"/>
  <c r="B1393" i="44"/>
  <c r="B1394" i="44"/>
  <c r="B1395" i="44"/>
  <c r="B1397" i="44"/>
  <c r="B1398" i="44"/>
  <c r="B1399" i="44"/>
  <c r="B1400" i="44"/>
  <c r="B1402" i="44"/>
  <c r="B1403" i="44"/>
  <c r="B1404" i="44"/>
  <c r="B1405" i="44"/>
  <c r="B1406" i="44"/>
  <c r="B1407" i="44"/>
  <c r="B1408" i="44"/>
  <c r="B1409" i="44"/>
  <c r="B1410" i="44"/>
  <c r="B1411" i="44"/>
  <c r="B1412" i="44"/>
  <c r="B1413" i="44"/>
  <c r="B1414" i="44"/>
  <c r="B1415" i="44"/>
  <c r="B1416" i="44"/>
  <c r="B1417" i="44"/>
  <c r="B1418" i="44"/>
  <c r="B1419" i="44"/>
  <c r="B1420" i="44"/>
  <c r="B1421" i="44"/>
  <c r="B1422" i="44"/>
  <c r="B1424" i="44"/>
  <c r="B1425" i="44"/>
  <c r="B1426" i="44"/>
  <c r="B1427" i="44"/>
  <c r="B1428" i="44"/>
  <c r="B1430" i="44"/>
  <c r="B1431" i="44"/>
  <c r="B1432" i="44"/>
  <c r="B1433" i="44"/>
  <c r="B1434" i="44"/>
  <c r="B1435" i="44"/>
  <c r="B1436" i="44"/>
  <c r="B1437" i="44"/>
  <c r="B1438" i="44"/>
  <c r="B1439" i="44"/>
  <c r="B1440" i="44"/>
  <c r="B1441" i="44"/>
  <c r="B1442" i="44"/>
  <c r="B1443" i="44"/>
  <c r="B1444" i="44"/>
  <c r="B1445" i="44"/>
  <c r="B1446" i="44"/>
  <c r="B1447" i="44"/>
  <c r="B1448" i="44"/>
  <c r="B1449" i="44"/>
  <c r="B1451" i="44"/>
  <c r="B1452" i="44"/>
  <c r="B1453" i="44"/>
  <c r="B1454" i="44"/>
  <c r="B1455" i="44"/>
  <c r="B1456" i="44"/>
  <c r="B1457" i="44"/>
  <c r="B1458" i="44"/>
  <c r="B1459" i="44"/>
  <c r="B1460" i="44"/>
  <c r="B1462" i="44"/>
  <c r="B1463" i="44"/>
  <c r="B1464" i="44"/>
  <c r="B1465" i="44"/>
  <c r="B1466" i="44"/>
  <c r="B1467" i="44"/>
  <c r="B1468" i="44"/>
  <c r="B1469" i="44"/>
  <c r="B1470" i="44"/>
  <c r="B1471" i="44"/>
  <c r="B1472" i="44"/>
  <c r="B1473" i="44"/>
  <c r="B1474" i="44"/>
  <c r="B1475" i="44"/>
  <c r="B1476" i="44"/>
  <c r="C1290" i="44"/>
  <c r="C1291" i="44"/>
  <c r="C1292" i="44"/>
  <c r="C1293" i="44"/>
  <c r="C1294" i="44"/>
  <c r="C1295" i="44"/>
  <c r="C1296" i="44"/>
  <c r="C1297" i="44"/>
  <c r="C1298" i="44"/>
  <c r="C1299" i="44"/>
  <c r="C1300" i="44"/>
  <c r="C1301" i="44"/>
  <c r="C1302" i="44"/>
  <c r="C1303" i="44"/>
  <c r="C1304" i="44"/>
  <c r="C1305" i="44"/>
  <c r="C1306" i="44"/>
  <c r="C1307" i="44"/>
  <c r="C1308" i="44"/>
  <c r="C1309" i="44"/>
  <c r="C1310" i="44"/>
  <c r="C1311" i="44"/>
  <c r="C1312" i="44"/>
  <c r="C1313" i="44"/>
  <c r="C1314" i="44"/>
  <c r="C1316" i="44"/>
  <c r="C1318" i="44"/>
  <c r="C1319" i="44"/>
  <c r="C1320" i="44"/>
  <c r="C1321" i="44"/>
  <c r="C1322" i="44"/>
  <c r="C1323" i="44"/>
  <c r="C1324" i="44"/>
  <c r="C1325" i="44"/>
  <c r="C1326" i="44"/>
  <c r="C1327" i="44"/>
  <c r="C1328" i="44"/>
  <c r="C1329" i="44"/>
  <c r="C1330" i="44"/>
  <c r="C1331" i="44"/>
  <c r="C1332" i="44"/>
  <c r="C1333" i="44"/>
  <c r="C1334" i="44"/>
  <c r="C1335" i="44"/>
  <c r="C1336" i="44"/>
  <c r="C1337" i="44"/>
  <c r="C1338" i="44"/>
  <c r="C1339" i="44"/>
  <c r="C1340" i="44"/>
  <c r="C1341" i="44"/>
  <c r="C1343" i="44"/>
  <c r="C1344" i="44"/>
  <c r="C1346" i="44"/>
  <c r="C1347" i="44"/>
  <c r="C1348" i="44"/>
  <c r="C1349" i="44"/>
  <c r="C1350" i="44"/>
  <c r="C1351" i="44"/>
  <c r="C1352" i="44"/>
  <c r="C1353" i="44"/>
  <c r="C1354" i="44"/>
  <c r="C1355" i="44"/>
  <c r="C1356" i="44"/>
  <c r="C1357" i="44"/>
  <c r="C1358" i="44"/>
  <c r="C1359" i="44"/>
  <c r="C1360" i="44"/>
  <c r="C1361" i="44"/>
  <c r="C1362" i="44"/>
  <c r="C1363" i="44"/>
  <c r="C1364" i="44"/>
  <c r="C1365" i="44"/>
  <c r="C1366" i="44"/>
  <c r="C1367" i="44"/>
  <c r="C1368" i="44"/>
  <c r="C1370" i="44"/>
  <c r="C1371" i="44"/>
  <c r="C1372" i="44"/>
  <c r="C1374" i="44"/>
  <c r="C1375" i="44"/>
  <c r="C1376" i="44"/>
  <c r="C1377" i="44"/>
  <c r="C1378" i="44"/>
  <c r="C1379" i="44"/>
  <c r="C1380" i="44"/>
  <c r="C1381" i="44"/>
  <c r="C1382" i="44"/>
  <c r="C1383" i="44"/>
  <c r="C1384" i="44"/>
  <c r="C1385" i="44"/>
  <c r="C1386" i="44"/>
  <c r="C1387" i="44"/>
  <c r="C1388" i="44"/>
  <c r="C1389" i="44"/>
  <c r="C1390" i="44"/>
  <c r="C1391" i="44"/>
  <c r="C1392" i="44"/>
  <c r="C1393" i="44"/>
  <c r="C1394" i="44"/>
  <c r="C1395" i="44"/>
  <c r="C1397" i="44"/>
  <c r="C1398" i="44"/>
  <c r="C1399" i="44"/>
  <c r="C1400" i="44"/>
  <c r="C1402" i="44"/>
  <c r="C1403" i="44"/>
  <c r="C1404" i="44"/>
  <c r="C1405" i="44"/>
  <c r="C1406" i="44"/>
  <c r="C1407" i="44"/>
  <c r="C1408" i="44"/>
  <c r="C1409" i="44"/>
  <c r="C1410" i="44"/>
  <c r="C1411" i="44"/>
  <c r="C1412" i="44"/>
  <c r="C1413" i="44"/>
  <c r="C1414" i="44"/>
  <c r="C1415" i="44"/>
  <c r="C1416" i="44"/>
  <c r="C1417" i="44"/>
  <c r="C1418" i="44"/>
  <c r="C1419" i="44"/>
  <c r="C1420" i="44"/>
  <c r="C1421" i="44"/>
  <c r="C1422" i="44"/>
  <c r="C1424" i="44"/>
  <c r="C1425" i="44"/>
  <c r="C1426" i="44"/>
  <c r="C1427" i="44"/>
  <c r="C1428" i="44"/>
  <c r="C1430" i="44"/>
  <c r="C1431" i="44"/>
  <c r="C1432" i="44"/>
  <c r="C1433" i="44"/>
  <c r="C1434" i="44"/>
  <c r="C1435" i="44"/>
  <c r="C1436" i="44"/>
  <c r="C1437" i="44"/>
  <c r="C1438" i="44"/>
  <c r="C1439" i="44"/>
  <c r="C1440" i="44"/>
  <c r="C1441" i="44"/>
  <c r="C1442" i="44"/>
  <c r="C1443" i="44"/>
  <c r="C1444" i="44"/>
  <c r="C1445" i="44"/>
  <c r="C1446" i="44"/>
  <c r="C1447" i="44"/>
  <c r="C1448" i="44"/>
  <c r="C1449" i="44"/>
  <c r="C1451" i="44"/>
  <c r="C1452" i="44"/>
  <c r="C1453" i="44"/>
  <c r="C1454" i="44"/>
  <c r="C1455" i="44"/>
  <c r="C1456" i="44"/>
  <c r="C1457" i="44"/>
  <c r="C1458" i="44"/>
  <c r="C1459" i="44"/>
  <c r="C1460" i="44"/>
  <c r="C1462" i="44"/>
  <c r="C1463" i="44"/>
  <c r="C1464" i="44"/>
  <c r="C1465" i="44"/>
  <c r="C1466" i="44"/>
  <c r="C1467" i="44"/>
  <c r="C1468" i="44"/>
  <c r="C1469" i="44"/>
  <c r="C1470" i="44"/>
  <c r="C1471" i="44"/>
  <c r="C1472" i="44"/>
  <c r="C1473" i="44"/>
  <c r="C1474" i="44"/>
  <c r="C1475" i="44"/>
  <c r="C1476" i="44"/>
  <c r="A3044" i="25" l="1"/>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1100" i="44"/>
  <c r="A1101" i="44"/>
  <c r="A1102" i="44"/>
  <c r="A1103" i="44"/>
  <c r="A1104"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7" i="44"/>
  <c r="A1128" i="44"/>
  <c r="A1129" i="44"/>
  <c r="A1130" i="44"/>
  <c r="A1131" i="44"/>
  <c r="A1132" i="44"/>
  <c r="A1133" i="44"/>
  <c r="A1134" i="44"/>
  <c r="A1135" i="44"/>
  <c r="A1136" i="44"/>
  <c r="A1137" i="44"/>
  <c r="A1138" i="44"/>
  <c r="A1139" i="44"/>
  <c r="A1140" i="44"/>
  <c r="A1141" i="44"/>
  <c r="A1142" i="44"/>
  <c r="A1143" i="44"/>
  <c r="A1144" i="44"/>
  <c r="A1145" i="44"/>
  <c r="A1146" i="44"/>
  <c r="A1147" i="44"/>
  <c r="A1148" i="44"/>
  <c r="A1149" i="44"/>
  <c r="A1150" i="44"/>
  <c r="A1151" i="44"/>
  <c r="A1152" i="44"/>
  <c r="A1154" i="44"/>
  <c r="A1155" i="44"/>
  <c r="A1156" i="44"/>
  <c r="A1157" i="44"/>
  <c r="A1158" i="44"/>
  <c r="A1159" i="44"/>
  <c r="A1160" i="44"/>
  <c r="A1161" i="44"/>
  <c r="A1162" i="44"/>
  <c r="A1163" i="44"/>
  <c r="A1164" i="44"/>
  <c r="A1165" i="44"/>
  <c r="A1166" i="44"/>
  <c r="A1167" i="44"/>
  <c r="A1168" i="44"/>
  <c r="A1169" i="44"/>
  <c r="A1170" i="44"/>
  <c r="A1171" i="44"/>
  <c r="A1172" i="44"/>
  <c r="A1173" i="44"/>
  <c r="A1174" i="44"/>
  <c r="A1175" i="44"/>
  <c r="A1176" i="44"/>
  <c r="A1177" i="44"/>
  <c r="A1178" i="44"/>
  <c r="A1179" i="44"/>
  <c r="A1181" i="44"/>
  <c r="A1182" i="44"/>
  <c r="A1183" i="44"/>
  <c r="A1184" i="44"/>
  <c r="A1185" i="44"/>
  <c r="A1186" i="44"/>
  <c r="A1187" i="44"/>
  <c r="A1188" i="44"/>
  <c r="A1189" i="44"/>
  <c r="A1190" i="44"/>
  <c r="A1191" i="44"/>
  <c r="A1192" i="44"/>
  <c r="A1193" i="44"/>
  <c r="A1194" i="44"/>
  <c r="A1195" i="44"/>
  <c r="A1196" i="44"/>
  <c r="A1197" i="44"/>
  <c r="A1198" i="44"/>
  <c r="A1199" i="44"/>
  <c r="A1200" i="44"/>
  <c r="A1201" i="44"/>
  <c r="A1202" i="44"/>
  <c r="A1203" i="44"/>
  <c r="A1204" i="44"/>
  <c r="A1205" i="44"/>
  <c r="A1206" i="44"/>
  <c r="A1208" i="44"/>
  <c r="A1209" i="44"/>
  <c r="A1210" i="44"/>
  <c r="A1211" i="44"/>
  <c r="A1212" i="44"/>
  <c r="A1213" i="44"/>
  <c r="A1214" i="44"/>
  <c r="A1215" i="44"/>
  <c r="A1216" i="44"/>
  <c r="A1217" i="44"/>
  <c r="A1218" i="44"/>
  <c r="A1219" i="44"/>
  <c r="A1220" i="44"/>
  <c r="A1221" i="44"/>
  <c r="A1222" i="44"/>
  <c r="A1223" i="44"/>
  <c r="A1224" i="44"/>
  <c r="A1225" i="44"/>
  <c r="A1226" i="44"/>
  <c r="A1227" i="44"/>
  <c r="A1228" i="44"/>
  <c r="A1229" i="44"/>
  <c r="A1230" i="44"/>
  <c r="A1231" i="44"/>
  <c r="A1232" i="44"/>
  <c r="A1233" i="44"/>
  <c r="A1235" i="44"/>
  <c r="A1236" i="44"/>
  <c r="A1237" i="44"/>
  <c r="A1238" i="44"/>
  <c r="A1239" i="44"/>
  <c r="A1240" i="44"/>
  <c r="A1241" i="44"/>
  <c r="A1242" i="44"/>
  <c r="A1243" i="44"/>
  <c r="A1244" i="44"/>
  <c r="A1245" i="44"/>
  <c r="A1246" i="44"/>
  <c r="A1247" i="44"/>
  <c r="A1248" i="44"/>
  <c r="A1249" i="44"/>
  <c r="A1250" i="44"/>
  <c r="A1251" i="44"/>
  <c r="A1252" i="44"/>
  <c r="A1253" i="44"/>
  <c r="A1254" i="44"/>
  <c r="A1255" i="44"/>
  <c r="A1256" i="44"/>
  <c r="A1257" i="44"/>
  <c r="A1258" i="44"/>
  <c r="A1259" i="44"/>
  <c r="A1260" i="44"/>
  <c r="A1262" i="44"/>
  <c r="A1263" i="44"/>
  <c r="A1264" i="44"/>
  <c r="A1265" i="44"/>
  <c r="A1266" i="44"/>
  <c r="A1267" i="44"/>
  <c r="A1268" i="44"/>
  <c r="A1269" i="44"/>
  <c r="A1270" i="44"/>
  <c r="A1271" i="44"/>
  <c r="A1272" i="44"/>
  <c r="A1273" i="44"/>
  <c r="A1274" i="44"/>
  <c r="A1275" i="44"/>
  <c r="A1276" i="44"/>
  <c r="A1277" i="44"/>
  <c r="A1278" i="44"/>
  <c r="A1279" i="44"/>
  <c r="A1280" i="44"/>
  <c r="A1281" i="44"/>
  <c r="A1282" i="44"/>
  <c r="A1283" i="44"/>
  <c r="A1284" i="44"/>
  <c r="A1285" i="44"/>
  <c r="A1286" i="44"/>
  <c r="A1287" i="44"/>
  <c r="B1100" i="44"/>
  <c r="B1101" i="44"/>
  <c r="B1102" i="44"/>
  <c r="B1103" i="44"/>
  <c r="B1104"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7" i="44"/>
  <c r="B1128" i="44"/>
  <c r="B1129" i="44"/>
  <c r="B1130" i="44"/>
  <c r="B1131" i="44"/>
  <c r="B1132" i="44"/>
  <c r="B1133" i="44"/>
  <c r="B1134" i="44"/>
  <c r="B1135" i="44"/>
  <c r="B1136" i="44"/>
  <c r="B1137" i="44"/>
  <c r="B1138" i="44"/>
  <c r="B1139" i="44"/>
  <c r="B1140" i="44"/>
  <c r="B1141" i="44"/>
  <c r="B1142" i="44"/>
  <c r="B1143" i="44"/>
  <c r="B1144" i="44"/>
  <c r="B1145" i="44"/>
  <c r="B1146" i="44"/>
  <c r="B1147" i="44"/>
  <c r="B1148" i="44"/>
  <c r="B1149" i="44"/>
  <c r="B1150" i="44"/>
  <c r="B1151" i="44"/>
  <c r="B1152" i="44"/>
  <c r="B1154" i="44"/>
  <c r="B1155" i="44"/>
  <c r="B1156" i="44"/>
  <c r="B1157" i="44"/>
  <c r="B1158" i="44"/>
  <c r="B1159" i="44"/>
  <c r="B1160" i="44"/>
  <c r="B1161" i="44"/>
  <c r="B1162" i="44"/>
  <c r="B1163" i="44"/>
  <c r="B1164" i="44"/>
  <c r="B1165" i="44"/>
  <c r="B1166" i="44"/>
  <c r="B1167" i="44"/>
  <c r="B1168" i="44"/>
  <c r="B1169" i="44"/>
  <c r="B1170" i="44"/>
  <c r="B1171" i="44"/>
  <c r="B1172" i="44"/>
  <c r="B1173" i="44"/>
  <c r="B1174" i="44"/>
  <c r="B1175" i="44"/>
  <c r="B1176" i="44"/>
  <c r="B1177" i="44"/>
  <c r="B1178" i="44"/>
  <c r="B1179" i="44"/>
  <c r="B1181" i="44"/>
  <c r="B1182" i="44"/>
  <c r="B1183" i="44"/>
  <c r="B1184" i="44"/>
  <c r="B1185" i="44"/>
  <c r="B1186" i="44"/>
  <c r="B1187" i="44"/>
  <c r="B1188" i="44"/>
  <c r="B1189" i="44"/>
  <c r="B1190" i="44"/>
  <c r="B1191" i="44"/>
  <c r="B1192" i="44"/>
  <c r="B1193" i="44"/>
  <c r="B1194" i="44"/>
  <c r="B1195" i="44"/>
  <c r="B1196" i="44"/>
  <c r="B1197" i="44"/>
  <c r="B1198" i="44"/>
  <c r="B1199" i="44"/>
  <c r="B1200" i="44"/>
  <c r="B1201" i="44"/>
  <c r="B1202" i="44"/>
  <c r="B1203" i="44"/>
  <c r="B1204" i="44"/>
  <c r="B1205" i="44"/>
  <c r="B1206" i="44"/>
  <c r="B1208" i="44"/>
  <c r="B1209" i="44"/>
  <c r="B1210" i="44"/>
  <c r="B1211" i="44"/>
  <c r="B1212" i="44"/>
  <c r="B1213" i="44"/>
  <c r="B1214" i="44"/>
  <c r="B1215" i="44"/>
  <c r="B1216" i="44"/>
  <c r="B1217" i="44"/>
  <c r="B1218" i="44"/>
  <c r="B1219" i="44"/>
  <c r="B1220" i="44"/>
  <c r="B1221" i="44"/>
  <c r="B1222" i="44"/>
  <c r="B1223" i="44"/>
  <c r="B1224" i="44"/>
  <c r="B1225" i="44"/>
  <c r="B1226" i="44"/>
  <c r="B1227" i="44"/>
  <c r="B1228" i="44"/>
  <c r="B1229" i="44"/>
  <c r="B1230" i="44"/>
  <c r="B1231" i="44"/>
  <c r="B1232" i="44"/>
  <c r="B1233" i="44"/>
  <c r="B1235" i="44"/>
  <c r="B1236" i="44"/>
  <c r="B1237" i="44"/>
  <c r="B1238" i="44"/>
  <c r="B1239" i="44"/>
  <c r="B1240" i="44"/>
  <c r="B1241" i="44"/>
  <c r="B1242" i="44"/>
  <c r="B1243" i="44"/>
  <c r="B1244" i="44"/>
  <c r="B1245" i="44"/>
  <c r="B1246" i="44"/>
  <c r="B1247" i="44"/>
  <c r="B1248" i="44"/>
  <c r="B1249" i="44"/>
  <c r="B1250" i="44"/>
  <c r="B1251" i="44"/>
  <c r="B1252" i="44"/>
  <c r="B1253" i="44"/>
  <c r="B1254" i="44"/>
  <c r="B1255" i="44"/>
  <c r="B1256" i="44"/>
  <c r="B1257" i="44"/>
  <c r="B1258" i="44"/>
  <c r="B1259" i="44"/>
  <c r="B1260" i="44"/>
  <c r="B1262" i="44"/>
  <c r="B1263" i="44"/>
  <c r="B1264" i="44"/>
  <c r="B1265" i="44"/>
  <c r="B1266" i="44"/>
  <c r="B1267" i="44"/>
  <c r="B1268" i="44"/>
  <c r="B1269" i="44"/>
  <c r="B1270" i="44"/>
  <c r="B1271" i="44"/>
  <c r="B1272" i="44"/>
  <c r="B1273" i="44"/>
  <c r="B1274" i="44"/>
  <c r="B1275" i="44"/>
  <c r="B1276" i="44"/>
  <c r="B1277" i="44"/>
  <c r="B1278" i="44"/>
  <c r="B1279" i="44"/>
  <c r="B1280" i="44"/>
  <c r="B1281" i="44"/>
  <c r="B1282" i="44"/>
  <c r="B1283" i="44"/>
  <c r="B1284" i="44"/>
  <c r="B1285" i="44"/>
  <c r="B1286" i="44"/>
  <c r="B1287" i="44"/>
  <c r="C1100" i="44"/>
  <c r="C1101" i="44"/>
  <c r="C1102" i="44"/>
  <c r="C1103" i="44"/>
  <c r="C1104"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7" i="44"/>
  <c r="C1128" i="44"/>
  <c r="C1129" i="44"/>
  <c r="C1130" i="44"/>
  <c r="C1131" i="44"/>
  <c r="C1132" i="44"/>
  <c r="C1133" i="44"/>
  <c r="C1134" i="44"/>
  <c r="C1135" i="44"/>
  <c r="C1136" i="44"/>
  <c r="C1137" i="44"/>
  <c r="C1138" i="44"/>
  <c r="C1139" i="44"/>
  <c r="C1140" i="44"/>
  <c r="C1141" i="44"/>
  <c r="C1142" i="44"/>
  <c r="C1143" i="44"/>
  <c r="C1144" i="44"/>
  <c r="C1145" i="44"/>
  <c r="C1146" i="44"/>
  <c r="C1147" i="44"/>
  <c r="C1148" i="44"/>
  <c r="C1149" i="44"/>
  <c r="C1150" i="44"/>
  <c r="C1151" i="44"/>
  <c r="C1152" i="44"/>
  <c r="C1154" i="44"/>
  <c r="C1155" i="44"/>
  <c r="C1156" i="44"/>
  <c r="C1157" i="44"/>
  <c r="C1158" i="44"/>
  <c r="C1159" i="44"/>
  <c r="C1160" i="44"/>
  <c r="C1161" i="44"/>
  <c r="C1162" i="44"/>
  <c r="C1163" i="44"/>
  <c r="C1164" i="44"/>
  <c r="C1165" i="44"/>
  <c r="C1166" i="44"/>
  <c r="C1167" i="44"/>
  <c r="C1168" i="44"/>
  <c r="C1169" i="44"/>
  <c r="C1170" i="44"/>
  <c r="C1171" i="44"/>
  <c r="C1172" i="44"/>
  <c r="C1173" i="44"/>
  <c r="C1174" i="44"/>
  <c r="C1175" i="44"/>
  <c r="C1176" i="44"/>
  <c r="C1177" i="44"/>
  <c r="C1178" i="44"/>
  <c r="C1179" i="44"/>
  <c r="C1181" i="44"/>
  <c r="C1182" i="44"/>
  <c r="C1183" i="44"/>
  <c r="C1184" i="44"/>
  <c r="C1185" i="44"/>
  <c r="C1186" i="44"/>
  <c r="C1187" i="44"/>
  <c r="C1188" i="44"/>
  <c r="C1189" i="44"/>
  <c r="C1190" i="44"/>
  <c r="C1191" i="44"/>
  <c r="C1192" i="44"/>
  <c r="C1193" i="44"/>
  <c r="C1194" i="44"/>
  <c r="C1195" i="44"/>
  <c r="C1196" i="44"/>
  <c r="C1197" i="44"/>
  <c r="C1198" i="44"/>
  <c r="C1199" i="44"/>
  <c r="C1200" i="44"/>
  <c r="C1201" i="44"/>
  <c r="C1202" i="44"/>
  <c r="C1203" i="44"/>
  <c r="C1204" i="44"/>
  <c r="C1205" i="44"/>
  <c r="C1206" i="44"/>
  <c r="C1208" i="44"/>
  <c r="C1209" i="44"/>
  <c r="C1210" i="44"/>
  <c r="C1211" i="44"/>
  <c r="C1212" i="44"/>
  <c r="C1213" i="44"/>
  <c r="C1214" i="44"/>
  <c r="C1215" i="44"/>
  <c r="C1216" i="44"/>
  <c r="C1217" i="44"/>
  <c r="C1218" i="44"/>
  <c r="C1219" i="44"/>
  <c r="C1220" i="44"/>
  <c r="C1221" i="44"/>
  <c r="C1222" i="44"/>
  <c r="C1223" i="44"/>
  <c r="C1224" i="44"/>
  <c r="C1225" i="44"/>
  <c r="C1226" i="44"/>
  <c r="C1227" i="44"/>
  <c r="C1228" i="44"/>
  <c r="C1229" i="44"/>
  <c r="C1230" i="44"/>
  <c r="C1231" i="44"/>
  <c r="C1232" i="44"/>
  <c r="C1233" i="44"/>
  <c r="C1235" i="44"/>
  <c r="C1236" i="44"/>
  <c r="C1237" i="44"/>
  <c r="C1238" i="44"/>
  <c r="C1239" i="44"/>
  <c r="C1240" i="44"/>
  <c r="C1241" i="44"/>
  <c r="C1242" i="44"/>
  <c r="C1243" i="44"/>
  <c r="C1244" i="44"/>
  <c r="C1245" i="44"/>
  <c r="C1246" i="44"/>
  <c r="C1247" i="44"/>
  <c r="C1248" i="44"/>
  <c r="C1249" i="44"/>
  <c r="C1250" i="44"/>
  <c r="C1251" i="44"/>
  <c r="C1252" i="44"/>
  <c r="C1253" i="44"/>
  <c r="C1254" i="44"/>
  <c r="C1255" i="44"/>
  <c r="C1256" i="44"/>
  <c r="C1257" i="44"/>
  <c r="C1258" i="44"/>
  <c r="C1259" i="44"/>
  <c r="C1260" i="44"/>
  <c r="C1262" i="44"/>
  <c r="C1263" i="44"/>
  <c r="C1264" i="44"/>
  <c r="C1265" i="44"/>
  <c r="C1266" i="44"/>
  <c r="C1267" i="44"/>
  <c r="C1268" i="44"/>
  <c r="C1269" i="44"/>
  <c r="C1270" i="44"/>
  <c r="C1271" i="44"/>
  <c r="C1272" i="44"/>
  <c r="C1273" i="44"/>
  <c r="C1274" i="44"/>
  <c r="C1275" i="44"/>
  <c r="C1276" i="44"/>
  <c r="C1277" i="44"/>
  <c r="C1278" i="44"/>
  <c r="C1279" i="44"/>
  <c r="C1280" i="44"/>
  <c r="C1281" i="44"/>
  <c r="C1282" i="44"/>
  <c r="C1283" i="44"/>
  <c r="C1284" i="44"/>
  <c r="C1285" i="44"/>
  <c r="C1286" i="44"/>
  <c r="C1287" i="44"/>
  <c r="B202" i="24"/>
  <c r="K202" i="24" a="1"/>
  <c r="K202" i="24" s="1"/>
  <c r="B145" i="24"/>
  <c r="Q145" i="24"/>
  <c r="R145" i="24" a="1"/>
  <c r="R145" i="24" s="1"/>
  <c r="U145" i="24" a="1"/>
  <c r="U145" i="24" s="1"/>
  <c r="B62" i="24"/>
  <c r="D62" i="24" a="1"/>
  <c r="D62" i="24" s="1"/>
  <c r="M33" i="24" s="1" a="1"/>
  <c r="M33" i="24" s="1"/>
  <c r="E62" i="24" a="1"/>
  <c r="E62" i="24" s="1"/>
  <c r="F62" i="24" a="1"/>
  <c r="F62" i="24" s="1"/>
  <c r="B33" i="24"/>
  <c r="K33" i="24" a="1"/>
  <c r="K33" i="24" s="1"/>
  <c r="L33" i="24" a="1"/>
  <c r="L33" i="24" s="1"/>
  <c r="O33" i="24" a="1"/>
  <c r="O33" i="24" s="1"/>
  <c r="B106" i="24"/>
  <c r="I106" i="24"/>
  <c r="J106" i="24" a="1"/>
  <c r="J106" i="24" s="1"/>
  <c r="K106" i="24" a="1"/>
  <c r="K106" i="24" s="1"/>
  <c r="I33" i="24"/>
  <c r="A2951" i="25" l="1"/>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7" i="24" l="1"/>
  <c r="Q157" i="24"/>
  <c r="R157" i="24" a="1"/>
  <c r="R157" i="24" s="1"/>
  <c r="U157" i="24" a="1"/>
  <c r="U157" i="24" s="1"/>
  <c r="B158" i="24"/>
  <c r="Q158" i="24"/>
  <c r="R158" i="24" a="1"/>
  <c r="R158" i="24" s="1"/>
  <c r="U158" i="24" a="1"/>
  <c r="U158" i="24" s="1"/>
  <c r="B159" i="24"/>
  <c r="Q159" i="24"/>
  <c r="R159" i="24" a="1"/>
  <c r="R159" i="24" s="1"/>
  <c r="U159" i="24" a="1"/>
  <c r="U159" i="24" s="1"/>
  <c r="B116" i="24"/>
  <c r="I116" i="24"/>
  <c r="J116" i="24" a="1"/>
  <c r="J116" i="24" s="1"/>
  <c r="K116" i="24" a="1"/>
  <c r="K116" i="24" s="1"/>
  <c r="B68" i="24"/>
  <c r="D68" i="24" a="1"/>
  <c r="D68" i="24" s="1"/>
  <c r="M39" i="24" s="1" a="1"/>
  <c r="M39" i="24" s="1"/>
  <c r="E68" i="24" a="1"/>
  <c r="E68" i="24" s="1"/>
  <c r="F68" i="24" a="1"/>
  <c r="F68" i="24" s="1"/>
  <c r="B39" i="24"/>
  <c r="K39" i="24" a="1"/>
  <c r="K39" i="24" s="1"/>
  <c r="L39" i="24" a="1"/>
  <c r="L39" i="24" s="1"/>
  <c r="O39" i="24" a="1"/>
  <c r="O39" i="24" s="1"/>
  <c r="B38" i="24"/>
  <c r="I39"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G20" i="43" a="1"/>
  <c r="K20" i="43" a="1"/>
  <c r="G20" i="43" l="1"/>
  <c r="K20" i="43"/>
  <c r="K21" i="24" a="1"/>
  <c r="K21" i="24" s="1"/>
  <c r="B89" i="24"/>
  <c r="I89" i="24"/>
  <c r="J89" i="24" a="1"/>
  <c r="J89" i="24" s="1"/>
  <c r="K89" i="24" a="1"/>
  <c r="K89" i="24" s="1"/>
  <c r="B90" i="24"/>
  <c r="I90" i="24"/>
  <c r="J90" i="24" a="1"/>
  <c r="J90" i="24" s="1"/>
  <c r="K90" i="24" a="1"/>
  <c r="K90"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5" i="24" a="1"/>
  <c r="K85" i="24" s="1"/>
  <c r="K86" i="24" a="1"/>
  <c r="K86" i="24" s="1"/>
  <c r="K79" i="24" a="1"/>
  <c r="K79" i="24" s="1"/>
  <c r="K80" i="24" a="1"/>
  <c r="K80" i="24" s="1"/>
  <c r="K81" i="24" a="1"/>
  <c r="K81" i="24" s="1"/>
  <c r="K88" i="24" a="1"/>
  <c r="K88" i="24" s="1"/>
  <c r="K91" i="24" a="1"/>
  <c r="K91" i="24" s="1"/>
  <c r="K92" i="24" a="1"/>
  <c r="K92" i="24" s="1"/>
  <c r="K93" i="24" a="1"/>
  <c r="K93" i="24" s="1"/>
  <c r="K94" i="24" a="1"/>
  <c r="K94" i="24" s="1"/>
  <c r="K95" i="24" a="1"/>
  <c r="K95" i="24" s="1"/>
  <c r="K96" i="24" a="1"/>
  <c r="K96" i="24" s="1"/>
  <c r="K97" i="24" a="1"/>
  <c r="K97" i="24" s="1"/>
  <c r="K98" i="24" a="1"/>
  <c r="K98" i="24" s="1"/>
  <c r="K99" i="24" a="1"/>
  <c r="K99" i="24" s="1"/>
  <c r="K82" i="24" a="1"/>
  <c r="K82" i="24" s="1"/>
  <c r="K83" i="24" a="1"/>
  <c r="K83" i="24" s="1"/>
  <c r="K84" i="24" a="1"/>
  <c r="K84" i="24" s="1"/>
  <c r="K100" i="24" a="1"/>
  <c r="K100" i="24" s="1"/>
  <c r="K101" i="24" a="1"/>
  <c r="K101" i="24" s="1"/>
  <c r="K102" i="24" a="1"/>
  <c r="K102" i="24" s="1"/>
  <c r="K103" i="24" a="1"/>
  <c r="K103" i="24" s="1"/>
  <c r="K104" i="24" a="1"/>
  <c r="K104" i="24" s="1"/>
  <c r="K105" i="24" a="1"/>
  <c r="K105" i="24" s="1"/>
  <c r="K107" i="24" a="1"/>
  <c r="K107" i="24" s="1"/>
  <c r="K108" i="24" a="1"/>
  <c r="K108" i="24" s="1"/>
  <c r="K109" i="24" a="1"/>
  <c r="K109" i="24" s="1"/>
  <c r="K110" i="24" a="1"/>
  <c r="K110" i="24" s="1"/>
  <c r="K111" i="24" a="1"/>
  <c r="K111" i="24" s="1"/>
  <c r="K112" i="24" a="1"/>
  <c r="K112" i="24" s="1"/>
  <c r="K113" i="24" a="1"/>
  <c r="K113" i="24" s="1"/>
  <c r="K114" i="24" a="1"/>
  <c r="K114" i="24" s="1"/>
  <c r="K115" i="24" a="1"/>
  <c r="K115" i="24" s="1"/>
  <c r="K117" i="24" a="1"/>
  <c r="K117" i="24" s="1"/>
  <c r="K118" i="24" a="1"/>
  <c r="K118" i="24" s="1"/>
  <c r="K119" i="24" a="1"/>
  <c r="K119" i="24" s="1"/>
  <c r="K120" i="24" a="1"/>
  <c r="K120" i="24" s="1"/>
  <c r="K87" i="24" a="1"/>
  <c r="K87" i="24" s="1"/>
  <c r="B22" i="24"/>
  <c r="B19" i="24"/>
  <c r="B20" i="24"/>
  <c r="B24" i="24"/>
  <c r="B25" i="24"/>
  <c r="B26" i="24"/>
  <c r="B27" i="24"/>
  <c r="B28" i="24"/>
  <c r="B21" i="24"/>
  <c r="B29" i="24"/>
  <c r="B30" i="24"/>
  <c r="B31" i="24"/>
  <c r="B32" i="24"/>
  <c r="B34" i="24"/>
  <c r="B35" i="24"/>
  <c r="B36" i="24"/>
  <c r="B37" i="24"/>
  <c r="B40" i="24"/>
  <c r="B41" i="24"/>
  <c r="B42" i="24"/>
  <c r="B43" i="24"/>
  <c r="B23" i="24"/>
  <c r="B128" i="24"/>
  <c r="Q128" i="24"/>
  <c r="R128" i="24" a="1"/>
  <c r="R128" i="24" s="1"/>
  <c r="U128" i="24" a="1"/>
  <c r="U128" i="24" s="1"/>
  <c r="I82" i="24"/>
  <c r="I83" i="24"/>
  <c r="I84" i="24"/>
  <c r="B82" i="24"/>
  <c r="J82" i="24" a="1"/>
  <c r="J82" i="24" s="1"/>
  <c r="B83" i="24"/>
  <c r="J83" i="24" a="1"/>
  <c r="J83" i="24" s="1"/>
  <c r="B84" i="24"/>
  <c r="J84" i="24" a="1"/>
  <c r="J84" i="24" s="1"/>
  <c r="B50" i="24"/>
  <c r="D50" i="24" a="1"/>
  <c r="D50" i="24" s="1"/>
  <c r="M21" i="24" s="1" a="1"/>
  <c r="M21" i="24" s="1"/>
  <c r="E50" i="24" a="1"/>
  <c r="E50" i="24" s="1"/>
  <c r="F50" i="24" a="1"/>
  <c r="F50"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I21" i="24"/>
  <c r="H20" i="43"/>
  <c r="J20" i="43" a="1"/>
  <c r="I20" i="43" l="1"/>
  <c r="J20" i="43"/>
  <c r="L20" i="43" s="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7" i="24"/>
  <c r="K187" i="24" a="1"/>
  <c r="K187" i="24" s="1"/>
  <c r="B185" i="24"/>
  <c r="K185" i="24" a="1"/>
  <c r="K185" i="24" s="1"/>
  <c r="B134" i="24"/>
  <c r="Q134" i="24"/>
  <c r="R134" i="24" a="1"/>
  <c r="R134" i="24" s="1"/>
  <c r="S134" i="24" a="1"/>
  <c r="S134" i="24" s="1"/>
  <c r="U134" i="24" a="1"/>
  <c r="U134" i="24" s="1"/>
  <c r="B133" i="24"/>
  <c r="Q133" i="24"/>
  <c r="R133" i="24" a="1"/>
  <c r="R133" i="24" s="1"/>
  <c r="U133" i="24" a="1"/>
  <c r="U133" i="24" s="1"/>
  <c r="B87" i="24"/>
  <c r="I87" i="24"/>
  <c r="J87" i="24" a="1"/>
  <c r="J87" i="24" s="1"/>
  <c r="B52" i="24"/>
  <c r="D52" i="24" a="1"/>
  <c r="D52" i="24" s="1"/>
  <c r="E52" i="24" a="1"/>
  <c r="E52" i="24" s="1"/>
  <c r="F52" i="24" a="1"/>
  <c r="F52" i="24" s="1"/>
  <c r="I23" i="24"/>
  <c r="C4"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25" i="24" a="1"/>
  <c r="R125" i="24" s="1"/>
  <c r="R126" i="24" a="1"/>
  <c r="R126" i="24" s="1"/>
  <c r="R127" i="24" a="1"/>
  <c r="R127" i="24" s="1"/>
  <c r="R136" i="24" a="1"/>
  <c r="R136" i="24" s="1"/>
  <c r="R137" i="24" a="1"/>
  <c r="R137" i="24" s="1"/>
  <c r="R138" i="24" a="1"/>
  <c r="R138" i="24" s="1"/>
  <c r="R139" i="24" a="1"/>
  <c r="R139" i="24" s="1"/>
  <c r="R140" i="24" a="1"/>
  <c r="R140" i="24" s="1"/>
  <c r="R141" i="24" a="1"/>
  <c r="R141" i="24" s="1"/>
  <c r="R142" i="24" a="1"/>
  <c r="R142" i="24" s="1"/>
  <c r="R143" i="24" a="1"/>
  <c r="R143" i="24" s="1"/>
  <c r="R146" i="24" a="1"/>
  <c r="R146" i="24" s="1"/>
  <c r="R147" i="24" a="1"/>
  <c r="R147" i="24" s="1"/>
  <c r="R148" i="24" a="1"/>
  <c r="R148" i="24" s="1"/>
  <c r="R149" i="24" a="1"/>
  <c r="R149" i="24" s="1"/>
  <c r="R150" i="24" a="1"/>
  <c r="R150" i="24" s="1"/>
  <c r="R151" i="24" a="1"/>
  <c r="R151" i="24" s="1"/>
  <c r="R152" i="24" a="1"/>
  <c r="R152" i="24" s="1"/>
  <c r="R153" i="24" a="1"/>
  <c r="R153" i="24" s="1"/>
  <c r="R156" i="24" a="1"/>
  <c r="R156" i="24" s="1"/>
  <c r="R155" i="24" a="1"/>
  <c r="R155" i="24" s="1"/>
  <c r="R154" i="24" a="1"/>
  <c r="R154" i="24" s="1"/>
  <c r="R160" i="24" a="1"/>
  <c r="R160" i="24" s="1"/>
  <c r="R161" i="24" a="1"/>
  <c r="R161" i="24" s="1"/>
  <c r="R162" i="24" a="1"/>
  <c r="R162" i="24" s="1"/>
  <c r="R163" i="24" a="1"/>
  <c r="R163" i="24" s="1"/>
  <c r="R164" i="24" a="1"/>
  <c r="R164" i="24" s="1"/>
  <c r="R165" i="24" a="1"/>
  <c r="R165" i="24" s="1"/>
  <c r="R166" i="24" a="1"/>
  <c r="R166" i="24" s="1"/>
  <c r="R167" i="24" a="1"/>
  <c r="R167" i="24" s="1"/>
  <c r="R135" i="24" a="1"/>
  <c r="R135" i="24" s="1"/>
  <c r="R144" i="24" a="1"/>
  <c r="R144" i="24" s="1"/>
  <c r="R129" i="24" a="1"/>
  <c r="R129" i="24" s="1"/>
  <c r="R130" i="24" a="1"/>
  <c r="R130" i="24" s="1"/>
  <c r="R131" i="24" a="1"/>
  <c r="R131" i="24" s="1"/>
  <c r="R132" i="24" a="1"/>
  <c r="R132" i="24" s="1"/>
  <c r="Q129" i="24"/>
  <c r="Q130" i="24"/>
  <c r="Q131" i="24"/>
  <c r="Q132" i="24"/>
  <c r="S129" i="24" a="1"/>
  <c r="S129" i="24" s="1"/>
  <c r="S130" i="24" a="1"/>
  <c r="S130" i="24" s="1"/>
  <c r="S131" i="24" a="1"/>
  <c r="S131" i="24" s="1"/>
  <c r="S132" i="24" a="1"/>
  <c r="S132" i="24" s="1"/>
  <c r="T129" i="24" a="1"/>
  <c r="T129" i="24" s="1"/>
  <c r="T130" i="24" a="1"/>
  <c r="T130" i="24" s="1"/>
  <c r="T131" i="24" a="1"/>
  <c r="T131" i="24" s="1"/>
  <c r="T132" i="24" a="1"/>
  <c r="T132" i="24" s="1"/>
  <c r="U129" i="24" a="1"/>
  <c r="U129" i="24" s="1"/>
  <c r="U130" i="24" a="1"/>
  <c r="U130" i="24" s="1"/>
  <c r="U131" i="24" a="1"/>
  <c r="U131" i="24" s="1"/>
  <c r="U132" i="24" a="1"/>
  <c r="U132" i="24" s="1"/>
  <c r="B129" i="24"/>
  <c r="B130" i="24"/>
  <c r="B131" i="24"/>
  <c r="B132" i="24"/>
  <c r="B86" i="24"/>
  <c r="I86" i="24"/>
  <c r="J86" i="24" a="1"/>
  <c r="J86" i="24" s="1"/>
  <c r="I85" i="24"/>
  <c r="J85" i="24" a="1"/>
  <c r="J85" i="24" s="1"/>
  <c r="B85" i="24"/>
  <c r="B51" i="24"/>
  <c r="D51" i="24" a="1"/>
  <c r="D51" i="24" s="1"/>
  <c r="M22" i="24" s="1" a="1"/>
  <c r="M22" i="24" s="1"/>
  <c r="E51" i="24" a="1"/>
  <c r="E51" i="24" s="1"/>
  <c r="F51" i="24" a="1"/>
  <c r="F51"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5" i="24"/>
  <c r="Q135" i="24"/>
  <c r="U135" i="24" a="1"/>
  <c r="U135" i="24" s="1"/>
  <c r="I105" i="24"/>
  <c r="B88" i="24"/>
  <c r="I88" i="24"/>
  <c r="J88" i="24" a="1"/>
  <c r="J88" i="24" s="1"/>
  <c r="D61" i="24" a="1"/>
  <c r="D61" i="24" s="1"/>
  <c r="E61" i="24" a="1"/>
  <c r="E61" i="24" s="1"/>
  <c r="F61" i="24" a="1"/>
  <c r="F61" i="24" s="1"/>
  <c r="B53" i="24"/>
  <c r="B61"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5" i="24"/>
  <c r="B144" i="24"/>
  <c r="Q144" i="24"/>
  <c r="S144" i="24" a="1"/>
  <c r="S144" i="24" s="1"/>
  <c r="U144" i="24" a="1"/>
  <c r="U144" i="24" s="1"/>
  <c r="J105" i="24" a="1"/>
  <c r="J105" i="24" s="1"/>
  <c r="D53" i="24" a="1"/>
  <c r="D53" i="24" s="1"/>
  <c r="M24" i="24" s="1" a="1"/>
  <c r="M24" i="24" s="1"/>
  <c r="E53" i="24" a="1"/>
  <c r="E53" i="24" s="1"/>
  <c r="F53" i="24" a="1"/>
  <c r="F53"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I22" i="24"/>
  <c r="K19" i="43" a="1"/>
  <c r="K18" i="43" a="1"/>
  <c r="I32" i="24"/>
  <c r="I24" i="24"/>
  <c r="H8" i="43"/>
  <c r="K8" i="43" a="1"/>
  <c r="G18" i="43" a="1"/>
  <c r="G19" i="43" a="1"/>
  <c r="M32" i="24" l="1" a="1"/>
  <c r="M32" i="24" s="1"/>
  <c r="G19" i="43"/>
  <c r="K19" i="43"/>
  <c r="G18" i="43"/>
  <c r="K18" i="43"/>
  <c r="K8" i="43"/>
  <c r="J8" i="43" a="1"/>
  <c r="J18" i="43" a="1"/>
  <c r="H18" i="43"/>
  <c r="G8" i="43" a="1"/>
  <c r="J19" i="43" a="1"/>
  <c r="H19" i="43"/>
  <c r="J8" i="43" l="1"/>
  <c r="L8" i="43" s="1"/>
  <c r="I18" i="43"/>
  <c r="I19" i="43"/>
  <c r="G8" i="43"/>
  <c r="I8" i="43" s="1"/>
  <c r="J19" i="43"/>
  <c r="L19" i="43" s="1"/>
  <c r="J18" i="43"/>
  <c r="L18" i="43" s="1"/>
  <c r="O42" i="24" a="1"/>
  <c r="O42" i="24" s="1"/>
  <c r="L42" i="24" a="1"/>
  <c r="L42" i="24" s="1"/>
  <c r="K42" i="24" a="1"/>
  <c r="K42" i="24" s="1"/>
  <c r="B238" i="24"/>
  <c r="E238" i="24"/>
  <c r="F238" i="24" s="1"/>
  <c r="B164" i="24"/>
  <c r="Q164" i="24"/>
  <c r="U164" i="24" a="1"/>
  <c r="U164" i="24" s="1"/>
  <c r="B119" i="24"/>
  <c r="I119" i="24"/>
  <c r="J119" i="24" a="1"/>
  <c r="J119" i="24" s="1"/>
  <c r="B71" i="24"/>
  <c r="D71" i="24" a="1"/>
  <c r="D71" i="24" s="1"/>
  <c r="M42" i="24" s="1" a="1"/>
  <c r="M42" i="24" s="1"/>
  <c r="E71" i="24" a="1"/>
  <c r="E71" i="24" s="1"/>
  <c r="F71" i="24" a="1"/>
  <c r="F71"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2" i="24"/>
  <c r="G238" i="24" l="1"/>
  <c r="O30" i="24" l="1" a="1"/>
  <c r="O30" i="24" s="1"/>
  <c r="L30" i="24" a="1"/>
  <c r="L30" i="24" s="1"/>
  <c r="L31" i="24" a="1"/>
  <c r="L31" i="24" s="1"/>
  <c r="L34" i="24" a="1"/>
  <c r="L34" i="24" s="1"/>
  <c r="L35" i="24" a="1"/>
  <c r="L35" i="24" s="1"/>
  <c r="L36" i="24" a="1"/>
  <c r="L36" i="24" s="1"/>
  <c r="L37" i="24" a="1"/>
  <c r="L37" i="24" s="1"/>
  <c r="L38" i="24" a="1"/>
  <c r="L38" i="24" s="1"/>
  <c r="L40" i="24" a="1"/>
  <c r="L40" i="24" s="1"/>
  <c r="L41" i="24" a="1"/>
  <c r="L41" i="24" s="1"/>
  <c r="L43" i="24" a="1"/>
  <c r="L43" i="24" s="1"/>
  <c r="K30" i="24" a="1"/>
  <c r="K30" i="24" s="1"/>
  <c r="B239" i="24"/>
  <c r="E239" i="24"/>
  <c r="F239" i="24" s="1"/>
  <c r="B142" i="24"/>
  <c r="Q142" i="24"/>
  <c r="U142" i="24" a="1"/>
  <c r="U142" i="24" s="1"/>
  <c r="B103" i="24"/>
  <c r="I103" i="24"/>
  <c r="J103" i="24" a="1"/>
  <c r="J103" i="24" s="1"/>
  <c r="B59" i="24"/>
  <c r="D59" i="24" a="1"/>
  <c r="D59" i="24" s="1"/>
  <c r="M30" i="24" s="1" a="1"/>
  <c r="M30" i="24" s="1"/>
  <c r="E59" i="24" a="1"/>
  <c r="E59" i="24" s="1"/>
  <c r="F59" i="24" a="1"/>
  <c r="F59" i="24" s="1"/>
  <c r="B2325" i="25"/>
  <c r="B2326" i="25"/>
  <c r="B2327" i="25"/>
  <c r="B2328" i="25"/>
  <c r="B2329" i="25"/>
  <c r="B2330" i="25"/>
  <c r="A2325" i="25"/>
  <c r="A2326" i="25"/>
  <c r="A2327" i="25"/>
  <c r="A2328" i="25"/>
  <c r="A2329" i="25"/>
  <c r="A2330" i="25"/>
  <c r="A2324" i="25"/>
  <c r="B2324" i="25"/>
  <c r="I30" i="24"/>
  <c r="G239" i="24" l="1"/>
  <c r="F263" i="24" l="1"/>
  <c r="F264" i="24"/>
  <c r="F265" i="24"/>
  <c r="F266" i="24"/>
  <c r="G263" i="24"/>
  <c r="G264" i="24"/>
  <c r="G265" i="24"/>
  <c r="G266" i="24"/>
  <c r="B17" i="43"/>
  <c r="F17" i="43"/>
  <c r="J263" i="24"/>
  <c r="J264" i="24"/>
  <c r="J265" i="24"/>
  <c r="J266" i="24"/>
  <c r="B266" i="24"/>
  <c r="B265" i="24"/>
  <c r="B264" i="24"/>
  <c r="B263" i="24"/>
  <c r="C12" i="24"/>
  <c r="C7" i="24"/>
  <c r="C8" i="24"/>
  <c r="C11" i="24"/>
  <c r="C6" i="24"/>
  <c r="K17" i="43" a="1"/>
  <c r="C10" i="24"/>
  <c r="C9" i="24"/>
  <c r="G17" i="43" a="1"/>
  <c r="C3" i="24"/>
  <c r="K17" i="43" l="1"/>
  <c r="G17" i="43"/>
  <c r="C2" i="24"/>
  <c r="J17" i="43" a="1"/>
  <c r="H17" i="43"/>
  <c r="I17" i="43" l="1"/>
  <c r="J17" i="43"/>
  <c r="L17" i="43" s="1"/>
  <c r="U125" i="24" l="1" a="1"/>
  <c r="U125" i="24" s="1"/>
  <c r="U126" i="24" a="1"/>
  <c r="U126" i="24" s="1"/>
  <c r="U136" i="24" a="1"/>
  <c r="U136" i="24" s="1"/>
  <c r="U137" i="24" a="1"/>
  <c r="U137" i="24" s="1"/>
  <c r="U138" i="24" a="1"/>
  <c r="U138" i="24" s="1"/>
  <c r="U139" i="24" a="1"/>
  <c r="U139" i="24" s="1"/>
  <c r="U140" i="24" a="1"/>
  <c r="U140" i="24" s="1"/>
  <c r="U141" i="24" a="1"/>
  <c r="U141" i="24" s="1"/>
  <c r="U148" i="24" a="1"/>
  <c r="U148" i="24" s="1"/>
  <c r="U149" i="24" a="1"/>
  <c r="U149" i="24" s="1"/>
  <c r="U150" i="24" a="1"/>
  <c r="U150" i="24" s="1"/>
  <c r="U151" i="24" a="1"/>
  <c r="U151" i="24" s="1"/>
  <c r="U152" i="24" a="1"/>
  <c r="U152" i="24" s="1"/>
  <c r="U153" i="24" a="1"/>
  <c r="U153" i="24" s="1"/>
  <c r="U156" i="24" a="1"/>
  <c r="U156" i="24" s="1"/>
  <c r="U155" i="24" a="1"/>
  <c r="U155" i="24" s="1"/>
  <c r="U154" i="24" a="1"/>
  <c r="U154" i="24" s="1"/>
  <c r="U160" i="24" a="1"/>
  <c r="U160" i="24" s="1"/>
  <c r="U161" i="24" a="1"/>
  <c r="U161" i="24" s="1"/>
  <c r="U162" i="24" a="1"/>
  <c r="U162" i="24" s="1"/>
  <c r="U163" i="24" a="1"/>
  <c r="U163" i="24" s="1"/>
  <c r="U165" i="24" a="1"/>
  <c r="U165" i="24" s="1"/>
  <c r="U166" i="24" a="1"/>
  <c r="U166" i="24" s="1"/>
  <c r="U167" i="24" a="1"/>
  <c r="U167" i="24" s="1"/>
  <c r="S125" i="24" a="1"/>
  <c r="S125" i="24" s="1"/>
  <c r="S126" i="24" a="1"/>
  <c r="S126" i="24" s="1"/>
  <c r="S127" i="24" a="1"/>
  <c r="S127" i="24" s="1"/>
  <c r="S136" i="24" a="1"/>
  <c r="S136" i="24" s="1"/>
  <c r="S139" i="24" a="1"/>
  <c r="S139" i="24" s="1"/>
  <c r="S140" i="24" a="1"/>
  <c r="S140" i="24" s="1"/>
  <c r="S141" i="24" a="1"/>
  <c r="S141" i="24" s="1"/>
  <c r="S143" i="24" a="1"/>
  <c r="S143" i="24" s="1"/>
  <c r="S148" i="24" a="1"/>
  <c r="S148" i="24" s="1"/>
  <c r="S149" i="24" a="1"/>
  <c r="S149" i="24" s="1"/>
  <c r="S150" i="24" a="1"/>
  <c r="S150" i="24" s="1"/>
  <c r="S151" i="24" a="1"/>
  <c r="S151" i="24" s="1"/>
  <c r="S152" i="24" a="1"/>
  <c r="S152" i="24" s="1"/>
  <c r="S153" i="24" a="1"/>
  <c r="S153" i="24" s="1"/>
  <c r="S156" i="24" a="1"/>
  <c r="S156" i="24" s="1"/>
  <c r="S155" i="24" a="1"/>
  <c r="S155" i="24" s="1"/>
  <c r="S154" i="24" a="1"/>
  <c r="S154" i="24" s="1"/>
  <c r="S160" i="24" a="1"/>
  <c r="S160" i="24" s="1"/>
  <c r="S161" i="24" a="1"/>
  <c r="S161" i="24" s="1"/>
  <c r="S162" i="24" a="1"/>
  <c r="S162" i="24" s="1"/>
  <c r="S163" i="24" a="1"/>
  <c r="S163" i="24" s="1"/>
  <c r="S165" i="24" a="1"/>
  <c r="S165" i="24" s="1"/>
  <c r="S166" i="24" a="1"/>
  <c r="S166" i="24" s="1"/>
  <c r="S167" i="24" a="1"/>
  <c r="S167" i="24" s="1"/>
  <c r="T127" i="24" a="1"/>
  <c r="T127" i="24" s="1"/>
  <c r="T136" i="24" a="1"/>
  <c r="T136" i="24" s="1"/>
  <c r="T137" i="24" a="1"/>
  <c r="T137" i="24" s="1"/>
  <c r="T138" i="24" a="1"/>
  <c r="T138" i="24" s="1"/>
  <c r="T141" i="24" a="1"/>
  <c r="T141" i="24" s="1"/>
  <c r="T146" i="24" a="1"/>
  <c r="T146" i="24" s="1"/>
  <c r="T147" i="24" a="1"/>
  <c r="T147" i="24" s="1"/>
  <c r="T153" i="24" a="1"/>
  <c r="T153" i="24" s="1"/>
  <c r="T160" i="24" a="1"/>
  <c r="T160" i="24" s="1"/>
  <c r="T161" i="24" a="1"/>
  <c r="T161" i="24" s="1"/>
  <c r="T165" i="24" a="1"/>
  <c r="T165" i="24" s="1"/>
  <c r="T166" i="24" a="1"/>
  <c r="T166" i="24" s="1"/>
  <c r="T167" i="24" a="1"/>
  <c r="T167" i="24" s="1"/>
  <c r="K188" i="24" a="1"/>
  <c r="K188" i="24" s="1"/>
  <c r="K180" i="24" a="1"/>
  <c r="K180" i="24" s="1"/>
  <c r="K173" i="24" a="1"/>
  <c r="K173" i="24" s="1"/>
  <c r="K182" i="24" a="1"/>
  <c r="K182" i="24" s="1"/>
  <c r="K183" i="24" a="1"/>
  <c r="K183" i="24" s="1"/>
  <c r="K181" i="24" a="1"/>
  <c r="K181" i="24" s="1"/>
  <c r="K189" i="24" a="1"/>
  <c r="K189" i="24" s="1"/>
  <c r="K179" i="24" a="1"/>
  <c r="K179" i="24" s="1"/>
  <c r="K186" i="24" a="1"/>
  <c r="K186" i="24" s="1"/>
  <c r="K184" i="24" a="1"/>
  <c r="K184" i="24" s="1"/>
  <c r="K200" i="24" a="1"/>
  <c r="K200" i="24" s="1"/>
  <c r="K197" i="24" a="1"/>
  <c r="K197" i="24" s="1"/>
  <c r="K199" i="24" a="1"/>
  <c r="K199" i="24" s="1"/>
  <c r="K201" i="24" a="1"/>
  <c r="K201" i="24" s="1"/>
  <c r="K198" i="24" a="1"/>
  <c r="K198" i="24" s="1"/>
  <c r="K190" i="24" a="1"/>
  <c r="K190" i="24" s="1"/>
  <c r="K192" i="24" a="1"/>
  <c r="K192" i="24" s="1"/>
  <c r="K191" i="24" a="1"/>
  <c r="K191" i="24" s="1"/>
  <c r="K178" i="24" a="1"/>
  <c r="K178" i="24" s="1"/>
  <c r="K177" i="24" a="1"/>
  <c r="K177" i="24" s="1"/>
  <c r="K174" i="24" a="1"/>
  <c r="K174" i="24" s="1"/>
  <c r="K176" i="24" a="1"/>
  <c r="K176" i="24" s="1"/>
  <c r="K175" i="24" a="1"/>
  <c r="K175" i="24" s="1"/>
  <c r="K194" i="24" a="1"/>
  <c r="K194" i="24" s="1"/>
  <c r="K193" i="24" a="1"/>
  <c r="K193" i="24" s="1"/>
  <c r="K195" i="24" a="1"/>
  <c r="K195" i="24" s="1"/>
  <c r="K196" i="24" a="1"/>
  <c r="K196"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6" i="24"/>
  <c r="B127" i="24"/>
  <c r="Q127" i="24"/>
  <c r="B49" i="24"/>
  <c r="D49" i="24" a="1"/>
  <c r="D49" i="24" s="1"/>
  <c r="M20" i="24" s="1" a="1"/>
  <c r="M20" i="24" s="1"/>
  <c r="E49" i="24" a="1"/>
  <c r="E49" i="24" s="1"/>
  <c r="F49" i="24" a="1"/>
  <c r="F49" i="24" s="1"/>
  <c r="B81" i="24"/>
  <c r="I81" i="24"/>
  <c r="J81" i="24" a="1"/>
  <c r="J81"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32" i="24" l="1"/>
  <c r="G233" i="24"/>
  <c r="G234" i="24"/>
  <c r="G235" i="24"/>
  <c r="G236" i="24"/>
  <c r="G237" i="24"/>
  <c r="E232" i="24"/>
  <c r="E233" i="24"/>
  <c r="E234" i="24"/>
  <c r="E235" i="24"/>
  <c r="E236" i="24"/>
  <c r="E237" i="24"/>
  <c r="E240" i="24"/>
  <c r="G240" i="24" s="1"/>
  <c r="E241" i="24"/>
  <c r="G241" i="24" s="1"/>
  <c r="E242" i="24"/>
  <c r="G242" i="24" s="1"/>
  <c r="E243" i="24"/>
  <c r="G243" i="24" s="1"/>
  <c r="E244" i="24"/>
  <c r="G244" i="24" s="1"/>
  <c r="E245" i="24"/>
  <c r="G245"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7" i="24" l="1"/>
  <c r="D67" i="24" a="1"/>
  <c r="D67" i="24" s="1"/>
  <c r="M38" i="24" s="1" a="1"/>
  <c r="M38" i="24" s="1"/>
  <c r="E67" i="24" a="1"/>
  <c r="E67" i="24" s="1"/>
  <c r="F67" i="24" a="1"/>
  <c r="F67" i="24" s="1"/>
  <c r="A818" i="44"/>
  <c r="B818" i="44"/>
  <c r="C818" i="44"/>
  <c r="A819" i="44"/>
  <c r="B819" i="44"/>
  <c r="C819" i="44"/>
  <c r="B179" i="24"/>
  <c r="B186" i="24"/>
  <c r="A815" i="44"/>
  <c r="A816" i="44"/>
  <c r="A817" i="44"/>
  <c r="B815" i="44"/>
  <c r="B816" i="44"/>
  <c r="B817" i="44"/>
  <c r="C815" i="44"/>
  <c r="C816" i="44"/>
  <c r="C817" i="44"/>
  <c r="B155" i="24"/>
  <c r="B154" i="24"/>
  <c r="Q155" i="24"/>
  <c r="Q154" i="24"/>
  <c r="B194" i="24"/>
  <c r="B193" i="24"/>
  <c r="B195" i="24"/>
  <c r="B156" i="24"/>
  <c r="Q156" i="24"/>
  <c r="K38" i="24" a="1"/>
  <c r="K38" i="24" s="1"/>
  <c r="O38" i="24" a="1"/>
  <c r="O38" i="24" s="1"/>
  <c r="B115" i="24"/>
  <c r="I115" i="24"/>
  <c r="J115" i="24" a="1"/>
  <c r="J115"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8" i="24"/>
  <c r="Q162" i="24" l="1"/>
  <c r="O19" i="24" l="1" a="1"/>
  <c r="O19" i="24" s="1"/>
  <c r="O25" i="24" a="1"/>
  <c r="O25" i="24" s="1"/>
  <c r="O26" i="24" a="1"/>
  <c r="O26" i="24" s="1"/>
  <c r="O28" i="24" a="1"/>
  <c r="O28" i="24" s="1"/>
  <c r="O27" i="24" a="1"/>
  <c r="O27" i="24" s="1"/>
  <c r="O29" i="24" a="1"/>
  <c r="O29" i="24" s="1"/>
  <c r="O31" i="24" a="1"/>
  <c r="O31" i="24" s="1"/>
  <c r="O34" i="24" a="1"/>
  <c r="O34" i="24" s="1"/>
  <c r="O35" i="24" a="1"/>
  <c r="O35" i="24" s="1"/>
  <c r="O36" i="24" a="1"/>
  <c r="O36" i="24" s="1"/>
  <c r="O37" i="24" a="1"/>
  <c r="O37" i="24" s="1"/>
  <c r="O40" i="24" a="1"/>
  <c r="O40" i="24" s="1"/>
  <c r="O41" i="24" a="1"/>
  <c r="O41" i="24" s="1"/>
  <c r="O43" i="24" a="1"/>
  <c r="O43" i="24" s="1"/>
  <c r="N225" i="24" l="1" a="1"/>
  <c r="N225" i="24" s="1"/>
  <c r="N226" i="24" a="1"/>
  <c r="N226"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4" i="24" a="1"/>
  <c r="K34" i="24" s="1"/>
  <c r="K35" i="24" a="1"/>
  <c r="K35" i="24" s="1"/>
  <c r="K36" i="24" a="1"/>
  <c r="K36" i="24" s="1"/>
  <c r="K37" i="24" a="1"/>
  <c r="K37" i="24" s="1"/>
  <c r="K40" i="24" a="1"/>
  <c r="K40" i="24" s="1"/>
  <c r="K41" i="24" a="1"/>
  <c r="K41" i="24" s="1"/>
  <c r="K43" i="24" a="1"/>
  <c r="K43" i="24" s="1"/>
  <c r="N39" i="24" l="1" a="1"/>
  <c r="N39" i="24" s="1"/>
  <c r="P39" i="24" s="1"/>
  <c r="N33" i="24" a="1"/>
  <c r="N33" i="24" s="1"/>
  <c r="P33" i="24" s="1"/>
  <c r="N23" i="24" a="1"/>
  <c r="N23" i="24" s="1"/>
  <c r="P23" i="24" s="1"/>
  <c r="N21" i="24" a="1"/>
  <c r="N21" i="24" s="1"/>
  <c r="P21" i="24" s="1"/>
  <c r="N22" i="24" a="1"/>
  <c r="N22" i="24" s="1"/>
  <c r="P22" i="24" s="1"/>
  <c r="N32" i="24" a="1"/>
  <c r="N32" i="24" s="1"/>
  <c r="P32" i="24" s="1"/>
  <c r="N42" i="24" a="1"/>
  <c r="N42" i="24" s="1"/>
  <c r="P42" i="24" s="1"/>
  <c r="N24" i="24" a="1"/>
  <c r="N24" i="24" s="1"/>
  <c r="P24" i="24" s="1"/>
  <c r="N30" i="24" a="1"/>
  <c r="N30" i="24" s="1"/>
  <c r="P30" i="24" s="1"/>
  <c r="N20" i="24" a="1"/>
  <c r="N20" i="24" s="1"/>
  <c r="P20" i="24" s="1"/>
  <c r="N19" i="24" a="1"/>
  <c r="N19" i="24" s="1"/>
  <c r="N38" i="24" a="1"/>
  <c r="N38" i="24" s="1"/>
  <c r="P38" i="24" s="1"/>
  <c r="N34" i="24" a="1"/>
  <c r="N34" i="24" s="1"/>
  <c r="N31" i="24" a="1"/>
  <c r="N31" i="24" s="1"/>
  <c r="N43" i="24" a="1"/>
  <c r="N43" i="24" s="1"/>
  <c r="N29" i="24" a="1"/>
  <c r="N29" i="24" s="1"/>
  <c r="N41" i="24" a="1"/>
  <c r="N41" i="24" s="1"/>
  <c r="N27" i="24" a="1"/>
  <c r="N27" i="24" s="1"/>
  <c r="N40" i="24" a="1"/>
  <c r="N40" i="24" s="1"/>
  <c r="N28" i="24" a="1"/>
  <c r="N28" i="24" s="1"/>
  <c r="N37" i="24" a="1"/>
  <c r="N37" i="24" s="1"/>
  <c r="N26" i="24" a="1"/>
  <c r="N26" i="24" s="1"/>
  <c r="N36" i="24" a="1"/>
  <c r="N36" i="24" s="1"/>
  <c r="N35" i="24" a="1"/>
  <c r="N35" i="24" s="1"/>
  <c r="B16" i="43"/>
  <c r="F16" i="43"/>
  <c r="K16" i="43" a="1"/>
  <c r="J16" i="43" a="1"/>
  <c r="J16" i="43" l="1"/>
  <c r="M16" i="43" s="1" a="1"/>
  <c r="M16" i="43" s="1"/>
  <c r="K16" i="43"/>
  <c r="B240" i="24"/>
  <c r="B241" i="24"/>
  <c r="B242" i="24"/>
  <c r="B243" i="24"/>
  <c r="B244" i="24"/>
  <c r="B245" i="24"/>
  <c r="F240" i="24"/>
  <c r="F241" i="24"/>
  <c r="F242" i="24"/>
  <c r="F243" i="24"/>
  <c r="F244" i="24"/>
  <c r="F245" i="24"/>
  <c r="G16" i="43" a="1"/>
  <c r="G16" i="43" l="1"/>
  <c r="L16" i="43"/>
  <c r="J79" i="24" l="1" a="1"/>
  <c r="J79" i="24" s="1"/>
  <c r="J80" i="24" a="1"/>
  <c r="J80" i="24" s="1"/>
  <c r="J91" i="24" a="1"/>
  <c r="J91" i="24" s="1"/>
  <c r="J92" i="24" a="1"/>
  <c r="J92" i="24" s="1"/>
  <c r="J93" i="24" a="1"/>
  <c r="J93" i="24" s="1"/>
  <c r="J98" i="24" a="1"/>
  <c r="J98" i="24" s="1"/>
  <c r="J99" i="24" a="1"/>
  <c r="J99" i="24" s="1"/>
  <c r="J94" i="24" a="1"/>
  <c r="J94" i="24" s="1"/>
  <c r="J95" i="24" a="1"/>
  <c r="J95" i="24" s="1"/>
  <c r="J96" i="24" a="1"/>
  <c r="J96" i="24" s="1"/>
  <c r="J97" i="24" a="1"/>
  <c r="J97" i="24" s="1"/>
  <c r="J100" i="24" a="1"/>
  <c r="J100" i="24" s="1"/>
  <c r="J101" i="24" a="1"/>
  <c r="J101" i="24" s="1"/>
  <c r="J102" i="24" a="1"/>
  <c r="J102" i="24" s="1"/>
  <c r="J104" i="24" a="1"/>
  <c r="J104" i="24" s="1"/>
  <c r="J107" i="24" a="1"/>
  <c r="J107" i="24" s="1"/>
  <c r="J108" i="24" a="1"/>
  <c r="J108" i="24" s="1"/>
  <c r="J109" i="24" a="1"/>
  <c r="J109" i="24" s="1"/>
  <c r="J110" i="24" a="1"/>
  <c r="J110" i="24" s="1"/>
  <c r="J111" i="24" a="1"/>
  <c r="J111" i="24" s="1"/>
  <c r="J112" i="24" a="1"/>
  <c r="J112" i="24" s="1"/>
  <c r="J113" i="24" a="1"/>
  <c r="J113" i="24" s="1"/>
  <c r="J114" i="24" a="1"/>
  <c r="J114" i="24" s="1"/>
  <c r="J117" i="24" a="1"/>
  <c r="J117" i="24" s="1"/>
  <c r="J118" i="24" a="1"/>
  <c r="J118" i="24" s="1"/>
  <c r="J120" i="24" a="1"/>
  <c r="J120" i="24" s="1"/>
  <c r="B80" i="24"/>
  <c r="B15" i="43"/>
  <c r="F15" i="43"/>
  <c r="B211" i="24"/>
  <c r="B210" i="24"/>
  <c r="B209" i="24"/>
  <c r="K15" i="43" a="1"/>
  <c r="J15" i="43" a="1"/>
  <c r="J15" i="43" l="1"/>
  <c r="M15" i="43" s="1"/>
  <c r="K15" i="43"/>
  <c r="B175" i="24"/>
  <c r="B191" i="24"/>
  <c r="B198" i="24"/>
  <c r="B184" i="24"/>
  <c r="H15" i="43"/>
  <c r="G15" i="43" a="1"/>
  <c r="G15" i="43" l="1"/>
  <c r="I15" i="43" s="1"/>
  <c r="L15" i="43"/>
  <c r="I79" i="24"/>
  <c r="I80" i="24"/>
  <c r="I91" i="24"/>
  <c r="I92" i="24"/>
  <c r="I93" i="24"/>
  <c r="I98" i="24"/>
  <c r="I99" i="24"/>
  <c r="I94" i="24"/>
  <c r="I95" i="24"/>
  <c r="I96" i="24"/>
  <c r="I97" i="24"/>
  <c r="I100" i="24"/>
  <c r="I101" i="24"/>
  <c r="I102" i="24"/>
  <c r="I104" i="24"/>
  <c r="I107" i="24"/>
  <c r="I108" i="24"/>
  <c r="I109" i="24"/>
  <c r="I110" i="24"/>
  <c r="I111" i="24"/>
  <c r="I112" i="24"/>
  <c r="I113" i="24"/>
  <c r="I114" i="24"/>
  <c r="I117" i="24"/>
  <c r="I118" i="24"/>
  <c r="I120" i="24"/>
  <c r="B14" i="43"/>
  <c r="F14" i="43"/>
  <c r="B13" i="43"/>
  <c r="F13" i="43"/>
  <c r="F48" i="24" a="1"/>
  <c r="F48" i="24" s="1"/>
  <c r="F54" i="24" a="1"/>
  <c r="F54" i="24" s="1"/>
  <c r="F55" i="24" a="1"/>
  <c r="F55" i="24" s="1"/>
  <c r="F57" i="24" a="1"/>
  <c r="F57" i="24" s="1"/>
  <c r="F56" i="24" a="1"/>
  <c r="F56" i="24" s="1"/>
  <c r="F58" i="24" a="1"/>
  <c r="F58" i="24" s="1"/>
  <c r="F60" i="24" a="1"/>
  <c r="F60" i="24" s="1"/>
  <c r="F63" i="24" a="1"/>
  <c r="F63" i="24" s="1"/>
  <c r="F64" i="24" a="1"/>
  <c r="F64" i="24" s="1"/>
  <c r="F65" i="24" a="1"/>
  <c r="F65" i="24" s="1"/>
  <c r="F66" i="24" a="1"/>
  <c r="F66" i="24" s="1"/>
  <c r="F69" i="24" a="1"/>
  <c r="F69" i="24" s="1"/>
  <c r="F70" i="24" a="1"/>
  <c r="F70" i="24" s="1"/>
  <c r="F72" i="24" a="1"/>
  <c r="F72" i="24" s="1"/>
  <c r="E48" i="24" a="1"/>
  <c r="E48" i="24" s="1"/>
  <c r="E54" i="24" a="1"/>
  <c r="E54" i="24" s="1"/>
  <c r="E55" i="24" a="1"/>
  <c r="E55" i="24" s="1"/>
  <c r="E57" i="24" a="1"/>
  <c r="E57" i="24" s="1"/>
  <c r="E56" i="24" a="1"/>
  <c r="E56" i="24" s="1"/>
  <c r="E58" i="24" a="1"/>
  <c r="E58" i="24" s="1"/>
  <c r="E60" i="24" a="1"/>
  <c r="E60" i="24" s="1"/>
  <c r="E63" i="24" a="1"/>
  <c r="E63" i="24" s="1"/>
  <c r="E64" i="24" a="1"/>
  <c r="E64" i="24" s="1"/>
  <c r="E65" i="24" a="1"/>
  <c r="E65" i="24" s="1"/>
  <c r="E66" i="24" a="1"/>
  <c r="E66" i="24" s="1"/>
  <c r="E69" i="24" a="1"/>
  <c r="E69" i="24" s="1"/>
  <c r="E70" i="24" a="1"/>
  <c r="E70" i="24" s="1"/>
  <c r="E72" i="24" a="1"/>
  <c r="E72" i="24" s="1"/>
  <c r="D48" i="24" a="1"/>
  <c r="D48" i="24" s="1"/>
  <c r="M19" i="24" s="1" a="1"/>
  <c r="M19" i="24" s="1"/>
  <c r="P19" i="24" s="1"/>
  <c r="D54" i="24" a="1"/>
  <c r="D54" i="24" s="1"/>
  <c r="M25" i="24" s="1" a="1"/>
  <c r="M25" i="24" s="1"/>
  <c r="D55" i="24" a="1"/>
  <c r="D55" i="24" s="1"/>
  <c r="M26" i="24" s="1" a="1"/>
  <c r="M26" i="24" s="1"/>
  <c r="P26" i="24" s="1"/>
  <c r="D57" i="24" a="1"/>
  <c r="D57" i="24" s="1"/>
  <c r="M28" i="24" s="1" a="1"/>
  <c r="M28" i="24" s="1"/>
  <c r="P28" i="24" s="1"/>
  <c r="D56" i="24" a="1"/>
  <c r="D56" i="24" s="1"/>
  <c r="M27" i="24" s="1" a="1"/>
  <c r="M27" i="24" s="1"/>
  <c r="P27" i="24" s="1"/>
  <c r="D58" i="24" a="1"/>
  <c r="D58" i="24" s="1"/>
  <c r="M29" i="24" s="1" a="1"/>
  <c r="M29" i="24" s="1"/>
  <c r="D60" i="24" a="1"/>
  <c r="D60" i="24" s="1"/>
  <c r="M31" i="24" s="1" a="1"/>
  <c r="M31" i="24" s="1"/>
  <c r="P31" i="24" s="1"/>
  <c r="D63" i="24" a="1"/>
  <c r="D63" i="24" s="1"/>
  <c r="M34" i="24" s="1" a="1"/>
  <c r="M34" i="24" s="1"/>
  <c r="P34" i="24" s="1"/>
  <c r="D64" i="24" a="1"/>
  <c r="D64" i="24" s="1"/>
  <c r="M35" i="24" s="1" a="1"/>
  <c r="M35" i="24" s="1"/>
  <c r="P35" i="24" s="1"/>
  <c r="D65" i="24" a="1"/>
  <c r="D65" i="24" s="1"/>
  <c r="M36" i="24" s="1" a="1"/>
  <c r="M36" i="24" s="1"/>
  <c r="P36" i="24" s="1"/>
  <c r="D66" i="24" a="1"/>
  <c r="D66" i="24" s="1"/>
  <c r="M37" i="24" s="1" a="1"/>
  <c r="M37" i="24" s="1"/>
  <c r="P37" i="24" s="1"/>
  <c r="D69" i="24" a="1"/>
  <c r="D69" i="24" s="1"/>
  <c r="M40" i="24" s="1" a="1"/>
  <c r="M40" i="24" s="1"/>
  <c r="P40" i="24" s="1"/>
  <c r="D70" i="24" a="1"/>
  <c r="D70" i="24" s="1"/>
  <c r="M41" i="24" s="1" a="1"/>
  <c r="M41" i="24" s="1"/>
  <c r="P41" i="24" s="1"/>
  <c r="D72" i="24" a="1"/>
  <c r="D72" i="24" s="1"/>
  <c r="M43" i="24" s="1" a="1"/>
  <c r="M43" i="24" s="1"/>
  <c r="P43" i="24" s="1"/>
  <c r="B56" i="24"/>
  <c r="B58" i="24"/>
  <c r="B60" i="24"/>
  <c r="B63" i="24"/>
  <c r="B64" i="24"/>
  <c r="B65" i="24"/>
  <c r="B66" i="24"/>
  <c r="B69" i="24"/>
  <c r="B70" i="24"/>
  <c r="B72"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7"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K13" i="43" a="1"/>
  <c r="I35" i="24"/>
  <c r="I26" i="24"/>
  <c r="C5" i="24"/>
  <c r="I27" i="24"/>
  <c r="I19" i="24"/>
  <c r="I29" i="24"/>
  <c r="I40" i="24"/>
  <c r="I28" i="24"/>
  <c r="K14" i="43" a="1"/>
  <c r="I41" i="24"/>
  <c r="I36" i="24"/>
  <c r="I43" i="24"/>
  <c r="I25" i="24"/>
  <c r="I37" i="24"/>
  <c r="G14" i="43" a="1"/>
  <c r="I34" i="24"/>
  <c r="I31" i="24"/>
  <c r="J13" i="43" a="1"/>
  <c r="G33" i="24" l="1" a="1"/>
  <c r="G33" i="24" s="1"/>
  <c r="G39" i="24" a="1"/>
  <c r="G39" i="24" s="1"/>
  <c r="G21" i="24" a="1"/>
  <c r="G21" i="24" s="1"/>
  <c r="G23" i="24" a="1"/>
  <c r="G23" i="24" s="1"/>
  <c r="G32" i="24" a="1"/>
  <c r="G32" i="24" s="1"/>
  <c r="G22" i="24" a="1"/>
  <c r="G22" i="24" s="1"/>
  <c r="G24" i="24" a="1"/>
  <c r="G24" i="24" s="1"/>
  <c r="G42" i="24" a="1"/>
  <c r="G42" i="24" s="1"/>
  <c r="G30" i="24" a="1"/>
  <c r="G30" i="24" s="1"/>
  <c r="G20" i="24" a="1"/>
  <c r="G20" i="24" s="1"/>
  <c r="G38" i="24" a="1"/>
  <c r="G38" i="24" s="1"/>
  <c r="P25" i="24"/>
  <c r="P29" i="24"/>
  <c r="G19" i="24" a="1"/>
  <c r="G19" i="24" s="1"/>
  <c r="G25" i="24" a="1"/>
  <c r="G25" i="24" s="1"/>
  <c r="G36" i="24" a="1"/>
  <c r="G36" i="24" s="1"/>
  <c r="G31" i="24" a="1"/>
  <c r="G31" i="24" s="1"/>
  <c r="G26" i="24" a="1"/>
  <c r="G26" i="24" s="1"/>
  <c r="G37" i="24" a="1"/>
  <c r="G37" i="24" s="1"/>
  <c r="G43" i="24" a="1"/>
  <c r="G43" i="24" s="1"/>
  <c r="G34" i="24" a="1"/>
  <c r="G34" i="24" s="1"/>
  <c r="G28" i="24" a="1"/>
  <c r="G28" i="24" s="1"/>
  <c r="G40" i="24" a="1"/>
  <c r="G40" i="24" s="1"/>
  <c r="G41" i="24" a="1"/>
  <c r="G41" i="24" s="1"/>
  <c r="G35" i="24" a="1"/>
  <c r="G35" i="24" s="1"/>
  <c r="G27" i="24" a="1"/>
  <c r="G27" i="24" s="1"/>
  <c r="G29" i="24" a="1"/>
  <c r="G29"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1" i="24" l="1"/>
  <c r="B92" i="24"/>
  <c r="B93" i="24"/>
  <c r="B98" i="24"/>
  <c r="B99" i="24"/>
  <c r="B94" i="24"/>
  <c r="B95" i="24"/>
  <c r="B96" i="24"/>
  <c r="B97" i="24"/>
  <c r="B100" i="24"/>
  <c r="B101" i="24"/>
  <c r="B102" i="24"/>
  <c r="B104" i="24"/>
  <c r="B107" i="24"/>
  <c r="B108" i="24"/>
  <c r="B109" i="24"/>
  <c r="B110" i="24"/>
  <c r="B111" i="24"/>
  <c r="B112" i="24"/>
  <c r="B113" i="24"/>
  <c r="B114" i="24"/>
  <c r="B117" i="24"/>
  <c r="B118" i="24"/>
  <c r="B120" i="24"/>
  <c r="B79" i="24"/>
  <c r="H19" i="24" a="1"/>
  <c r="H24" i="24" a="1"/>
  <c r="H29" i="24" a="1"/>
  <c r="H34" i="24" a="1"/>
  <c r="H36" i="24" a="1"/>
  <c r="H28" i="24" a="1"/>
  <c r="H39" i="24" a="1"/>
  <c r="H31" i="24" a="1"/>
  <c r="H37" i="24" a="1"/>
  <c r="H38" i="24" a="1"/>
  <c r="H25" i="24" a="1"/>
  <c r="H35" i="24" a="1"/>
  <c r="H43" i="24" a="1"/>
  <c r="H26" i="24" a="1"/>
  <c r="H21" i="24" a="1"/>
  <c r="H41" i="24" a="1"/>
  <c r="H20" i="24" a="1"/>
  <c r="H22" i="24" a="1"/>
  <c r="H32" i="24" a="1"/>
  <c r="H23" i="24" a="1"/>
  <c r="H33" i="24" a="1"/>
  <c r="H27" i="24" a="1"/>
  <c r="H42" i="24" a="1"/>
  <c r="H40" i="24" a="1"/>
  <c r="H30" i="24" a="1"/>
  <c r="H33" i="24" l="1"/>
  <c r="H39" i="24"/>
  <c r="H21" i="24"/>
  <c r="H23" i="24"/>
  <c r="H32" i="24"/>
  <c r="H22" i="24"/>
  <c r="H24" i="24"/>
  <c r="H42" i="24"/>
  <c r="H30" i="24"/>
  <c r="H20" i="24"/>
  <c r="H38" i="24"/>
  <c r="H41" i="24"/>
  <c r="H26" i="24"/>
  <c r="H31" i="24"/>
  <c r="H37" i="24"/>
  <c r="H28" i="24"/>
  <c r="H40" i="24"/>
  <c r="H43" i="24"/>
  <c r="H34" i="24"/>
  <c r="H19" i="24"/>
  <c r="H27" i="24"/>
  <c r="H35" i="24"/>
  <c r="H25" i="24"/>
  <c r="H29" i="24"/>
  <c r="H36"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90" i="24"/>
  <c r="B192" i="24"/>
  <c r="B178" i="24"/>
  <c r="B174" i="24"/>
  <c r="B176" i="24"/>
  <c r="B200" i="24"/>
  <c r="B197" i="24"/>
  <c r="B199" i="24"/>
  <c r="B201" i="24"/>
  <c r="F4" i="43"/>
  <c r="F5" i="43"/>
  <c r="F6" i="43"/>
  <c r="F7" i="43"/>
  <c r="B7" i="43"/>
  <c r="B4" i="46"/>
  <c r="B5" i="46"/>
  <c r="B6" i="46"/>
  <c r="B7" i="46"/>
  <c r="B8" i="46"/>
  <c r="B9" i="46"/>
  <c r="B10" i="46"/>
  <c r="B11" i="46"/>
  <c r="B12" i="46"/>
  <c r="B13" i="46"/>
  <c r="B14" i="46"/>
  <c r="B15" i="46"/>
  <c r="B16" i="46"/>
  <c r="B17" i="46"/>
  <c r="B18" i="46"/>
  <c r="B19" i="46"/>
  <c r="B20" i="46"/>
  <c r="K11" i="43" a="1"/>
  <c r="G10" i="43" a="1"/>
  <c r="G11" i="43" a="1"/>
  <c r="G12" i="43" a="1"/>
  <c r="K10" i="43" a="1"/>
  <c r="K7" i="43" a="1"/>
  <c r="K12" i="43" a="1"/>
  <c r="G9" i="43" a="1"/>
  <c r="K9" i="43" a="1"/>
  <c r="G4" i="43" a="1"/>
  <c r="G6" i="43" a="1"/>
  <c r="G5" i="43" a="1"/>
  <c r="G7" i="43" a="1"/>
  <c r="T145" i="24" l="1" a="1"/>
  <c r="T145" i="24" s="1"/>
  <c r="S145" i="24" a="1"/>
  <c r="S145" i="24" s="1"/>
  <c r="T157" i="24" a="1"/>
  <c r="T157" i="24" s="1"/>
  <c r="S157" i="24" a="1"/>
  <c r="S157" i="24" s="1"/>
  <c r="S158" i="24" a="1"/>
  <c r="S158" i="24" s="1"/>
  <c r="T158" i="24" a="1"/>
  <c r="T158" i="24" s="1"/>
  <c r="S159" i="24" a="1"/>
  <c r="S159" i="24" s="1"/>
  <c r="T159" i="24" a="1"/>
  <c r="T159" i="24" s="1"/>
  <c r="S128" i="24" a="1"/>
  <c r="S128" i="24" s="1"/>
  <c r="T128" i="24" a="1"/>
  <c r="T128" i="24" s="1"/>
  <c r="G9" i="43"/>
  <c r="T134" i="24" a="1"/>
  <c r="T134" i="24" s="1"/>
  <c r="T133" i="24" a="1"/>
  <c r="T133" i="24" s="1"/>
  <c r="S133" i="24" a="1"/>
  <c r="S133" i="24" s="1"/>
  <c r="S135" i="24" a="1"/>
  <c r="S135" i="24" s="1"/>
  <c r="T135" i="24" a="1"/>
  <c r="T135" i="24" s="1"/>
  <c r="T144" i="24" a="1"/>
  <c r="T144" i="24" s="1"/>
  <c r="T164" i="24" a="1"/>
  <c r="T164" i="24" s="1"/>
  <c r="S164" i="24" a="1"/>
  <c r="S164" i="24" s="1"/>
  <c r="S142" i="24" a="1"/>
  <c r="S142" i="24" s="1"/>
  <c r="T142" i="24" a="1"/>
  <c r="T142" i="24" s="1"/>
  <c r="S137" i="24" a="1"/>
  <c r="S137" i="24" s="1"/>
  <c r="T125" i="24" a="1"/>
  <c r="T125" i="24" s="1"/>
  <c r="T140" i="24" a="1"/>
  <c r="T140" i="24" s="1"/>
  <c r="T162" i="24" a="1"/>
  <c r="T162" i="24" s="1"/>
  <c r="S138" i="24" a="1"/>
  <c r="S138" i="24" s="1"/>
  <c r="T143" i="24" a="1"/>
  <c r="T143" i="24" s="1"/>
  <c r="T149" i="24" a="1"/>
  <c r="T149" i="24" s="1"/>
  <c r="T152" i="24" a="1"/>
  <c r="T152" i="24" s="1"/>
  <c r="T154" i="24" a="1"/>
  <c r="T154" i="24" s="1"/>
  <c r="S147" i="24" a="1"/>
  <c r="S147" i="24" s="1"/>
  <c r="T148" i="24" a="1"/>
  <c r="T148" i="24" s="1"/>
  <c r="U146" i="24" a="1"/>
  <c r="U146" i="24" s="1"/>
  <c r="T156" i="24" a="1"/>
  <c r="T156" i="24" s="1"/>
  <c r="U147" i="24" a="1"/>
  <c r="U147" i="24" s="1"/>
  <c r="T163" i="24" a="1"/>
  <c r="T163" i="24" s="1"/>
  <c r="T139" i="24" a="1"/>
  <c r="T139" i="24" s="1"/>
  <c r="T150" i="24" a="1"/>
  <c r="T150" i="24" s="1"/>
  <c r="T126" i="24" a="1"/>
  <c r="T126" i="24" s="1"/>
  <c r="T155" i="24" a="1"/>
  <c r="T155" i="24" s="1"/>
  <c r="U143" i="24" a="1"/>
  <c r="U143" i="24" s="1"/>
  <c r="T151" i="24" a="1"/>
  <c r="T151" i="24" s="1"/>
  <c r="S146" i="24" a="1"/>
  <c r="S146" i="24" s="1"/>
  <c r="U127" i="24" a="1"/>
  <c r="U127" i="24" s="1"/>
  <c r="G12" i="43"/>
  <c r="K12" i="43"/>
  <c r="G11" i="43"/>
  <c r="K11" i="43"/>
  <c r="G10" i="43"/>
  <c r="K10" i="43"/>
  <c r="K9" i="43"/>
  <c r="G7" i="43"/>
  <c r="G6" i="43"/>
  <c r="G5" i="43"/>
  <c r="G4" i="43"/>
  <c r="K7" i="43"/>
  <c r="J9" i="43" a="1"/>
  <c r="J12" i="43" a="1"/>
  <c r="J6" i="43" a="1"/>
  <c r="J11" i="43" a="1"/>
  <c r="H7" i="43"/>
  <c r="J5" i="43" a="1"/>
  <c r="J7" i="43" a="1"/>
  <c r="J4" i="43" a="1"/>
  <c r="J10"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5" i="24"/>
  <c r="Q126" i="24"/>
  <c r="Q136" i="24"/>
  <c r="Q137" i="24"/>
  <c r="Q139" i="24"/>
  <c r="Q140" i="24"/>
  <c r="Q138" i="24"/>
  <c r="Q141" i="24"/>
  <c r="Q143" i="24"/>
  <c r="Q146" i="24"/>
  <c r="Q147" i="24"/>
  <c r="Q148" i="24"/>
  <c r="Q149" i="24"/>
  <c r="Q150" i="24"/>
  <c r="Q151" i="24"/>
  <c r="Q152" i="24"/>
  <c r="Q153" i="24"/>
  <c r="Q160" i="24"/>
  <c r="Q161" i="24"/>
  <c r="Q163" i="24"/>
  <c r="Q165" i="24"/>
  <c r="Q166" i="24"/>
  <c r="Q167" i="24"/>
  <c r="O153" i="24"/>
  <c r="B189" i="24"/>
  <c r="B153" i="24"/>
  <c r="B160" i="24"/>
  <c r="B138" i="24"/>
  <c r="B141" i="24"/>
  <c r="B143" i="24"/>
  <c r="B146" i="24"/>
  <c r="B147" i="24"/>
  <c r="B137" i="24"/>
  <c r="B136" i="24"/>
  <c r="B163" i="24" l="1"/>
  <c r="B161" i="24"/>
  <c r="B162" i="24"/>
  <c r="B126" i="24"/>
  <c r="B125" i="24"/>
  <c r="B181" i="24"/>
  <c r="B183" i="24"/>
  <c r="B182"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7" i="24" l="1"/>
  <c r="D218" i="24"/>
  <c r="B219" i="24"/>
  <c r="B218" i="24"/>
  <c r="B217" i="24"/>
  <c r="B188" i="24" l="1"/>
  <c r="B180" i="24"/>
  <c r="B173" i="24"/>
  <c r="H12" i="43"/>
  <c r="I12" i="43" l="1"/>
  <c r="B167" i="24" l="1"/>
  <c r="B165" i="24"/>
  <c r="B166" i="24"/>
  <c r="B149" i="24"/>
  <c r="B152" i="24"/>
  <c r="B148" i="24"/>
  <c r="B151" i="24"/>
  <c r="B150" i="24"/>
  <c r="B139" i="24"/>
  <c r="B140" i="24"/>
  <c r="E251" i="24"/>
  <c r="E252" i="24"/>
  <c r="E253" i="24"/>
  <c r="E254" i="24"/>
  <c r="E255" i="24"/>
  <c r="E256" i="24"/>
  <c r="E257" i="24"/>
  <c r="D251" i="24"/>
  <c r="D252" i="24"/>
  <c r="D253" i="24"/>
  <c r="D254" i="24"/>
  <c r="D255" i="24"/>
  <c r="D256" i="24"/>
  <c r="D257" i="24"/>
  <c r="J33" i="24" a="1"/>
  <c r="J31" i="24" a="1"/>
  <c r="J27" i="24" a="1"/>
  <c r="J43" i="24" a="1"/>
  <c r="J30" i="24" a="1"/>
  <c r="J24" i="24" a="1"/>
  <c r="J36" i="24" a="1"/>
  <c r="J42" i="24" a="1"/>
  <c r="J32" i="24" a="1"/>
  <c r="H11" i="43"/>
  <c r="J41" i="24" a="1"/>
  <c r="J19" i="24" a="1"/>
  <c r="J23" i="24" a="1"/>
  <c r="J38" i="24" a="1"/>
  <c r="J29" i="24" a="1"/>
  <c r="J22" i="24" a="1"/>
  <c r="J26" i="24" a="1"/>
  <c r="J34" i="24" a="1"/>
  <c r="J39" i="24" a="1"/>
  <c r="J25" i="24" a="1"/>
  <c r="J20" i="24" a="1"/>
  <c r="J28" i="24" a="1"/>
  <c r="J37" i="24" a="1"/>
  <c r="J35" i="24" a="1"/>
  <c r="J40" i="24" a="1"/>
  <c r="J33" i="24" l="1"/>
  <c r="J39" i="24"/>
  <c r="J23" i="24"/>
  <c r="J32" i="24"/>
  <c r="J22" i="24"/>
  <c r="J24" i="24"/>
  <c r="J42" i="24"/>
  <c r="J30" i="24"/>
  <c r="J20" i="24"/>
  <c r="J38" i="24"/>
  <c r="J34" i="24"/>
  <c r="J28" i="24"/>
  <c r="J37" i="24"/>
  <c r="J26" i="24"/>
  <c r="J40" i="24"/>
  <c r="J31" i="24"/>
  <c r="J43" i="24"/>
  <c r="J25" i="24"/>
  <c r="J41" i="24"/>
  <c r="J36" i="24"/>
  <c r="J29" i="24"/>
  <c r="J35" i="24"/>
  <c r="J27" i="24"/>
  <c r="J19" i="24"/>
  <c r="I11" i="43"/>
  <c r="B6" i="43"/>
  <c r="J21" i="24" a="1"/>
  <c r="H6" i="43"/>
  <c r="K6" i="43" a="1"/>
  <c r="J21" i="24" l="1"/>
  <c r="I6" i="43"/>
  <c r="K6" i="43"/>
  <c r="L6" i="43" s="1"/>
  <c r="B4" i="43"/>
  <c r="K4" i="43" a="1"/>
  <c r="K4" i="43" l="1"/>
  <c r="L4" i="43" s="1"/>
  <c r="B48" i="24"/>
  <c r="B54" i="24"/>
  <c r="B55" i="24"/>
  <c r="B57" i="24"/>
  <c r="B225" i="24"/>
  <c r="B226" i="24"/>
  <c r="B232" i="24"/>
  <c r="B233" i="24"/>
  <c r="B234" i="24"/>
  <c r="B235" i="24"/>
  <c r="B236" i="24"/>
  <c r="B237" i="24"/>
  <c r="B251" i="24"/>
  <c r="B252" i="24"/>
  <c r="B253" i="24"/>
  <c r="B254" i="24"/>
  <c r="B255" i="24"/>
  <c r="B256" i="24"/>
  <c r="B257" i="24"/>
  <c r="H4" i="43"/>
  <c r="H16" i="43"/>
  <c r="H14" i="43"/>
  <c r="H13" i="43"/>
  <c r="H10" i="43"/>
  <c r="I16" i="43" l="1"/>
  <c r="I13" i="43"/>
  <c r="I14" i="43"/>
  <c r="I10" i="43"/>
  <c r="I4" i="43"/>
  <c r="F233" i="24"/>
  <c r="F232" i="24"/>
  <c r="F235" i="24"/>
  <c r="F234" i="24"/>
  <c r="F237" i="24"/>
  <c r="F23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7"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8"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8"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8"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8"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4"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4"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2"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2"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4"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4"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62"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2"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2"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<sst xmlns="http://schemas.openxmlformats.org/spreadsheetml/2006/main" count="20527" uniqueCount="1320">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</sst>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39">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96">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95"/>
    </tableStyle>
    <tableStyle name="Table Style 2" pivot="0" count="2" xr9:uid="{5906E8DD-1157-4888-9A27-3B2DB57DF7A2}">
      <tableStyleElement type="wholeTable" dxfId="294"/>
      <tableStyleElement type="headerRow" dxfId="293"/>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292">
  <autoFilter ref="B9:C34" xr:uid="{DBDF25E7-D35C-4344-9B72-491345FCBF34}"/>
  <tableColumns count="2">
    <tableColumn id="1" xr3:uid="{306AD3FA-EE0B-4D9C-828A-C0B76198AE0B}" name="Worksheet" dataDxfId="291"/>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0" totalsRowShown="0" headerRowDxfId="290" dataDxfId="289">
  <autoFilter ref="B3:N20"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8">
      <calculatedColumnFormula xml:space="preserve"> ROW( doc_tablesList[[#This Row],[ID]] ) - ROW(doc_tablesList[[#Headers],[ID]] )</calculatedColumnFormula>
    </tableColumn>
    <tableColumn id="2" xr3:uid="{238E4D6F-DBDF-41A4-8350-E77587A7D4B3}" name="Table Name" dataDxfId="287"/>
    <tableColumn id="8" xr3:uid="{D46F7497-B3FD-485E-91E8-C8117D6673FA}" name="Import" dataDxfId="286"/>
    <tableColumn id="3" xr3:uid="{39F2BFBD-30E6-473D-B9E5-9F407D5928C3}" name="Worksheet" dataDxfId="285"/>
    <tableColumn id="9" xr3:uid="{507E67A6-0C2B-4342-A04B-6A8E615993E3}" name="ID_columnName" dataDxfId="284">
      <calculatedColumnFormula xml:space="preserve"> "row_id"</calculatedColumnFormula>
    </tableColumn>
    <tableColumn id="4" xr3:uid="{961C935C-163D-4860-BA16-6CB492916203}" name="Header Row" dataDxfId="283">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82">
      <calculatedColumnFormula xml:space="preserve"> MAX( INDIRECT( _xlfn.TEXTJOIN( "", , doc_tablesList[[#This Row],[Table Name]], "[", doc_tablesList[[#This Row],[ID_columnName]], "]" ) ) )</calculatedColumnFormula>
    </tableColumn>
    <tableColumn id="13" xr3:uid="{F53E64F1-7445-4927-A376-2FB765265648}" name="Last Row" dataDxfId="281">
      <calculatedColumnFormula xml:space="preserve"> doc_tablesList[[#This Row],[Number of Data Rows]] + doc_tablesList[[#This Row],[Header Row]]</calculatedColumnFormula>
    </tableColumn>
    <tableColumn id="6" xr3:uid="{86A51CF5-A3BA-4019-9C90-7A94C7FBA534}" name="id_colIndex" dataDxfId="280">
      <calculatedColumnFormula array="1" xml:space="preserve"> INDEX( COLUMN( INDIRECT( doc_tablesList[[#This Row],[Table Name]] &amp; "[" &amp; doc_tablesList[[#This Row],[ID_columnName]] &amp; "]" ) ), 1 )</calculatedColumnFormula>
    </tableColumn>
    <tableColumn id="7" xr3:uid="{DD29767F-0B22-4C97-9012-467EF6380323}" name="last_colIndex" dataDxfId="279">
      <calculatedColumnFormula array="1" xml:space="preserve"> MAX( COLUMN( INDIRECT( doc_tablesList[[#This Row],[Table Name]] ) ) )</calculatedColumnFormula>
    </tableColumn>
    <tableColumn id="12" xr3:uid="{7F09C7E5-85E6-4334-8C65-926F0EE13A13}" name="num_tableCols" dataDxfId="278">
      <calculatedColumnFormula xml:space="preserve"> doc_tablesList[[#This Row],[last_colIndex]] - doc_tablesList[[#This Row],[id_colIndex]] + 1</calculatedColumnFormula>
    </tableColumn>
    <tableColumn id="11" xr3:uid="{C4016964-772D-4CB1-A4CA-7E815387BA94}" name="excludeCol_ids" dataDxfId="277"/>
    <tableColumn id="10" xr3:uid="{1AD286DF-FF1E-4EA7-92C2-04966DE58B94}" name="Notes" dataDxfId="276"/>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75" dataDxfId="274">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73">
      <calculatedColumnFormula xml:space="preserve"> ROW( testDev[[#This Row],[row_id]] ) - ROW(testDev[[#Headers],[row_id]] )</calculatedColumnFormula>
    </tableColumn>
    <tableColumn id="2" xr3:uid="{724C3667-B22B-4E0E-A26D-84EB27DA32DC}" name="Table Name" dataDxfId="272"/>
    <tableColumn id="8" xr3:uid="{2DE33227-E2C9-4F8F-BDC2-7C7EB619B32B}" name="Changes if new sector added" dataDxfId="271"/>
    <tableColumn id="3" xr3:uid="{91AE5770-239D-41B2-B469-E73127600B2A}" name="New sector changes" dataDxfId="270"/>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3" totalsRowShown="0" headerRowDxfId="265" dataDxfId="263" headerRowBorderDxfId="264" tableBorderDxfId="262" totalsRowBorderDxfId="261">
  <sortState xmlns:xlrd2="http://schemas.microsoft.com/office/spreadsheetml/2017/richdata2" ref="B19:P43">
    <sortCondition ref="D19:D43"/>
  </sortState>
  <tableColumns count="15">
    <tableColumn id="14" xr3:uid="{60C3EA8F-72E0-495B-8B73-6D682443C60B}" name="row_id" dataDxfId="260" totalsRow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4:N226"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0:E257"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1:G245"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7:F72" totalsRowShown="0" headerRowDxfId="201" dataDxfId="200">
  <autoFilter ref="B47:F72" xr:uid="{965CD6B2-887D-46C8-9D98-6C6AECBC7B1A}"/>
  <sortState xmlns:xlrd2="http://schemas.microsoft.com/office/spreadsheetml/2017/richdata2" ref="B48:F72">
    <sortCondition ref="C48:C72"/>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controlTables!E$47 ) = data_scaledImpacts[impactYear] ), --( co_impactYears[[#This Row],[sector_id]] = data_scaledImpacts[sector] ) ) &gt; 0, "", controlTables!D$47  )</calculatedColumnFormula>
    </tableColumn>
    <tableColumn id="5" xr3:uid="{EB302892-BCFD-4CA5-B470-8D81C8E73DDE}" name="2010" dataDxfId="193" totalsRowDxfId="192">
      <calculatedColumnFormula array="1" xml:space="preserve"> IF( SUMPRODUCT( --( VALUE( controlTables!E$47 ) = data_scaledImpacts[impactYear] ), --( co_impactYears[[#This Row],[sector_id]] = data_scaledImpacts[sector] ) ) &gt; 0, VALUE( controlTables!E$47 ), "" )</calculatedColumnFormula>
    </tableColumn>
    <tableColumn id="6" xr3:uid="{FADA0A2C-2C06-4E27-9064-B329CB26787D}" name="2090" dataDxfId="191" totalsRowDxfId="190">
      <calculatedColumnFormula array="1" xml:space="preserve"> IF( SUMPRODUCT( --( VALUE( controlTables!F$47 ) = data_scaledImpacts[impactYear] ), --( co_impactYears[[#This Row],[sector_id]] = data_scaledImpacts[sector] ) ) &gt; 0, VALUE( controlTables!F$47 ),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4:U167" totalsRowShown="0" headerRowDxfId="189" dataDxfId="188">
  <autoFilter ref="B124:U167" xr:uid="{E446364F-959A-4BFF-80B5-CD65050C4865}"/>
  <sortState xmlns:xlrd2="http://schemas.microsoft.com/office/spreadsheetml/2017/richdata2" ref="B125:U167">
    <sortCondition ref="C125:C167"/>
    <sortCondition ref="D125:D167"/>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2:K203" totalsRowShown="0" headerRowDxfId="167" dataDxfId="166">
  <sortState xmlns:xlrd2="http://schemas.microsoft.com/office/spreadsheetml/2017/richdata2" ref="B173:K201">
    <sortCondition ref="E173:E201"/>
    <sortCondition ref="C173:C201"/>
  </sortState>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6:D219"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8:K120" totalsRowShown="0" headerRowDxfId="150" dataDxfId="149">
  <autoFilter ref="B78:K120" xr:uid="{2B645CB4-F641-4C38-A983-F38F00FA7B52}"/>
  <sortState xmlns:xlrd2="http://schemas.microsoft.com/office/spreadsheetml/2017/richdata2" ref="B79:K120">
    <sortCondition ref="C79:C120"/>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8:E211"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2:L266"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476" totalsRowShown="0" headerRowDxfId="84" dataDxfId="83">
  <autoFilter ref="A1:G1476"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75">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7" dT="2021-01-25T18:27:33.65" personId="{00000000-0000-0000-0000-000000000000}" id="{40274E0A-9A04-480D-A5E8-2C38F8B3CAD3}">
    <text>Empty values are replaced with "NA" in the R tool.</text>
  </threadedComment>
  <threadedComment ref="E78" dT="2022-09-13T14:35:47.65" personId="{00000000-0000-0000-0000-000000000000}" id="{61FF9366-C253-4143-8900-DE7FDB924463}">
    <text>No spaces in this ID!</text>
  </threadedComment>
  <threadedComment ref="F78" dT="2021-01-25T18:27:05.88" personId="{00000000-0000-0000-0000-000000000000}" id="{542BB73C-7B7B-47C8-9756-BF410F525304}">
    <text>"N/A" is converted to "NA" in the R Tool</text>
  </threadedComment>
  <threadedComment ref="G78"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8" dT="2021-04-02T15:33:36.18" personId="{00000000-0000-0000-0000-000000000000}" id="{3962DDEC-520D-4477-AB4D-6A758B04F9CC}">
    <text>Boolean field -- indicates whether a sector includes sub-impact estimates. See sector table above for list of sub-impact estimates.</text>
  </threadedComment>
  <threadedComment ref="F124" dT="2021-01-25T18:27:53.76" personId="{00000000-0000-0000-0000-000000000000}" id="{46412BAC-F8AA-4C6A-9657-79D004ABECB6}">
    <text>Empty values are replaced with "NA" in the R tool.</text>
  </threadedComment>
  <threadedComment ref="R124" dT="2021-01-25T18:07:09.78" personId="{00000000-0000-0000-0000-000000000000}" id="{CEA9DDE6-3350-41DC-8E42-E0F398550E2B}">
    <text>Check presence of data in the table.</text>
  </threadedComment>
  <threadedComment ref="I142" dT="2021-04-29T18:53:19.81" personId="{00000000-0000-0000-0000-000000000000}" id="{B944EC01-36D0-40EC-99E6-BA8270B055AE}">
    <text>May add a physical scalar in the future - total regional property value</text>
  </threadedComment>
  <threadedComment ref="I142" dT="2021-04-29T18:53:45.21" personId="{00000000-0000-0000-0000-000000000000}" id="{D0F6E8CF-0610-4E7B-8A56-BC47CE157016}" parentId="{B944EC01-36D0-40EC-99E6-BA8270B055AE}">
    <text>For now keeping it without, for consistency with coastal properties</text>
  </threadedComment>
  <threadedComment ref="F172"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4" dT="2021-02-11T17:01:11.40" personId="{00000000-0000-0000-0000-000000000000}" id="{74E8C379-DF77-4FAE-8C13-4D0000C68271}">
    <text>Year when change and impacts are zero</text>
  </threadedComment>
  <threadedComment ref="K224" dT="2021-02-15T18:58:52.31" personId="{00000000-0000-0000-0000-000000000000}" id="{984021BA-DD3F-4758-AAFF-698CBFB1E97F}">
    <text>Maximum value to extrapolate to, for models that go up to the maximum output value.</text>
  </threadedComment>
  <threadedComment ref="F262" dT="2021-03-30T17:50:58.78" personId="{00000000-0000-0000-0000-000000000000}" id="{A6091107-2825-473E-BBBE-411522F90494}">
    <text>Name of argument to import_inputs</text>
  </threadedComment>
  <threadedComment ref="G262" dT="2021-03-30T17:49:55.46" personId="{00000000-0000-0000-0000-000000000000}" id="{A03B3CB5-A1AE-46DC-B1DB-A9148D8693C3}">
    <text>Name of list element name of input to tempBin</text>
  </threadedComment>
  <threadedComment ref="L262"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microsoft.com/office/2017/10/relationships/threadedComment" Target="../threadedComments/threadedComment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5" outlineLevelRow="1" x14ac:dyDescent="0.25"/>
  <cols>
    <col min="2" max="2" width="15.140625" bestFit="1" customWidth="1"/>
    <col min="3" max="3" width="137.28515625" customWidth="1"/>
  </cols>
  <sheetData>
    <row r="9" spans="2:3" x14ac:dyDescent="0.25">
      <c r="B9" s="92" t="s">
        <v>240</v>
      </c>
      <c r="C9" s="92" t="s">
        <v>1071</v>
      </c>
    </row>
    <row r="10" spans="2:3" ht="29.25" customHeight="1" x14ac:dyDescent="0.25">
      <c r="B10" s="128" t="s">
        <v>245</v>
      </c>
      <c r="C10" s="91" t="s">
        <v>1074</v>
      </c>
    </row>
    <row r="11" spans="2:3" ht="32.25" customHeight="1" x14ac:dyDescent="0.25">
      <c r="B11" s="129" t="s">
        <v>971</v>
      </c>
      <c r="C11" s="127" t="s">
        <v>1077</v>
      </c>
    </row>
    <row r="12" spans="2:3" ht="15" customHeight="1" collapsed="1" x14ac:dyDescent="0.25">
      <c r="B12" s="128" t="s">
        <v>829</v>
      </c>
      <c r="C12" s="91" t="s">
        <v>1073</v>
      </c>
    </row>
    <row r="13" spans="2:3" ht="15" hidden="1" customHeight="1" outlineLevel="1" collapsed="1" x14ac:dyDescent="0.25">
      <c r="B13" s="128"/>
      <c r="C13" s="93" t="s">
        <v>1072</v>
      </c>
    </row>
    <row r="14" spans="2:3" ht="15" hidden="1" customHeight="1" outlineLevel="1" x14ac:dyDescent="0.25">
      <c r="B14" s="129"/>
      <c r="C14" s="90" t="s">
        <v>780</v>
      </c>
    </row>
    <row r="15" spans="2:3" ht="15" hidden="1" customHeight="1" outlineLevel="1" x14ac:dyDescent="0.25">
      <c r="B15" s="129"/>
      <c r="C15" t="s">
        <v>232</v>
      </c>
    </row>
    <row r="16" spans="2:3" ht="45" hidden="1" customHeight="1" outlineLevel="1" x14ac:dyDescent="0.25">
      <c r="B16" s="129"/>
      <c r="C16" s="90" t="s">
        <v>822</v>
      </c>
    </row>
    <row r="17" spans="2:3" ht="45" hidden="1" customHeight="1" outlineLevel="1" x14ac:dyDescent="0.25">
      <c r="B17" s="129"/>
      <c r="C17" t="s">
        <v>904</v>
      </c>
    </row>
    <row r="18" spans="2:3" ht="45" hidden="1" customHeight="1" outlineLevel="1" x14ac:dyDescent="0.25">
      <c r="B18" s="129"/>
      <c r="C18" s="90" t="s">
        <v>823</v>
      </c>
    </row>
    <row r="19" spans="2:3" ht="45" hidden="1" customHeight="1" outlineLevel="1" x14ac:dyDescent="0.25">
      <c r="B19" s="129"/>
      <c r="C19" t="s">
        <v>824</v>
      </c>
    </row>
    <row r="20" spans="2:3" ht="45" hidden="1" customHeight="1" outlineLevel="1" x14ac:dyDescent="0.25">
      <c r="B20" s="129"/>
      <c r="C20" s="90" t="s">
        <v>942</v>
      </c>
    </row>
    <row r="21" spans="2:3" ht="45" hidden="1" customHeight="1" outlineLevel="1" x14ac:dyDescent="0.25">
      <c r="B21" s="129"/>
      <c r="C21" t="s">
        <v>825</v>
      </c>
    </row>
    <row r="22" spans="2:3" ht="45" hidden="1" customHeight="1" outlineLevel="1" x14ac:dyDescent="0.25">
      <c r="B22" s="129"/>
      <c r="C22" s="90" t="s">
        <v>826</v>
      </c>
    </row>
    <row r="23" spans="2:3" ht="45" hidden="1" customHeight="1" outlineLevel="1" x14ac:dyDescent="0.25">
      <c r="B23" s="129"/>
      <c r="C23" t="s">
        <v>943</v>
      </c>
    </row>
    <row r="24" spans="2:3" ht="45" hidden="1" customHeight="1" outlineLevel="1" x14ac:dyDescent="0.25">
      <c r="B24" s="129"/>
      <c r="C24" s="90" t="s">
        <v>827</v>
      </c>
    </row>
    <row r="25" spans="2:3" ht="30.75" customHeight="1" collapsed="1" x14ac:dyDescent="0.25">
      <c r="B25" s="129" t="s">
        <v>835</v>
      </c>
      <c r="C25" s="20" t="s">
        <v>1076</v>
      </c>
    </row>
    <row r="26" spans="2:3" ht="15" hidden="1" customHeight="1" outlineLevel="1" collapsed="1" x14ac:dyDescent="0.25">
      <c r="B26" s="129"/>
      <c r="C26" s="93" t="s">
        <v>1072</v>
      </c>
    </row>
    <row r="27" spans="2:3" ht="15" hidden="1" customHeight="1" outlineLevel="1" x14ac:dyDescent="0.25">
      <c r="B27" s="129"/>
      <c r="C27" s="90" t="s">
        <v>780</v>
      </c>
    </row>
    <row r="28" spans="2:3" ht="15" hidden="1" customHeight="1" outlineLevel="1" x14ac:dyDescent="0.25">
      <c r="B28" s="129"/>
      <c r="C28" t="s">
        <v>813</v>
      </c>
    </row>
    <row r="29" spans="2:3" ht="15" hidden="1" customHeight="1" outlineLevel="1" x14ac:dyDescent="0.25">
      <c r="B29" s="129"/>
      <c r="C29" s="90" t="s">
        <v>253</v>
      </c>
    </row>
    <row r="30" spans="2:3" ht="15" hidden="1" customHeight="1" outlineLevel="1" x14ac:dyDescent="0.25">
      <c r="B30" s="129"/>
      <c r="C30" t="s">
        <v>254</v>
      </c>
    </row>
    <row r="31" spans="2:3" ht="15" hidden="1" customHeight="1" outlineLevel="1" x14ac:dyDescent="0.25">
      <c r="B31" s="129"/>
      <c r="C31" s="90" t="s">
        <v>218</v>
      </c>
    </row>
    <row r="32" spans="2:3" ht="15" hidden="1" customHeight="1" outlineLevel="1" x14ac:dyDescent="0.25">
      <c r="B32" s="129"/>
      <c r="C32" t="s">
        <v>232</v>
      </c>
    </row>
    <row r="33" spans="2:3" ht="15" hidden="1" customHeight="1" outlineLevel="1" x14ac:dyDescent="0.25">
      <c r="B33" s="129"/>
      <c r="C33" s="94" t="s">
        <v>255</v>
      </c>
    </row>
    <row r="34" spans="2:3" ht="31.5" customHeight="1" collapsed="1" x14ac:dyDescent="0.25">
      <c r="B34" s="128" t="s">
        <v>947</v>
      </c>
      <c r="C34" s="91" t="s">
        <v>1075</v>
      </c>
    </row>
    <row r="35" spans="2:3" hidden="1" outlineLevel="1" collapsed="1" x14ac:dyDescent="0.25">
      <c r="B35" s="90"/>
      <c r="C35" s="93" t="s">
        <v>1072</v>
      </c>
    </row>
    <row r="36" spans="2:3" hidden="1" outlineLevel="1" x14ac:dyDescent="0.25">
      <c r="C36" s="90" t="s">
        <v>780</v>
      </c>
    </row>
    <row r="37" spans="2:3" hidden="1" outlineLevel="1" x14ac:dyDescent="0.25">
      <c r="C37" t="s">
        <v>235</v>
      </c>
    </row>
    <row r="38" spans="2:3" hidden="1" outlineLevel="1" x14ac:dyDescent="0.25">
      <c r="C38" s="90" t="s">
        <v>920</v>
      </c>
    </row>
    <row r="39" spans="2:3" hidden="1" outlineLevel="1" x14ac:dyDescent="0.25">
      <c r="C39" t="s">
        <v>930</v>
      </c>
    </row>
    <row r="40" spans="2:3" hidden="1" outlineLevel="1" x14ac:dyDescent="0.25">
      <c r="C40" s="90" t="s">
        <v>972</v>
      </c>
    </row>
    <row r="41" spans="2:3" hidden="1" outlineLevel="1" x14ac:dyDescent="0.25">
      <c r="C41" t="s">
        <v>921</v>
      </c>
    </row>
    <row r="42" spans="2:3" hidden="1" outlineLevel="1" x14ac:dyDescent="0.25">
      <c r="C42" s="95" t="s">
        <v>922</v>
      </c>
    </row>
    <row r="43" spans="2:3" hidden="1" outlineLevel="1" x14ac:dyDescent="0.25">
      <c r="C43" t="s">
        <v>929</v>
      </c>
    </row>
    <row r="44" spans="2:3" hidden="1" outlineLevel="1" x14ac:dyDescent="0.25">
      <c r="C44" s="90" t="s">
        <v>923</v>
      </c>
    </row>
    <row r="45" spans="2:3" hidden="1" outlineLevel="1" x14ac:dyDescent="0.25">
      <c r="C45" t="s">
        <v>6</v>
      </c>
    </row>
    <row r="46" spans="2:3" hidden="1" outlineLevel="1" x14ac:dyDescent="0.25">
      <c r="C46" s="90" t="s">
        <v>7</v>
      </c>
    </row>
    <row r="47" spans="2:3" hidden="1" outlineLevel="1" x14ac:dyDescent="0.25">
      <c r="C47" t="s">
        <v>8</v>
      </c>
    </row>
    <row r="48" spans="2:3" hidden="1" outlineLevel="1" x14ac:dyDescent="0.25">
      <c r="C48" s="90" t="s">
        <v>9</v>
      </c>
    </row>
    <row r="49" spans="3:3" hidden="1" outlineLevel="1" x14ac:dyDescent="0.25">
      <c r="C49" t="s">
        <v>10</v>
      </c>
    </row>
    <row r="50" spans="3:3" hidden="1" outlineLevel="1" x14ac:dyDescent="0.25">
      <c r="C50" s="90"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0"/>
  <sheetViews>
    <sheetView topLeftCell="B1" workbookViewId="0">
      <pane xSplit="2" topLeftCell="G1" activePane="topRight" state="frozen"/>
      <selection activeCell="B1" sqref="B1"/>
      <selection pane="topRight" activeCell="M24" sqref="M24"/>
    </sheetView>
  </sheetViews>
  <sheetFormatPr defaultRowHeight="15" x14ac:dyDescent="0.25"/>
  <cols>
    <col min="1" max="1" width="11.85546875" customWidth="1"/>
    <col min="3" max="3" width="22.85546875" customWidth="1"/>
    <col min="4" max="13" width="14.5703125" customWidth="1"/>
    <col min="14" max="14" width="60.5703125" style="20" customWidth="1"/>
    <col min="15" max="15" width="14.5703125" customWidth="1"/>
    <col min="16" max="16" width="60.5703125" customWidth="1"/>
    <col min="17" max="17" width="15.7109375" customWidth="1"/>
  </cols>
  <sheetData>
    <row r="1" spans="1:14" x14ac:dyDescent="0.25">
      <c r="A1" t="s">
        <v>245</v>
      </c>
      <c r="B1" s="4" t="s">
        <v>246</v>
      </c>
    </row>
    <row r="2" spans="1:14" x14ac:dyDescent="0.25">
      <c r="B2" s="4"/>
    </row>
    <row r="3" spans="1:14" ht="25.5" x14ac:dyDescent="0.25">
      <c r="B3" s="12" t="s">
        <v>210</v>
      </c>
      <c r="C3" s="12" t="s">
        <v>239</v>
      </c>
      <c r="D3" s="31" t="s">
        <v>248</v>
      </c>
      <c r="E3" s="12" t="s">
        <v>240</v>
      </c>
      <c r="F3" s="31" t="s">
        <v>244</v>
      </c>
      <c r="G3" s="31" t="s">
        <v>264</v>
      </c>
      <c r="H3" s="31" t="s">
        <v>241</v>
      </c>
      <c r="I3" s="31" t="s">
        <v>263</v>
      </c>
      <c r="J3" s="31" t="s">
        <v>924</v>
      </c>
      <c r="K3" s="31" t="s">
        <v>925</v>
      </c>
      <c r="L3" s="31" t="s">
        <v>926</v>
      </c>
      <c r="M3" s="31" t="s">
        <v>934</v>
      </c>
      <c r="N3" s="12" t="s">
        <v>229</v>
      </c>
    </row>
    <row r="4" spans="1:14" ht="22.5" x14ac:dyDescent="0.25">
      <c r="B4" s="7">
        <f xml:space="preserve"> ROW( doc_tablesList[[#This Row],[ID]] ) - ROW(doc_tablesList[[#Headers],[ID]] )</f>
        <v>1</v>
      </c>
      <c r="C4" s="14" t="s">
        <v>243</v>
      </c>
      <c r="D4" s="58">
        <v>1</v>
      </c>
      <c r="E4" s="14" t="s">
        <v>971</v>
      </c>
      <c r="F4" s="58" t="str">
        <f t="shared" ref="F4:F7" si="0" xml:space="preserve"> "row_id"</f>
        <v>row_id</v>
      </c>
      <c r="G4" s="62" cm="1">
        <f t="array" aca="1" ref="G4" ca="1" xml:space="preserve"> INDEX( ROW( INDIRECT( _xlfn.TEXTJOIN( "", , doc_tablesList[[#This Row],[Table Name]], "[[#Headers],[", doc_tablesList[[#This Row],[ID_columnName]], "]]" ) ) ), 1 )</f>
        <v>18</v>
      </c>
      <c r="H4" s="62">
        <f ca="1" xml:space="preserve"> MAX( INDIRECT( _xlfn.TEXTJOIN( "", , doc_tablesList[[#This Row],[Table Name]], "[", doc_tablesList[[#This Row],[ID_columnName]], "]" ) ) )</f>
        <v>25</v>
      </c>
      <c r="I4" s="62">
        <f ca="1" xml:space="preserve"> doc_tablesList[[#This Row],[Number of Data Rows]] + doc_tablesList[[#This Row],[Header Row]]</f>
        <v>43</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16</v>
      </c>
      <c r="L4" s="62">
        <f ca="1" xml:space="preserve"> doc_tablesList[[#This Row],[last_colIndex]] - doc_tablesList[[#This Row],[id_colIndex]] + 1</f>
        <v>15</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83" t="s">
        <v>1237</v>
      </c>
    </row>
    <row r="5" spans="1:14" x14ac:dyDescent="0.2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1475</v>
      </c>
      <c r="I5" s="62">
        <f ca="1" xml:space="preserve"> doc_tablesList[[#This Row],[Number of Data Rows]] + doc_tablesList[[#This Row],[Header Row]]</f>
        <v>1476</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25">
      <c r="B6" s="7">
        <f xml:space="preserve"> ROW( doc_tablesList[[#This Row],[ID]] ) - ROW(doc_tablesList[[#Headers],[ID]] )</f>
        <v>3</v>
      </c>
      <c r="C6" s="14" t="s">
        <v>908</v>
      </c>
      <c r="D6" s="58">
        <v>1</v>
      </c>
      <c r="E6" s="14" t="s">
        <v>947</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954</v>
      </c>
    </row>
    <row r="7" spans="1:14" x14ac:dyDescent="0.2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25">
      <c r="B8" s="7">
        <f xml:space="preserve"> ROW( doc_tablesList[[#This Row],[ID]] ) - ROW(doc_tablesList[[#Headers],[ID]] )</f>
        <v>5</v>
      </c>
      <c r="C8" s="14" t="s">
        <v>1157</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1305</v>
      </c>
    </row>
    <row r="9" spans="1:14" x14ac:dyDescent="0.25">
      <c r="B9" s="7">
        <f xml:space="preserve"> ROW( doc_tablesList[[#This Row],[ID]] ) - ROW(doc_tablesList[[#Headers],[ID]] )</f>
        <v>6</v>
      </c>
      <c r="C9" s="14" t="s">
        <v>1235</v>
      </c>
      <c r="D9" s="58">
        <v>1</v>
      </c>
      <c r="E9" s="14" t="s">
        <v>971</v>
      </c>
      <c r="F9" s="58" t="str">
        <f t="shared" ref="F9:F14" si="1" xml:space="preserve"> "row_id"</f>
        <v>row_id</v>
      </c>
      <c r="G9" s="62" cm="1">
        <f t="array" aca="1" ref="G9" ca="1" xml:space="preserve"> INDEX( ROW( INDIRECT( _xlfn.TEXTJOIN( "", , doc_tablesList[[#This Row],[Table Name]], "[[#Headers],[", doc_tablesList[[#This Row],[ID_columnName]], "]]" ) ) ), 1 )</f>
        <v>78</v>
      </c>
      <c r="H9" s="62">
        <f ca="1" xml:space="preserve"> MAX( INDIRECT( _xlfn.TEXTJOIN( "", , doc_tablesList[[#This Row],[Table Name]], "[", doc_tablesList[[#This Row],[ID_columnName]], "]" ) ) )</f>
        <v>42</v>
      </c>
      <c r="I9" s="62">
        <f ca="1" xml:space="preserve"> doc_tablesList[[#This Row],[Number of Data Rows]] + doc_tablesList[[#This Row],[Header Row]]</f>
        <v>120</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1236</v>
      </c>
    </row>
    <row r="10" spans="1:14" x14ac:dyDescent="0.25">
      <c r="B10" s="7">
        <f xml:space="preserve"> ROW( doc_tablesList[[#This Row],[ID]] ) - ROW(doc_tablesList[[#Headers],[ID]] )</f>
        <v>7</v>
      </c>
      <c r="C10" s="14" t="s">
        <v>837</v>
      </c>
      <c r="D10" s="58">
        <v>1</v>
      </c>
      <c r="E10" s="14" t="s">
        <v>971</v>
      </c>
      <c r="F10" s="58" t="str">
        <f t="shared" si="1"/>
        <v>row_id</v>
      </c>
      <c r="G10" s="62" cm="1">
        <f t="array" aca="1" ref="G10" ca="1" xml:space="preserve"> INDEX( ROW( INDIRECT( _xlfn.TEXTJOIN( "", , doc_tablesList[[#This Row],[Table Name]], "[[#Headers],[", doc_tablesList[[#This Row],[ID_columnName]], "]]" ) ) ), 1 )</f>
        <v>47</v>
      </c>
      <c r="H10" s="62">
        <f ca="1" xml:space="preserve"> MAX( INDIRECT( _xlfn.TEXTJOIN( "", , doc_tablesList[[#This Row],[Table Name]], "[", doc_tablesList[[#This Row],[ID_columnName]], "]" ) ) )</f>
        <v>25</v>
      </c>
      <c r="I10" s="62">
        <f ca="1" xml:space="preserve"> doc_tablesList[[#This Row],[Number of Data Rows]] + doc_tablesList[[#This Row],[Header Row]]</f>
        <v>72</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937</v>
      </c>
    </row>
    <row r="11" spans="1:14" x14ac:dyDescent="0.25">
      <c r="B11" s="7">
        <f xml:space="preserve"> ROW( doc_tablesList[[#This Row],[ID]] ) - ROW(doc_tablesList[[#Headers],[ID]] )</f>
        <v>8</v>
      </c>
      <c r="C11" s="14" t="s">
        <v>838</v>
      </c>
      <c r="D11" s="58">
        <v>1</v>
      </c>
      <c r="E11" s="14" t="s">
        <v>971</v>
      </c>
      <c r="F11" s="58" t="str">
        <f t="shared" si="1"/>
        <v>row_id</v>
      </c>
      <c r="G11" s="62" cm="1">
        <f t="array" aca="1" ref="G11" ca="1" xml:space="preserve"> INDEX( ROW( INDIRECT( _xlfn.TEXTJOIN( "", , doc_tablesList[[#This Row],[Table Name]], "[[#Headers],[", doc_tablesList[[#This Row],[ID_columnName]], "]]" ) ) ), 1 )</f>
        <v>124</v>
      </c>
      <c r="H11" s="62">
        <f ca="1" xml:space="preserve"> MAX( INDIRECT( _xlfn.TEXTJOIN( "", , doc_tablesList[[#This Row],[Table Name]], "[", doc_tablesList[[#This Row],[ID_columnName]], "]" ) ) )</f>
        <v>43</v>
      </c>
      <c r="I11" s="62">
        <f ca="1" xml:space="preserve"> doc_tablesList[[#This Row],[Number of Data Rows]] + doc_tablesList[[#This Row],[Header Row]]</f>
        <v>167</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936</v>
      </c>
    </row>
    <row r="12" spans="1:14" x14ac:dyDescent="0.25">
      <c r="B12" s="7">
        <f xml:space="preserve"> ROW( doc_tablesList[[#This Row],[ID]] ) - ROW(doc_tablesList[[#Headers],[ID]] )</f>
        <v>9</v>
      </c>
      <c r="C12" s="14" t="s">
        <v>839</v>
      </c>
      <c r="D12" s="58">
        <v>1</v>
      </c>
      <c r="E12" s="14" t="s">
        <v>971</v>
      </c>
      <c r="F12" s="58" t="str">
        <f t="shared" si="1"/>
        <v>row_id</v>
      </c>
      <c r="G12" s="62" cm="1">
        <f t="array" aca="1" ref="G12" ca="1" xml:space="preserve"> INDEX( ROW( INDIRECT( _xlfn.TEXTJOIN( "", , doc_tablesList[[#This Row],[Table Name]], "[[#Headers],[", doc_tablesList[[#This Row],[ID_columnName]], "]]" ) ) ), 1 )</f>
        <v>172</v>
      </c>
      <c r="H12" s="62">
        <f ca="1" xml:space="preserve"> MAX( INDIRECT( _xlfn.TEXTJOIN( "", , doc_tablesList[[#This Row],[Table Name]], "[", doc_tablesList[[#This Row],[ID_columnName]], "]" ) ) )</f>
        <v>31</v>
      </c>
      <c r="I12" s="62">
        <f ca="1" xml:space="preserve"> doc_tablesList[[#This Row],[Number of Data Rows]] + doc_tablesList[[#This Row],[Header Row]]</f>
        <v>203</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938</v>
      </c>
    </row>
    <row r="13" spans="1:14" x14ac:dyDescent="0.25">
      <c r="B13" s="7">
        <f xml:space="preserve"> ROW( doc_tablesList[[#This Row],[ID]] ) - ROW(doc_tablesList[[#Headers],[ID]] )</f>
        <v>10</v>
      </c>
      <c r="C13" s="14" t="s">
        <v>242</v>
      </c>
      <c r="D13" s="58">
        <v>1</v>
      </c>
      <c r="E13" s="14" t="s">
        <v>971</v>
      </c>
      <c r="F13" s="58" t="str">
        <f t="shared" si="1"/>
        <v>row_id</v>
      </c>
      <c r="G13" s="62" cm="1">
        <f t="array" aca="1" ref="G13" ca="1" xml:space="preserve"> INDEX( ROW( INDIRECT( _xlfn.TEXTJOIN( "", , doc_tablesList[[#This Row],[Table Name]], "[[#Headers],[", doc_tablesList[[#This Row],[ID_columnName]], "]]" ) ) ), 1 )</f>
        <v>250</v>
      </c>
      <c r="H13" s="62">
        <f ca="1" xml:space="preserve"> MAX( INDIRECT( _xlfn.TEXTJOIN( "", , doc_tablesList[[#This Row],[Table Name]], "[", doc_tablesList[[#This Row],[ID_columnName]], "]" ) ) )</f>
        <v>7</v>
      </c>
      <c r="I13" s="62">
        <f ca="1" xml:space="preserve"> doc_tablesList[[#This Row],[Number of Data Rows]] + doc_tablesList[[#This Row],[Header Row]]</f>
        <v>257</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939</v>
      </c>
    </row>
    <row r="14" spans="1:14" x14ac:dyDescent="0.25">
      <c r="B14" s="7">
        <f xml:space="preserve"> ROW( doc_tablesList[[#This Row],[ID]] ) - ROW(doc_tablesList[[#Headers],[ID]] )</f>
        <v>11</v>
      </c>
      <c r="C14" s="14" t="s">
        <v>969</v>
      </c>
      <c r="D14" s="58">
        <v>1</v>
      </c>
      <c r="E14" s="14" t="s">
        <v>971</v>
      </c>
      <c r="F14" s="58" t="str">
        <f t="shared" si="1"/>
        <v>row_id</v>
      </c>
      <c r="G14" s="62" cm="1">
        <f t="array" aca="1" ref="G14" ca="1" xml:space="preserve"> INDEX( ROW( INDIRECT( _xlfn.TEXTJOIN( "", , doc_tablesList[[#This Row],[Table Name]], "[[#Headers],[", doc_tablesList[[#This Row],[ID_columnName]], "]]" ) ) ), 1 )</f>
        <v>231</v>
      </c>
      <c r="H14" s="62">
        <f ca="1" xml:space="preserve"> MAX( INDIRECT( _xlfn.TEXTJOIN( "", , doc_tablesList[[#This Row],[Table Name]], "[", doc_tablesList[[#This Row],[ID_columnName]], "]" ) ) )</f>
        <v>14</v>
      </c>
      <c r="I14" s="62">
        <f ca="1" xml:space="preserve"> doc_tablesList[[#This Row],[Number of Data Rows]] + doc_tablesList[[#This Row],[Header Row]]</f>
        <v>245</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940</v>
      </c>
    </row>
    <row r="15" spans="1:14" x14ac:dyDescent="0.25">
      <c r="B15" s="7">
        <f xml:space="preserve"> ROW( doc_tablesList[[#This Row],[ID]] ) - ROW(doc_tablesList[[#Headers],[ID]] )</f>
        <v>12</v>
      </c>
      <c r="C15" s="14" t="s">
        <v>918</v>
      </c>
      <c r="D15" s="58">
        <v>1</v>
      </c>
      <c r="E15" s="14" t="s">
        <v>971</v>
      </c>
      <c r="F15" s="58" t="str">
        <f t="shared" ref="F15:F20" si="2" xml:space="preserve"> "row_id"</f>
        <v>row_id</v>
      </c>
      <c r="G15" s="62" cm="1">
        <f t="array" aca="1" ref="G15" ca="1" xml:space="preserve"> INDEX( ROW( INDIRECT( _xlfn.TEXTJOIN( "", , doc_tablesList[[#This Row],[Table Name]], "[[#Headers],[", doc_tablesList[[#This Row],[ID_columnName]], "]]" ) ) ), 1 )</f>
        <v>208</v>
      </c>
      <c r="H15" s="62">
        <f ca="1" xml:space="preserve"> MAX( INDIRECT( _xlfn.TEXTJOIN( "", , doc_tablesList[[#This Row],[Table Name]], "[", doc_tablesList[[#This Row],[ID_columnName]], "]" ) ) )</f>
        <v>3</v>
      </c>
      <c r="I15" s="62">
        <f ca="1" xml:space="preserve"> doc_tablesList[[#This Row],[Number of Data Rows]] + doc_tablesList[[#This Row],[Header Row]]</f>
        <v>211</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941</v>
      </c>
    </row>
    <row r="16" spans="1:14" x14ac:dyDescent="0.25">
      <c r="B16" s="7">
        <f xml:space="preserve"> ROW( doc_tablesList[[#This Row],[ID]] ) - ROW(doc_tablesList[[#Headers],[ID]] )</f>
        <v>13</v>
      </c>
      <c r="C16" s="14" t="s">
        <v>970</v>
      </c>
      <c r="D16" s="58">
        <v>1</v>
      </c>
      <c r="E16" s="14" t="s">
        <v>971</v>
      </c>
      <c r="F16" s="58" t="str">
        <f t="shared" si="2"/>
        <v>row_id</v>
      </c>
      <c r="G16" s="62" cm="1">
        <f t="array" aca="1" ref="G16" ca="1" xml:space="preserve"> INDEX( ROW( INDIRECT( _xlfn.TEXTJOIN( "", , doc_tablesList[[#This Row],[Table Name]], "[[#Headers],[", doc_tablesList[[#This Row],[ID_columnName]], "]]" ) ) ), 1 )</f>
        <v>224</v>
      </c>
      <c r="H16" s="62">
        <f ca="1" xml:space="preserve"> MAX( INDIRECT( _xlfn.TEXTJOIN( "", , doc_tablesList[[#This Row],[Table Name]], "[", doc_tablesList[[#This Row],[ID_columnName]], "]" ) ) )</f>
        <v>2</v>
      </c>
      <c r="I16" s="62">
        <f ca="1" xml:space="preserve"> doc_tablesList[[#This Row],[Number of Data Rows]] + doc_tablesList[[#This Row],[Header Row]]</f>
        <v>226</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1000</v>
      </c>
    </row>
    <row r="17" spans="2:14" x14ac:dyDescent="0.25">
      <c r="B17" s="7">
        <f xml:space="preserve"> ROW( doc_tablesList[[#This Row],[ID]] ) - ROW(doc_tablesList[[#Headers],[ID]] )</f>
        <v>14</v>
      </c>
      <c r="C17" s="14" t="s">
        <v>1066</v>
      </c>
      <c r="D17" s="58">
        <v>1</v>
      </c>
      <c r="E17" s="14" t="s">
        <v>971</v>
      </c>
      <c r="F17" s="58" t="str">
        <f t="shared" si="2"/>
        <v>row_id</v>
      </c>
      <c r="G17" s="62" cm="1">
        <f t="array" aca="1" ref="G17" ca="1" xml:space="preserve"> INDEX( ROW( INDIRECT( _xlfn.TEXTJOIN( "", , doc_tablesList[[#This Row],[Table Name]], "[[#Headers],[", doc_tablesList[[#This Row],[ID_columnName]], "]]" ) ) ), 1 )</f>
        <v>262</v>
      </c>
      <c r="H17" s="62">
        <f ca="1" xml:space="preserve"> MAX( INDIRECT( _xlfn.TEXTJOIN( "", , doc_tablesList[[#This Row],[Table Name]], "[", doc_tablesList[[#This Row],[ID_columnName]], "]" ) ) )</f>
        <v>4</v>
      </c>
      <c r="I17" s="62">
        <f ca="1" xml:space="preserve"> doc_tablesList[[#This Row],[Number of Data Rows]] + doc_tablesList[[#This Row],[Header Row]]</f>
        <v>266</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1067</v>
      </c>
    </row>
    <row r="18" spans="2:14" x14ac:dyDescent="0.25">
      <c r="B18" s="7">
        <f xml:space="preserve"> ROW( doc_tablesList[[#This Row],[ID]] ) - ROW(doc_tablesList[[#Headers],[ID]] )</f>
        <v>15</v>
      </c>
      <c r="C18" s="14" t="s">
        <v>1065</v>
      </c>
      <c r="D18" s="58">
        <v>1</v>
      </c>
      <c r="E18" s="14" t="s">
        <v>1065</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1303</v>
      </c>
    </row>
    <row r="19" spans="2:14" x14ac:dyDescent="0.25">
      <c r="B19" s="7">
        <f xml:space="preserve"> ROW( doc_tablesList[[#This Row],[ID]] ) - ROW(doc_tablesList[[#Headers],[ID]] )</f>
        <v>16</v>
      </c>
      <c r="C19" s="14" t="s">
        <v>1158</v>
      </c>
      <c r="D19" s="58">
        <v>1</v>
      </c>
      <c r="E19" s="14" t="s">
        <v>1158</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1304</v>
      </c>
    </row>
    <row r="20" spans="2:14" x14ac:dyDescent="0.25">
      <c r="B20" s="7">
        <f xml:space="preserve"> ROW( doc_tablesList[[#This Row],[ID]] ) - ROW(doc_tablesList[[#Headers],[ID]] )</f>
        <v>17</v>
      </c>
      <c r="C20" s="14" t="s">
        <v>1301</v>
      </c>
      <c r="D20" s="58">
        <v>1</v>
      </c>
      <c r="E20" s="14" t="s">
        <v>1301</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1302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245</v>
      </c>
      <c r="B1" s="4" t="s">
        <v>246</v>
      </c>
    </row>
    <row r="2" spans="1:5" x14ac:dyDescent="0.25">
      <c r="B2" s="4"/>
    </row>
    <row r="3" spans="1:5" ht="25.5" x14ac:dyDescent="0.25">
      <c r="B3" s="12" t="s">
        <v>780</v>
      </c>
      <c r="C3" s="12" t="s">
        <v>239</v>
      </c>
      <c r="D3" s="31" t="s">
        <v>1269</v>
      </c>
      <c r="E3" s="12" t="s">
        <v>1270</v>
      </c>
    </row>
    <row r="4" spans="1:5" x14ac:dyDescent="0.25">
      <c r="B4" s="7">
        <f xml:space="preserve"> ROW( testDev[[#This Row],[row_id]] ) - ROW(testDev[[#Headers],[row_id]] )</f>
        <v>1</v>
      </c>
      <c r="C4" s="14" t="s">
        <v>243</v>
      </c>
      <c r="D4" s="58" t="s">
        <v>1271</v>
      </c>
      <c r="E4" s="83" t="s">
        <v>1272</v>
      </c>
    </row>
    <row r="5" spans="1:5" ht="45" x14ac:dyDescent="0.25">
      <c r="B5" s="7">
        <f xml:space="preserve"> ROW( testDev[[#This Row],[row_id]] ) - ROW(testDev[[#Headers],[row_id]] )</f>
        <v>2</v>
      </c>
      <c r="C5" s="14" t="s">
        <v>836</v>
      </c>
      <c r="D5" s="58" t="s">
        <v>1273</v>
      </c>
      <c r="E5" s="83" t="s">
        <v>1274</v>
      </c>
    </row>
    <row r="6" spans="1:5" ht="45" x14ac:dyDescent="0.25">
      <c r="B6" s="7">
        <f xml:space="preserve"> ROW( testDev[[#This Row],[row_id]] ) - ROW(testDev[[#Headers],[row_id]] )</f>
        <v>3</v>
      </c>
      <c r="C6" s="14" t="s">
        <v>908</v>
      </c>
      <c r="D6" s="58" t="s">
        <v>1271</v>
      </c>
      <c r="E6" s="83" t="s">
        <v>1275</v>
      </c>
    </row>
    <row r="7" spans="1:5" x14ac:dyDescent="0.25">
      <c r="B7" s="7">
        <f xml:space="preserve"> ROW( testDev[[#This Row],[row_id]] ) - ROW(testDev[[#Headers],[row_id]] )</f>
        <v>4</v>
      </c>
      <c r="C7" s="14" t="s">
        <v>828</v>
      </c>
      <c r="D7" s="58" t="s">
        <v>1276</v>
      </c>
      <c r="E7" s="83" t="s">
        <v>1277</v>
      </c>
    </row>
    <row r="8" spans="1:5" x14ac:dyDescent="0.25">
      <c r="B8" s="7">
        <f xml:space="preserve"> ROW( testDev[[#This Row],[row_id]] ) - ROW(testDev[[#Headers],[row_id]] )</f>
        <v>5</v>
      </c>
      <c r="C8" s="14" t="s">
        <v>1157</v>
      </c>
      <c r="D8" s="58" t="s">
        <v>1276</v>
      </c>
      <c r="E8" s="83" t="s">
        <v>1277</v>
      </c>
    </row>
    <row r="9" spans="1:5" ht="22.5" x14ac:dyDescent="0.25">
      <c r="B9" s="7">
        <f xml:space="preserve"> ROW( testDev[[#This Row],[row_id]] ) - ROW(testDev[[#Headers],[row_id]] )</f>
        <v>6</v>
      </c>
      <c r="C9" s="14" t="s">
        <v>1235</v>
      </c>
      <c r="D9" s="58" t="s">
        <v>1271</v>
      </c>
      <c r="E9" s="83" t="s">
        <v>1278</v>
      </c>
    </row>
    <row r="10" spans="1:5" x14ac:dyDescent="0.25">
      <c r="B10" s="7">
        <f xml:space="preserve"> ROW( testDev[[#This Row],[row_id]] ) - ROW(testDev[[#Headers],[row_id]] )</f>
        <v>7</v>
      </c>
      <c r="C10" s="14" t="s">
        <v>837</v>
      </c>
      <c r="D10" s="58" t="s">
        <v>1271</v>
      </c>
      <c r="E10" s="83" t="s">
        <v>1279</v>
      </c>
    </row>
    <row r="11" spans="1:5" ht="22.5" x14ac:dyDescent="0.25">
      <c r="B11" s="7">
        <f xml:space="preserve"> ROW( testDev[[#This Row],[row_id]] ) - ROW(testDev[[#Headers],[row_id]] )</f>
        <v>8</v>
      </c>
      <c r="C11" s="14" t="s">
        <v>838</v>
      </c>
      <c r="D11" s="58" t="s">
        <v>1271</v>
      </c>
      <c r="E11" s="83" t="s">
        <v>1280</v>
      </c>
    </row>
    <row r="12" spans="1:5" ht="33.75" x14ac:dyDescent="0.25">
      <c r="B12" s="7">
        <f xml:space="preserve"> ROW( testDev[[#This Row],[row_id]] ) - ROW(testDev[[#Headers],[row_id]] )</f>
        <v>9</v>
      </c>
      <c r="C12" s="14" t="s">
        <v>839</v>
      </c>
      <c r="D12" s="58" t="s">
        <v>1273</v>
      </c>
      <c r="E12" s="83" t="s">
        <v>1281</v>
      </c>
    </row>
    <row r="13" spans="1:5" x14ac:dyDescent="0.25">
      <c r="B13" s="7">
        <f xml:space="preserve"> ROW( testDev[[#This Row],[row_id]] ) - ROW(testDev[[#Headers],[row_id]] )</f>
        <v>10</v>
      </c>
      <c r="C13" s="14" t="s">
        <v>242</v>
      </c>
      <c r="D13" s="58" t="s">
        <v>1276</v>
      </c>
      <c r="E13" s="83" t="s">
        <v>1277</v>
      </c>
    </row>
    <row r="14" spans="1:5" x14ac:dyDescent="0.25">
      <c r="B14" s="7">
        <f xml:space="preserve"> ROW( testDev[[#This Row],[row_id]] ) - ROW(testDev[[#Headers],[row_id]] )</f>
        <v>11</v>
      </c>
      <c r="C14" s="14" t="s">
        <v>969</v>
      </c>
      <c r="D14" s="58" t="s">
        <v>1273</v>
      </c>
      <c r="E14" s="83" t="s">
        <v>1282</v>
      </c>
    </row>
    <row r="15" spans="1:5" ht="22.5" x14ac:dyDescent="0.25">
      <c r="B15" s="7">
        <f xml:space="preserve"> ROW( testDev[[#This Row],[row_id]] ) - ROW(testDev[[#Headers],[row_id]] )</f>
        <v>12</v>
      </c>
      <c r="C15" s="14" t="s">
        <v>918</v>
      </c>
      <c r="D15" s="58" t="s">
        <v>1276</v>
      </c>
      <c r="E15" s="83" t="s">
        <v>1283</v>
      </c>
    </row>
    <row r="16" spans="1:5" x14ac:dyDescent="0.25">
      <c r="B16" s="7">
        <f xml:space="preserve"> ROW( testDev[[#This Row],[row_id]] ) - ROW(testDev[[#Headers],[row_id]] )</f>
        <v>13</v>
      </c>
      <c r="C16" s="14" t="s">
        <v>970</v>
      </c>
      <c r="D16" s="58" t="s">
        <v>1276</v>
      </c>
      <c r="E16" s="83" t="s">
        <v>1284</v>
      </c>
    </row>
    <row r="17" spans="2:5" x14ac:dyDescent="0.25">
      <c r="B17" s="7">
        <f xml:space="preserve"> ROW( testDev[[#This Row],[row_id]] ) - ROW(testDev[[#Headers],[row_id]] )</f>
        <v>14</v>
      </c>
      <c r="C17" s="14" t="s">
        <v>1066</v>
      </c>
      <c r="D17" s="58" t="s">
        <v>1276</v>
      </c>
      <c r="E17" s="83" t="s">
        <v>1277</v>
      </c>
    </row>
    <row r="18" spans="2:5" x14ac:dyDescent="0.25">
      <c r="B18" s="7">
        <f xml:space="preserve"> ROW( testDev[[#This Row],[row_id]] ) - ROW(testDev[[#Headers],[row_id]] )</f>
        <v>15</v>
      </c>
      <c r="C18" s="14" t="s">
        <v>1065</v>
      </c>
      <c r="D18" s="58" t="s">
        <v>1276</v>
      </c>
      <c r="E18" s="83" t="s">
        <v>1285</v>
      </c>
    </row>
    <row r="19" spans="2:5" ht="45" x14ac:dyDescent="0.25">
      <c r="B19" s="7">
        <f xml:space="preserve"> ROW( testDev[[#This Row],[row_id]] ) - ROW(testDev[[#Headers],[row_id]] )</f>
        <v>16</v>
      </c>
      <c r="C19" s="14" t="s">
        <v>1158</v>
      </c>
      <c r="D19" s="58" t="s">
        <v>1273</v>
      </c>
      <c r="E19" s="83" t="s">
        <v>1286</v>
      </c>
    </row>
    <row r="20" spans="2:5" x14ac:dyDescent="0.25">
      <c r="B20" s="7">
        <f xml:space="preserve"> ROW( testDev[[#This Row],[row_id]] ) - ROW(testDev[[#Headers],[row_id]] )</f>
        <v>17</v>
      </c>
      <c r="C20" s="14" t="s">
        <v>1287</v>
      </c>
      <c r="D20" s="58" t="s">
        <v>1271</v>
      </c>
      <c r="E20" s="83" t="s">
        <v>1288</v>
      </c>
    </row>
    <row r="21" spans="2:5" ht="22.5" x14ac:dyDescent="0.25">
      <c r="B21" s="7">
        <f xml:space="preserve"> ROW( testDev[[#This Row],[row_id]] ) - ROW(testDev[[#Headers],[row_id]] )</f>
        <v>18</v>
      </c>
      <c r="C21" s="14" t="s">
        <v>1289</v>
      </c>
      <c r="D21" s="58" t="s">
        <v>1276</v>
      </c>
      <c r="E21" s="83" t="s">
        <v>1290</v>
      </c>
    </row>
    <row r="22" spans="2:5" x14ac:dyDescent="0.25">
      <c r="B22" s="7">
        <f xml:space="preserve"> ROW( testDev[[#This Row],[row_id]] ) - ROW(testDev[[#Headers],[row_id]] )</f>
        <v>19</v>
      </c>
      <c r="C22" s="14" t="s">
        <v>1291</v>
      </c>
      <c r="D22" s="58" t="s">
        <v>1271</v>
      </c>
      <c r="E22" s="83" t="s">
        <v>1292</v>
      </c>
    </row>
    <row r="23" spans="2:5" x14ac:dyDescent="0.25">
      <c r="B23" s="7">
        <f xml:space="preserve"> ROW( testDev[[#This Row],[row_id]] ) - ROW(testDev[[#Headers],[row_id]] )</f>
        <v>20</v>
      </c>
      <c r="C23" s="14" t="s">
        <v>1293</v>
      </c>
      <c r="D23" s="58" t="s">
        <v>1276</v>
      </c>
      <c r="E23" s="83" t="s">
        <v>1277</v>
      </c>
    </row>
    <row r="24" spans="2:5" x14ac:dyDescent="0.25">
      <c r="B24" s="7">
        <f xml:space="preserve"> ROW( testDev[[#This Row],[row_id]] ) - ROW(testDev[[#Headers],[row_id]] )</f>
        <v>21</v>
      </c>
      <c r="C24" s="14" t="s">
        <v>1294</v>
      </c>
      <c r="D24" s="58" t="s">
        <v>1276</v>
      </c>
      <c r="E24" s="83" t="s">
        <v>1277</v>
      </c>
    </row>
    <row r="25" spans="2:5" x14ac:dyDescent="0.25">
      <c r="B25" s="7">
        <f xml:space="preserve"> ROW( testDev[[#This Row],[row_id]] ) - ROW(testDev[[#Headers],[row_id]] )</f>
        <v>22</v>
      </c>
      <c r="C25" s="14" t="s">
        <v>1295</v>
      </c>
      <c r="D25" s="58" t="s">
        <v>1276</v>
      </c>
      <c r="E25" s="83" t="s">
        <v>1277</v>
      </c>
    </row>
    <row r="26" spans="2:5" x14ac:dyDescent="0.25">
      <c r="B26" s="7">
        <f xml:space="preserve"> ROW( testDev[[#This Row],[row_id]] ) - ROW(testDev[[#Headers],[row_id]] )</f>
        <v>23</v>
      </c>
      <c r="C26" s="14" t="s">
        <v>1296</v>
      </c>
      <c r="D26" s="58" t="s">
        <v>1276</v>
      </c>
      <c r="E26" s="83" t="s">
        <v>1277</v>
      </c>
    </row>
    <row r="27" spans="2:5" ht="45" x14ac:dyDescent="0.25">
      <c r="B27" s="7">
        <f xml:space="preserve"> ROW( testDev[[#This Row],[row_id]] ) - ROW(testDev[[#Headers],[row_id]] )</f>
        <v>24</v>
      </c>
      <c r="C27" s="14" t="s">
        <v>1297</v>
      </c>
      <c r="D27" s="58" t="s">
        <v>1273</v>
      </c>
      <c r="E27" s="83" t="s">
        <v>1298</v>
      </c>
    </row>
    <row r="28" spans="2:5" ht="22.5" x14ac:dyDescent="0.25">
      <c r="B28" s="7">
        <f xml:space="preserve"> ROW( testDev[[#This Row],[row_id]] ) - ROW(testDev[[#Headers],[row_id]] )</f>
        <v>25</v>
      </c>
      <c r="C28" s="14" t="s">
        <v>1299</v>
      </c>
      <c r="D28" s="58" t="s">
        <v>1271</v>
      </c>
      <c r="E28" s="83" t="s">
        <v>1300</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66"/>
  <sheetViews>
    <sheetView tabSelected="1" topLeftCell="A79" zoomScale="90" zoomScaleNormal="90" workbookViewId="0">
      <pane xSplit="3" topLeftCell="D1" activePane="topRight" state="frozen"/>
      <selection pane="topRight" activeCell="E107" sqref="E107"/>
    </sheetView>
  </sheetViews>
  <sheetFormatPr defaultColWidth="8.7109375" defaultRowHeight="12.75" x14ac:dyDescent="0.2"/>
  <cols>
    <col min="1" max="1" width="8.7109375" style="4"/>
    <col min="2" max="2" width="11.140625" style="4" customWidth="1"/>
    <col min="3" max="3" width="32" style="4" customWidth="1"/>
    <col min="4" max="4" width="20.5703125" style="4" customWidth="1"/>
    <col min="5" max="5" width="20.5703125" style="21" customWidth="1"/>
    <col min="6" max="7" width="20.5703125" style="4" customWidth="1"/>
    <col min="8" max="21" width="18.5703125" style="4" customWidth="1"/>
    <col min="22" max="22" width="17" style="4" customWidth="1"/>
    <col min="23" max="16384" width="8.7109375" style="4"/>
  </cols>
  <sheetData>
    <row r="1" spans="1:21" ht="15" x14ac:dyDescent="0.25">
      <c r="A1" s="47"/>
      <c r="B1" s="48" t="s">
        <v>1026</v>
      </c>
      <c r="C1" s="48"/>
      <c r="D1" s="48"/>
      <c r="E1" s="48"/>
      <c r="F1" s="48"/>
      <c r="G1" s="48"/>
      <c r="H1" s="48"/>
      <c r="I1" s="48"/>
      <c r="J1" s="48"/>
      <c r="K1" s="48"/>
      <c r="L1" s="48"/>
      <c r="M1" s="48"/>
      <c r="N1" s="48"/>
      <c r="O1" s="48"/>
      <c r="P1" s="48"/>
      <c r="Q1" s="48"/>
      <c r="R1" s="48"/>
      <c r="S1" s="48"/>
      <c r="T1" s="48"/>
      <c r="U1" s="48"/>
    </row>
    <row r="2" spans="1:21" x14ac:dyDescent="0.2">
      <c r="C2" s="85" t="str">
        <f ca="1" xml:space="preserve"> OFFSET( INDIRECT( ADDRESS( ROW( co_sectors[[#Headers],[row_id]] ), COLUMN( co_sectors[[#Headers],[row_id]] ), , , ) ), -2, , 1, 1 )</f>
        <v>Sectors Table</v>
      </c>
      <c r="D2" s="4" t="s">
        <v>1037</v>
      </c>
    </row>
    <row r="3" spans="1:21" x14ac:dyDescent="0.2">
      <c r="C3" s="85" t="str">
        <f ca="1" xml:space="preserve"> OFFSET( INDIRECT( ADDRESS( ROW( co_impactYears[[#Headers],[row_id]] ), COLUMN( co_impactYears[[#Headers],[row_id]] ), , , ) ), -2, , 1, 1 )</f>
        <v>Impact Year Estimates</v>
      </c>
      <c r="D3" s="4" t="s">
        <v>1038</v>
      </c>
    </row>
    <row r="4" spans="1:21" x14ac:dyDescent="0.2">
      <c r="C4" s="85" t="str">
        <f ca="1" xml:space="preserve"> OFFSET( INDIRECT( ADDRESS( ROW( co_variants[[#Headers],[row_id]] ), COLUMN( co_variants[[#Headers],[row_id]] ), , , ) ), -4, , 1, 1 )</f>
        <v>Variants Table</v>
      </c>
      <c r="D4" s="4" t="s">
        <v>1039</v>
      </c>
    </row>
    <row r="5" spans="1:21" x14ac:dyDescent="0.2">
      <c r="C5" s="85" t="str">
        <f ca="1" xml:space="preserve"> OFFSET( INDIRECT( ADDRESS( ROW( co_impactTypes[[#Headers],[row_id]] ), COLUMN( co_impactTypes[[#Headers],[row_id]] ), , , ) ), -2, , 1, 1 )</f>
        <v>Impact Types</v>
      </c>
      <c r="D5" s="4" t="s">
        <v>1040</v>
      </c>
    </row>
    <row r="6" spans="1:21" x14ac:dyDescent="0.2">
      <c r="C6" s="85" t="str">
        <f ca="1" xml:space="preserve"> OFFSET( INDIRECT( ADDRESS( ROW( co_scalarInfo[[#Headers],[row_id]] ), COLUMN( co_scalarInfo[[#Headers],[row_id]] ), , , ) ), -2, , 1, 1 )</f>
        <v>Scalar Information</v>
      </c>
      <c r="D6" s="4" t="s">
        <v>1041</v>
      </c>
    </row>
    <row r="7" spans="1:21" x14ac:dyDescent="0.2">
      <c r="C7" s="85" t="str">
        <f ca="1" xml:space="preserve"> OFFSET( INDIRECT( ADDRESS( ROW( co_econMultipliers[[#Headers],[row_id]] ), COLUMN( co_econMultipliers[[#Headers],[row_id]] ), , , ) ), -2, , 1, 1 )</f>
        <v>Economic Multipliers</v>
      </c>
      <c r="D7" s="4" t="s">
        <v>1042</v>
      </c>
    </row>
    <row r="8" spans="1:21" x14ac:dyDescent="0.2">
      <c r="C8" s="85" t="str">
        <f ca="1" xml:space="preserve"> OFFSET( INDIRECT( ADDRESS( ROW( co_constants[[#Headers],[row_id]] ), COLUMN( co_constants[[#Headers],[row_id]] ), , , ) ), -2, , 1, 1 )</f>
        <v>Constants</v>
      </c>
      <c r="D8" s="4" t="s">
        <v>1032</v>
      </c>
    </row>
    <row r="9" spans="1:21" x14ac:dyDescent="0.2">
      <c r="C9" s="85" t="str">
        <f ca="1" xml:space="preserve"> OFFSET( INDIRECT( ADDRESS( ROW( co_modelTypes[[#Headers],[row_id]] ), COLUMN( co_modelTypes[[#Headers],[row_id]] ), , , ) ), -2, , 1, 1 )</f>
        <v>Model Types</v>
      </c>
      <c r="D9" s="4" t="s">
        <v>1033</v>
      </c>
    </row>
    <row r="10" spans="1:21" x14ac:dyDescent="0.2">
      <c r="C10" s="85" t="str">
        <f ca="1" xml:space="preserve"> OFFSET( INDIRECT( ADDRESS( ROW( co_models[[#Headers],[row_id]] ), COLUMN( co_models[[#Headers],[row_id]] ), , , ) ), -2, , 1, 1 )</f>
        <v>Binning Models</v>
      </c>
      <c r="D10" s="4" t="s">
        <v>1034</v>
      </c>
    </row>
    <row r="11" spans="1:21" x14ac:dyDescent="0.2">
      <c r="C11" s="85" t="str">
        <f ca="1" xml:space="preserve"> OFFSET( INDIRECT( ADDRESS( ROW( co_regions[[#Headers],[row_id]] ), COLUMN( co_regions[[#Headers],[row_id]] ), , , ) ), -2, , 1, 1 )</f>
        <v>Regions</v>
      </c>
      <c r="D11" s="4" t="s">
        <v>1043</v>
      </c>
    </row>
    <row r="12" spans="1:21" x14ac:dyDescent="0.2">
      <c r="C12" s="85" t="str">
        <f ca="1" xml:space="preserve"> OFFSET( INDIRECT( ADDRESS( ROW( co_inputScenarioInfo[[#Headers],[row_id]] ), COLUMN( co_inputScenarioInfo[[#Headers],[row_id]] ), , , ) ), -2, , 1, 1 )</f>
        <v>Input Scenario Information</v>
      </c>
      <c r="D12" s="4" t="s">
        <v>1068</v>
      </c>
    </row>
    <row r="14" spans="1:21" ht="22.5" x14ac:dyDescent="0.2">
      <c r="C14" s="89" t="s">
        <v>1025</v>
      </c>
      <c r="D14" s="86" t="s">
        <v>1031</v>
      </c>
      <c r="E14" s="87" t="s">
        <v>1016</v>
      </c>
      <c r="F14" s="88" t="s">
        <v>1024</v>
      </c>
    </row>
    <row r="16" spans="1:21" ht="15" x14ac:dyDescent="0.25">
      <c r="A16" s="47"/>
      <c r="B16" s="48" t="s">
        <v>238</v>
      </c>
      <c r="C16" s="48"/>
      <c r="D16" s="48"/>
      <c r="E16" s="48"/>
      <c r="F16" s="48"/>
      <c r="G16" s="48"/>
      <c r="H16" s="48"/>
      <c r="I16" s="48"/>
      <c r="J16" s="48"/>
      <c r="K16" s="48"/>
      <c r="L16" s="48"/>
      <c r="M16" s="48"/>
      <c r="N16" s="48"/>
      <c r="O16" s="48"/>
      <c r="P16" s="48"/>
      <c r="Q16" s="48"/>
      <c r="R16" s="48"/>
      <c r="S16" s="48"/>
      <c r="T16" s="48"/>
      <c r="U16" s="48"/>
    </row>
    <row r="18" spans="2:16" ht="38.25" x14ac:dyDescent="0.2">
      <c r="B18" s="49" t="s">
        <v>780</v>
      </c>
      <c r="C18" s="50" t="s">
        <v>219</v>
      </c>
      <c r="D18" s="49" t="s">
        <v>247</v>
      </c>
      <c r="E18" s="51" t="s">
        <v>760</v>
      </c>
      <c r="F18" s="51" t="s">
        <v>890</v>
      </c>
      <c r="G18" s="51" t="s">
        <v>1036</v>
      </c>
      <c r="H18" s="51" t="s">
        <v>1245</v>
      </c>
      <c r="I18" s="51" t="s">
        <v>831</v>
      </c>
      <c r="J18" s="51" t="s">
        <v>832</v>
      </c>
      <c r="K18" s="51" t="s">
        <v>1246</v>
      </c>
      <c r="L18" s="51" t="s">
        <v>975</v>
      </c>
      <c r="M18" s="51" t="s">
        <v>976</v>
      </c>
      <c r="N18" s="51" t="s">
        <v>977</v>
      </c>
      <c r="O18" s="51" t="s">
        <v>978</v>
      </c>
      <c r="P18" s="51" t="s">
        <v>1023</v>
      </c>
    </row>
    <row r="19" spans="2:16" ht="22.5" x14ac:dyDescent="0.2">
      <c r="B19" s="118">
        <f xml:space="preserve"> ROW( co_sectors[[#This Row],[row_id]] ) - ROW( co_sectors[[#Headers],[row_id]] )</f>
        <v>1</v>
      </c>
      <c r="C19" s="119" t="s">
        <v>559</v>
      </c>
      <c r="D19" s="54" t="s">
        <v>762</v>
      </c>
      <c r="E19" s="27">
        <v>1</v>
      </c>
      <c r="F19" s="30" t="s">
        <v>819</v>
      </c>
      <c r="G19" s="52" cm="1">
        <f t="array" ref="G19" xml:space="preserve"> IF( AND( SUMPRODUCT( co_impactYears[2010], --( co_sectors[[#This Row],[sector_id]] = co_impactYears[sector_id] ) ) &gt; 1,  SUMPRODUCT( co_impactYears[2090], --( co_sectors[[#This Row],[sector_id]] = co_impactYears[sector_id] ) ) &gt; 1 ), 1, 0 )</f>
        <v>0</v>
      </c>
      <c r="H19" s="68"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68" t="str">
        <f ca="1" xml:space="preserve"> _xlfn.TEXTJOIN( ", ", 1,
  OFFSET( INDIRECT( ADDRESS( ROW( INDEX( co_impactYears[sector_id], MATCH( co_sectors[[#This Row],[sector_id]], co_impactYears[sector_id], 0 ) ) ),  COLUMN( co_impactYears[[#Headers],[sector_id]] ), , , "controlTables" ) ), 0, 1, 1, 4 )
)</f>
        <v>N/A</v>
      </c>
      <c r="J19" s="6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68" cm="1">
        <f t="array" ref="K19" xml:space="preserve"> SUMPRODUCT( --( co_sectors[[#This Row],[sector_id]] = co_variants[sector_id] ) )</f>
        <v>2</v>
      </c>
      <c r="L19" s="68" cm="1">
        <f t="array" ref="L19" xml:space="preserve"> SUMPRODUCT( --( co_sectors[[#This Row],[sector_id]] = co_impactTypes[sector_id] ) )</f>
        <v>2</v>
      </c>
      <c r="M19" s="68" cm="1">
        <f t="array" ref="M19" xml:space="preserve"> IF( INDEX( co_impactYears[N/A], MATCH( 1, --( co_sectors[[#This Row],[sector_id]] = co_impactYears[sector_id] ), 0 ) ) = "N/A", 1, 2 )</f>
        <v>1</v>
      </c>
      <c r="N19" s="68" cm="1">
        <f t="array" ref="N19" xml:space="preserve"> INDEX( co_modelTypes[Number of models], MATCH( 1, --( co_sectors[[#This Row],[modelType]] = co_modelTypes[modelType_id] ), 0 ) ) + IF( co_sectors[[#This Row],[modelType]] = "gcm", 1, 0 )</f>
        <v>9</v>
      </c>
      <c r="O19" s="68" cm="1">
        <f t="array" ref="O19" xml:space="preserve"> INDEX( co_modelTypes[Number of levels], MATCH( 1, --( co_sectors[[#This Row],[modelType]] = co_modelTypes[modelType_id] ), 0 ) )</f>
        <v>7</v>
      </c>
      <c r="P19" s="68">
        <f xml:space="preserve"> PRODUCT( co_sectors[[#This Row],[Number of variants]:[Number of levels]] )</f>
        <v>252</v>
      </c>
    </row>
    <row r="20" spans="2:16" x14ac:dyDescent="0.2">
      <c r="B20" s="120">
        <f xml:space="preserve"> ROW( co_sectors[[#This Row],[row_id]] ) - ROW( co_sectors[[#Headers],[row_id]] )</f>
        <v>2</v>
      </c>
      <c r="C20" s="121" t="s">
        <v>1005</v>
      </c>
      <c r="D20" s="55" t="s">
        <v>1007</v>
      </c>
      <c r="E20" s="28">
        <v>1</v>
      </c>
      <c r="F20" s="31" t="s">
        <v>819</v>
      </c>
      <c r="G20" s="52" cm="1">
        <f t="array" ref="G20" xml:space="preserve"> IF( AND( SUMPRODUCT( co_impactYears[2010], --( co_sectors[[#This Row],[sector_id]] = co_impactYears[sector_id] ) ) &gt; 1,  SUMPRODUCT( co_impactYears[2090], --( co_sectors[[#This Row],[sector_id]] = co_impactYears[sector_id] ) ) &gt; 1 ), 1, 0 )</f>
        <v>0</v>
      </c>
      <c r="H20" s="68"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68" t="str">
        <f ca="1" xml:space="preserve"> _xlfn.TEXTJOIN( ", ", 1,
  OFFSET( INDIRECT( ADDRESS( ROW( INDEX( co_impactYears[sector_id], MATCH( co_sectors[[#This Row],[sector_id]], co_impactYears[sector_id], 0 ) ) ),  COLUMN( co_impactYears[[#Headers],[sector_id]] ), , , "controlTables" ) ), 0, 1, 1, 4 )
)</f>
        <v>N/A</v>
      </c>
      <c r="J20" s="68"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68" cm="1">
        <f t="array" ref="K20" xml:space="preserve"> SUMPRODUCT( --( co_sectors[[#This Row],[sector_id]] = co_variants[sector_id] ) )</f>
        <v>1</v>
      </c>
      <c r="L20" s="68" cm="1">
        <f t="array" ref="L20" xml:space="preserve"> SUMPRODUCT( --( co_sectors[[#This Row],[sector_id]] = co_impactTypes[sector_id] ) )</f>
        <v>1</v>
      </c>
      <c r="M20" s="68" cm="1">
        <f t="array" ref="M20" xml:space="preserve"> IF( INDEX( co_impactYears[N/A], MATCH( 1, --( co_sectors[[#This Row],[sector_id]] = co_impactYears[sector_id] ), 0 ) ) = "N/A", 1, 2 )</f>
        <v>1</v>
      </c>
      <c r="N20" s="68" cm="1">
        <f t="array" ref="N20" xml:space="preserve"> INDEX( co_modelTypes[Number of models], MATCH( 1, --( co_sectors[[#This Row],[modelType]] = co_modelTypes[modelType_id] ), 0 ) ) + IF( co_sectors[[#This Row],[modelType]] = "gcm", 1, 0 )</f>
        <v>9</v>
      </c>
      <c r="O20" s="68" cm="1">
        <f t="array" ref="O20" xml:space="preserve"> INDEX( co_modelTypes[Number of levels], MATCH( 1, --( co_sectors[[#This Row],[modelType]] = co_modelTypes[modelType_id] ), 0 ) )</f>
        <v>7</v>
      </c>
      <c r="P20" s="68">
        <f xml:space="preserve"> PRODUCT( co_sectors[[#This Row],[Number of variants]:[Number of levels]] )</f>
        <v>63</v>
      </c>
    </row>
    <row r="21" spans="2:16" ht="33.75" x14ac:dyDescent="0.2">
      <c r="B21" s="122">
        <f xml:space="preserve"> ROW( co_sectors[[#This Row],[row_id]] ) - ROW( co_sectors[[#Headers],[row_id]] )</f>
        <v>3</v>
      </c>
      <c r="C21" s="119" t="s">
        <v>1248</v>
      </c>
      <c r="D21" s="54" t="s">
        <v>1263</v>
      </c>
      <c r="E21" s="27">
        <v>1</v>
      </c>
      <c r="F21" s="31" t="s">
        <v>819</v>
      </c>
      <c r="G21" s="52" cm="1">
        <f t="array" ref="G21" xml:space="preserve"> IF( AND( SUMPRODUCT( co_impactYears[2010], --( co_sectors[[#This Row],[sector_id]] = co_impactYears[sector_id] ) ) &gt; 1,  SUMPRODUCT( co_impactYears[2090], --( co_sectors[[#This Row],[sector_id]] = co_impactYears[sector_id] ) ) &gt; 1 ), 1, 0 )</f>
        <v>0</v>
      </c>
      <c r="H21" s="68" t="str" cm="1">
        <f t="array" aca="1" ref="H21"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1" s="68" t="str">
        <f ca="1" xml:space="preserve"> _xlfn.TEXTJOIN( ", ", 1,
  OFFSET( INDIRECT( ADDRESS( ROW( INDEX( co_impactYears[sector_id], MATCH( co_sectors[[#This Row],[sector_id]], co_impactYears[sector_id], 0 ) ) ),  COLUMN( co_impactYears[[#Headers],[sector_id]] ), , , "controlTables" ) ), 0, 1, 1, 4 )
)</f>
        <v>N/A</v>
      </c>
      <c r="J21" s="6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68" cm="1">
        <f t="array" ref="K21" xml:space="preserve"> SUMPRODUCT( --( co_sectors[[#This Row],[sector_id]] = co_variants[sector_id] ) )</f>
        <v>3</v>
      </c>
      <c r="L21" s="68" cm="1">
        <f t="array" ref="L21" xml:space="preserve"> SUMPRODUCT( --( co_sectors[[#This Row],[sector_id]] = co_impactTypes[sector_id] ) )</f>
        <v>1</v>
      </c>
      <c r="M21" s="68" cm="1">
        <f t="array" ref="M21" xml:space="preserve"> IF( INDEX( co_impactYears[N/A], MATCH( 1, --( co_sectors[[#This Row],[sector_id]] = co_impactYears[sector_id] ), 0 ) ) = "N/A", 1, 2 )</f>
        <v>1</v>
      </c>
      <c r="N21" s="68" cm="1">
        <f t="array" ref="N21" xml:space="preserve"> INDEX( co_modelTypes[Number of models], MATCH( 1, --( co_sectors[[#This Row],[modelType]] = co_modelTypes[modelType_id] ), 0 ) ) + IF( co_sectors[[#This Row],[modelType]] = "gcm", 1, 0 )</f>
        <v>9</v>
      </c>
      <c r="O21" s="68" cm="1">
        <f t="array" ref="O21" xml:space="preserve"> INDEX( co_modelTypes[Number of levels], MATCH( 1, --( co_sectors[[#This Row],[modelType]] = co_modelTypes[modelType_id] ), 0 ) )</f>
        <v>7</v>
      </c>
      <c r="P21" s="68">
        <f xml:space="preserve"> PRODUCT( co_sectors[[#This Row],[Number of variants]:[Number of levels]] )</f>
        <v>189</v>
      </c>
    </row>
    <row r="22" spans="2:16" ht="22.5" x14ac:dyDescent="0.2">
      <c r="B22" s="122">
        <f xml:space="preserve"> ROW( co_sectors[[#This Row],[row_id]] ) - ROW( co_sectors[[#Headers],[row_id]] )</f>
        <v>4</v>
      </c>
      <c r="C22" s="119" t="s">
        <v>1229</v>
      </c>
      <c r="D22" s="54" t="s">
        <v>1231</v>
      </c>
      <c r="E22" s="27">
        <v>1</v>
      </c>
      <c r="F22" s="31" t="s">
        <v>819</v>
      </c>
      <c r="G22" s="52" cm="1">
        <f t="array" ref="G22" xml:space="preserve"> IF( AND( SUMPRODUCT( co_impactYears[2010], --( co_sectors[[#This Row],[sector_id]] = co_impactYears[sector_id] ) ) &gt; 1,  SUMPRODUCT( co_impactYears[2090], --( co_sectors[[#This Row],[sector_id]] = co_impactYears[sector_id] ) ) &gt; 1 ), 1, 0 )</f>
        <v>0</v>
      </c>
      <c r="H22" s="68"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68" t="str">
        <f ca="1" xml:space="preserve"> _xlfn.TEXTJOIN( ", ", 1,
  OFFSET( INDIRECT( ADDRESS( ROW( INDEX( co_impactYears[sector_id], MATCH( co_sectors[[#This Row],[sector_id]], co_impactYears[sector_id], 0 ) ) ),  COLUMN( co_impactYears[[#Headers],[sector_id]] ), , , "controlTables" ) ), 0, 1, 1, 4 )
)</f>
        <v>N/A</v>
      </c>
      <c r="J22" s="6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68" cm="1">
        <f t="array" ref="K22" xml:space="preserve"> SUMPRODUCT( --( co_sectors[[#This Row],[sector_id]] = co_variants[sector_id] ) )</f>
        <v>2</v>
      </c>
      <c r="L22" s="68" cm="1">
        <f t="array" ref="L22" xml:space="preserve"> SUMPRODUCT( --( co_sectors[[#This Row],[sector_id]] = co_impactTypes[sector_id] ) )</f>
        <v>4</v>
      </c>
      <c r="M22" s="68" cm="1">
        <f t="array" ref="M22" xml:space="preserve"> IF( INDEX( co_impactYears[N/A], MATCH( 1, --( co_sectors[[#This Row],[sector_id]] = co_impactYears[sector_id] ), 0 ) ) = "N/A", 1, 2 )</f>
        <v>1</v>
      </c>
      <c r="N22" s="68" cm="1">
        <f t="array" ref="N22" xml:space="preserve"> INDEX( co_modelTypes[Number of models], MATCH( 1, --( co_sectors[[#This Row],[modelType]] = co_modelTypes[modelType_id] ), 0 ) ) + IF( co_sectors[[#This Row],[modelType]] = "gcm", 1, 0 )</f>
        <v>9</v>
      </c>
      <c r="O22" s="68" cm="1">
        <f t="array" ref="O22" xml:space="preserve"> INDEX( co_modelTypes[Number of levels], MATCH( 1, --( co_sectors[[#This Row],[modelType]] = co_modelTypes[modelType_id] ), 0 ) )</f>
        <v>7</v>
      </c>
      <c r="P22" s="68">
        <f xml:space="preserve"> PRODUCT( co_sectors[[#This Row],[Number of variants]:[Number of levels]] )</f>
        <v>504</v>
      </c>
    </row>
    <row r="23" spans="2:16" x14ac:dyDescent="0.2">
      <c r="B23" s="122">
        <f xml:space="preserve"> ROW( co_sectors[[#This Row],[row_id]] ) - ROW( co_sectors[[#Headers],[row_id]] )</f>
        <v>5</v>
      </c>
      <c r="C23" s="119" t="s">
        <v>1230</v>
      </c>
      <c r="D23" s="54" t="s">
        <v>1232</v>
      </c>
      <c r="E23" s="27">
        <v>1</v>
      </c>
      <c r="F23" s="30" t="s">
        <v>819</v>
      </c>
      <c r="G23" s="52" cm="1">
        <f t="array" ref="G23" xml:space="preserve"> IF( AND( SUMPRODUCT( co_impactYears[2010], --( co_sectors[[#This Row],[sector_id]] = co_impactYears[sector_id] ) ) &gt; 1,  SUMPRODUCT( co_impactYears[2090], --( co_sectors[[#This Row],[sector_id]] = co_impactYears[sector_id] ) ) &gt; 1 ), 1, 0 )</f>
        <v>0</v>
      </c>
      <c r="H23" s="68"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68" t="str">
        <f ca="1" xml:space="preserve"> _xlfn.TEXTJOIN( ", ", 1,
  OFFSET( INDIRECT( ADDRESS( ROW( INDEX( co_impactYears[sector_id], MATCH( co_sectors[[#This Row],[sector_id]], co_impactYears[sector_id], 0 ) ) ),  COLUMN( co_impactYears[[#Headers],[sector_id]] ), , , "controlTables" ) ), 0, 1, 1, 4 )
)</f>
        <v>N/A</v>
      </c>
      <c r="J23" s="6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68" cm="1">
        <f t="array" ref="K23" xml:space="preserve"> SUMPRODUCT( --( co_sectors[[#This Row],[sector_id]] = co_variants[sector_id] ) )</f>
        <v>1</v>
      </c>
      <c r="L23" s="68" cm="1">
        <f t="array" ref="L23" xml:space="preserve"> SUMPRODUCT( --( co_sectors[[#This Row],[sector_id]] = co_impactTypes[sector_id] ) )</f>
        <v>2</v>
      </c>
      <c r="M23" s="68" cm="1">
        <f t="array" ref="M23" xml:space="preserve"> IF( INDEX( co_impactYears[N/A], MATCH( 1, --( co_sectors[[#This Row],[sector_id]] = co_impactYears[sector_id] ), 0 ) ) = "N/A", 1, 2 )</f>
        <v>1</v>
      </c>
      <c r="N23" s="68" cm="1">
        <f t="array" ref="N23" xml:space="preserve"> INDEX( co_modelTypes[Number of models], MATCH( 1, --( co_sectors[[#This Row],[modelType]] = co_modelTypes[modelType_id] ), 0 ) ) + IF( co_sectors[[#This Row],[modelType]] = "gcm", 1, 0 )</f>
        <v>9</v>
      </c>
      <c r="O23" s="68" cm="1">
        <f t="array" ref="O23" xml:space="preserve"> INDEX( co_modelTypes[Number of levels], MATCH( 1, --( co_sectors[[#This Row],[modelType]] = co_modelTypes[modelType_id] ), 0 ) )</f>
        <v>7</v>
      </c>
      <c r="P23" s="68">
        <f xml:space="preserve"> PRODUCT( co_sectors[[#This Row],[Number of variants]:[Number of levels]] )</f>
        <v>126</v>
      </c>
    </row>
    <row r="24" spans="2:16" ht="33.75" x14ac:dyDescent="0.2">
      <c r="B24" s="122">
        <f xml:space="preserve"> ROW( co_sectors[[#This Row],[row_id]] ) - ROW( co_sectors[[#Headers],[row_id]] )</f>
        <v>6</v>
      </c>
      <c r="C24" s="123" t="s">
        <v>1159</v>
      </c>
      <c r="D24" s="113" t="s">
        <v>1160</v>
      </c>
      <c r="E24" s="114">
        <v>1</v>
      </c>
      <c r="F24" s="109" t="s">
        <v>819</v>
      </c>
      <c r="G24" s="52" cm="1">
        <f t="array" ref="G24" xml:space="preserve"> IF( AND( SUMPRODUCT( co_impactYears[2010], --( co_sectors[[#This Row],[sector_id]] = co_impactYears[sector_id] ) ) &gt; 1,  SUMPRODUCT( co_impactYears[2090], --( co_sectors[[#This Row],[sector_id]] = co_impactYears[sector_id] ) ) &gt; 1 ), 1, 0 )</f>
        <v>0</v>
      </c>
      <c r="H24" s="68"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68" t="str">
        <f ca="1" xml:space="preserve"> _xlfn.TEXTJOIN( ", ", 1,
  OFFSET( INDIRECT( ADDRESS( ROW( INDEX( co_impactYears[sector_id], MATCH( co_sectors[[#This Row],[sector_id]], co_impactYears[sector_id], 0 ) ) ),  COLUMN( co_impactYears[[#Headers],[sector_id]] ), , , "controlTables" ) ), 0, 1, 1, 4 )
)</f>
        <v>N/A</v>
      </c>
      <c r="J24" s="6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68" cm="1">
        <f t="array" ref="K24" xml:space="preserve"> SUMPRODUCT( --( co_sectors[[#This Row],[sector_id]] = co_variants[sector_id] ) )</f>
        <v>3</v>
      </c>
      <c r="L24" s="68" cm="1">
        <f t="array" ref="L24" xml:space="preserve"> SUMPRODUCT( --( co_sectors[[#This Row],[sector_id]] = co_impactTypes[sector_id] ) )</f>
        <v>1</v>
      </c>
      <c r="M24" s="68" cm="1">
        <f t="array" ref="M24" xml:space="preserve"> IF( INDEX( co_impactYears[N/A], MATCH( 1, --( co_sectors[[#This Row],[sector_id]] = co_impactYears[sector_id] ), 0 ) ) = "N/A", 1, 2 )</f>
        <v>1</v>
      </c>
      <c r="N24" s="68" cm="1">
        <f t="array" ref="N24" xml:space="preserve"> INDEX( co_modelTypes[Number of models], MATCH( 1, --( co_sectors[[#This Row],[modelType]] = co_modelTypes[modelType_id] ), 0 ) ) + IF( co_sectors[[#This Row],[modelType]] = "gcm", 1, 0 )</f>
        <v>9</v>
      </c>
      <c r="O24" s="68" cm="1">
        <f t="array" ref="O24" xml:space="preserve"> INDEX( co_modelTypes[Number of levels], MATCH( 1, --( co_sectors[[#This Row],[modelType]] = co_modelTypes[modelType_id] ), 0 ) )</f>
        <v>7</v>
      </c>
      <c r="P24" s="68">
        <f xml:space="preserve"> PRODUCT( co_sectors[[#This Row],[Number of variants]:[Number of levels]] )</f>
        <v>189</v>
      </c>
    </row>
    <row r="25" spans="2:16" ht="45" x14ac:dyDescent="0.2">
      <c r="B25" s="122">
        <f xml:space="preserve"> ROW( co_sectors[[#This Row],[row_id]] ) - ROW( co_sectors[[#Headers],[row_id]] )</f>
        <v>7</v>
      </c>
      <c r="C25" s="119" t="s">
        <v>86</v>
      </c>
      <c r="D25" s="54" t="s">
        <v>198</v>
      </c>
      <c r="E25" s="27">
        <v>1</v>
      </c>
      <c r="F25" s="31" t="s">
        <v>818</v>
      </c>
      <c r="G25" s="53" cm="1">
        <f t="array" ref="G25" xml:space="preserve"> IF( AND( SUMPRODUCT( co_impactYears[2010], --( co_sectors[[#This Row],[sector_id]] = co_impactYears[sector_id] ) ) &gt; 1,  SUMPRODUCT( co_impactYears[2090], --( co_sectors[[#This Row],[sector_id]] = co_impactYears[sector_id] ) ) &gt; 1 ), 1, 0 )</f>
        <v>0</v>
      </c>
      <c r="H25" s="68" t="str" cm="1">
        <f t="array" aca="1" ref="H2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25" s="68" t="str">
        <f ca="1" xml:space="preserve"> _xlfn.TEXTJOIN( ", ", 1,
  OFFSET( INDIRECT( ADDRESS( ROW( INDEX( co_impactYears[sector_id], MATCH( co_sectors[[#This Row],[sector_id]], co_impactYears[sector_id], 0 ) ) ),  COLUMN( co_impactYears[[#Headers],[sector_id]] ), , , "controlTables" ) ), 0, 1, 1, 4 )
)</f>
        <v>N/A</v>
      </c>
      <c r="J25" s="6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68" cm="1">
        <f t="array" ref="K25" xml:space="preserve"> SUMPRODUCT( --( co_sectors[[#This Row],[sector_id]] = co_variants[sector_id] ) )</f>
        <v>3</v>
      </c>
      <c r="L25" s="68" cm="1">
        <f t="array" ref="L25" xml:space="preserve"> SUMPRODUCT( --( co_sectors[[#This Row],[sector_id]] = co_impactTypes[sector_id] ) )</f>
        <v>1</v>
      </c>
      <c r="M25" s="68" cm="1">
        <f t="array" ref="M25" xml:space="preserve"> IF( INDEX( co_impactYears[N/A], MATCH( 1, --( co_sectors[[#This Row],[sector_id]] = co_impactYears[sector_id] ), 0 ) ) = "N/A", 1, 2 )</f>
        <v>1</v>
      </c>
      <c r="N25" s="68" cm="1">
        <f t="array" ref="N25" xml:space="preserve"> INDEX( co_modelTypes[Number of models], MATCH( 1, --( co_sectors[[#This Row],[modelType]] = co_modelTypes[modelType_id] ), 0 ) ) + IF( co_sectors[[#This Row],[modelType]] = "gcm", 1, 0 )</f>
        <v>6</v>
      </c>
      <c r="O25" s="68" cm="1">
        <f t="array" ref="O25" xml:space="preserve"> INDEX( co_modelTypes[Number of levels], MATCH( 1, --( co_sectors[[#This Row],[modelType]] = co_modelTypes[modelType_id] ), 0 ) )</f>
        <v>6</v>
      </c>
      <c r="P25" s="68">
        <f xml:space="preserve"> PRODUCT( co_sectors[[#This Row],[Number of variants]:[Number of levels]] )</f>
        <v>108</v>
      </c>
    </row>
    <row r="26" spans="2:16" ht="22.5" x14ac:dyDescent="0.2">
      <c r="B26" s="122">
        <f xml:space="preserve"> ROW( co_sectors[[#This Row],[row_id]] ) - ROW( co_sectors[[#Headers],[row_id]] )</f>
        <v>8</v>
      </c>
      <c r="C26" s="124" t="s">
        <v>220</v>
      </c>
      <c r="D26" s="54" t="s">
        <v>1004</v>
      </c>
      <c r="E26" s="28">
        <v>1</v>
      </c>
      <c r="F26" s="30" t="s">
        <v>819</v>
      </c>
      <c r="G26" s="52" cm="1">
        <f t="array" ref="G26" xml:space="preserve"> IF( AND( SUMPRODUCT( co_impactYears[2010], --( co_sectors[[#This Row],[sector_id]] = co_impactYears[sector_id] ) ) &gt; 1,  SUMPRODUCT( co_impactYears[2090], --( co_sectors[[#This Row],[sector_id]] = co_impactYears[sector_id] ) ) &gt; 1 ), 1, 0 )</f>
        <v>0</v>
      </c>
      <c r="H26" s="68"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68" t="str">
        <f ca="1" xml:space="preserve"> _xlfn.TEXTJOIN( ", ", 1,
  OFFSET( INDIRECT( ADDRESS( ROW( INDEX( co_impactYears[sector_id], MATCH( co_sectors[[#This Row],[sector_id]], co_impactYears[sector_id], 0 ) ) ),  COLUMN( co_impactYears[[#Headers],[sector_id]] ), , , "controlTables" ) ), 0, 1, 1, 4 )
)</f>
        <v>N/A</v>
      </c>
      <c r="J26" s="6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68" cm="1">
        <f t="array" ref="K26" xml:space="preserve"> SUMPRODUCT( --( co_sectors[[#This Row],[sector_id]] = co_variants[sector_id] ) )</f>
        <v>1</v>
      </c>
      <c r="L26" s="68" cm="1">
        <f t="array" ref="L26" xml:space="preserve"> SUMPRODUCT( --( co_sectors[[#This Row],[sector_id]] = co_impactTypes[sector_id] ) )</f>
        <v>1</v>
      </c>
      <c r="M26" s="68" cm="1">
        <f t="array" ref="M26" xml:space="preserve"> IF( INDEX( co_impactYears[N/A], MATCH( 1, --( co_sectors[[#This Row],[sector_id]] = co_impactYears[sector_id] ), 0 ) ) = "N/A", 1, 2 )</f>
        <v>1</v>
      </c>
      <c r="N26" s="68" cm="1">
        <f t="array" ref="N26" xml:space="preserve"> INDEX( co_modelTypes[Number of models], MATCH( 1, --( co_sectors[[#This Row],[modelType]] = co_modelTypes[modelType_id] ), 0 ) ) + IF( co_sectors[[#This Row],[modelType]] = "gcm", 1, 0 )</f>
        <v>9</v>
      </c>
      <c r="O26" s="68" cm="1">
        <f t="array" ref="O26" xml:space="preserve"> INDEX( co_modelTypes[Number of levels], MATCH( 1, --( co_sectors[[#This Row],[modelType]] = co_modelTypes[modelType_id] ), 0 ) )</f>
        <v>7</v>
      </c>
      <c r="P26" s="68">
        <f xml:space="preserve"> PRODUCT( co_sectors[[#This Row],[Number of variants]:[Number of levels]] )</f>
        <v>63</v>
      </c>
    </row>
    <row r="27" spans="2:16" ht="45" x14ac:dyDescent="0.2">
      <c r="B27" s="122">
        <f xml:space="preserve"> ROW( co_sectors[[#This Row],[row_id]] ) - ROW( co_sectors[[#Headers],[row_id]] )</f>
        <v>9</v>
      </c>
      <c r="C27" s="124" t="s">
        <v>1002</v>
      </c>
      <c r="D27" s="54" t="s">
        <v>1001</v>
      </c>
      <c r="E27" s="28">
        <v>1</v>
      </c>
      <c r="F27" s="30" t="s">
        <v>819</v>
      </c>
      <c r="G27" s="52" cm="1">
        <f t="array" ref="G27" xml:space="preserve"> IF( AND( SUMPRODUCT( co_impactYears[2010], --( co_sectors[[#This Row],[sector_id]] = co_impactYears[sector_id] ) ) &gt; 1,  SUMPRODUCT( co_impactYears[2090], --( co_sectors[[#This Row],[sector_id]] = co_impactYears[sector_id] ) ) &gt; 1 ), 1, 0 )</f>
        <v>0</v>
      </c>
      <c r="H27" s="68" t="str" cm="1">
        <f t="array" aca="1" ref="H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27" s="68" t="str">
        <f ca="1" xml:space="preserve"> _xlfn.TEXTJOIN( ", ", 1,
  OFFSET( INDIRECT( ADDRESS( ROW( INDEX( co_impactYears[sector_id], MATCH( co_sectors[[#This Row],[sector_id]], co_impactYears[sector_id], 0 ) ) ),  COLUMN( co_impactYears[[#Headers],[sector_id]] ), , , "controlTables" ) ), 0, 1, 1, 4 )
)</f>
        <v>N/A</v>
      </c>
      <c r="J27" s="6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68" cm="1">
        <f t="array" ref="K27" xml:space="preserve"> SUMPRODUCT( --( co_sectors[[#This Row],[sector_id]] = co_variants[sector_id] ) )</f>
        <v>3</v>
      </c>
      <c r="L27" s="68" cm="1">
        <f t="array" ref="L27" xml:space="preserve"> SUMPRODUCT( --( co_sectors[[#This Row],[sector_id]] = co_impactTypes[sector_id] ) )</f>
        <v>1</v>
      </c>
      <c r="M27" s="68" cm="1">
        <f t="array" ref="M27" xml:space="preserve"> IF( INDEX( co_impactYears[N/A], MATCH( 1, --( co_sectors[[#This Row],[sector_id]] = co_impactYears[sector_id] ), 0 ) ) = "N/A", 1, 2 )</f>
        <v>1</v>
      </c>
      <c r="N27" s="68" cm="1">
        <f t="array" ref="N27" xml:space="preserve"> INDEX( co_modelTypes[Number of models], MATCH( 1, --( co_sectors[[#This Row],[modelType]] = co_modelTypes[modelType_id] ), 0 ) ) + IF( co_sectors[[#This Row],[modelType]] = "gcm", 1, 0 )</f>
        <v>9</v>
      </c>
      <c r="O27" s="68" cm="1">
        <f t="array" ref="O27" xml:space="preserve"> INDEX( co_modelTypes[Number of levels], MATCH( 1, --( co_sectors[[#This Row],[modelType]] = co_modelTypes[modelType_id] ), 0 ) )</f>
        <v>7</v>
      </c>
      <c r="P27" s="68">
        <f xml:space="preserve"> PRODUCT( co_sectors[[#This Row],[Number of variants]:[Number of levels]] )</f>
        <v>189</v>
      </c>
    </row>
    <row r="28" spans="2:16" ht="22.5" x14ac:dyDescent="0.2">
      <c r="B28" s="122">
        <f xml:space="preserve"> ROW( co_sectors[[#This Row],[row_id]] ) - ROW( co_sectors[[#Headers],[row_id]] )</f>
        <v>10</v>
      </c>
      <c r="C28" s="119" t="s">
        <v>17</v>
      </c>
      <c r="D28" s="54" t="s">
        <v>199</v>
      </c>
      <c r="E28" s="27">
        <v>1</v>
      </c>
      <c r="F28" s="30" t="s">
        <v>819</v>
      </c>
      <c r="G28" s="52" cm="1">
        <f t="array" ref="G28" xml:space="preserve"> IF( AND( SUMPRODUCT( co_impactYears[2010], --( co_sectors[[#This Row],[sector_id]] = co_impactYears[sector_id] ) ) &gt; 1,  SUMPRODUCT( co_impactYears[2090], --( co_sectors[[#This Row],[sector_id]] = co_impactYears[sector_id] ) ) &gt; 1 ), 1, 0 )</f>
        <v>1</v>
      </c>
      <c r="H28" s="68"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I28" s="68" t="str">
        <f ca="1" xml:space="preserve"> _xlfn.TEXTJOIN( ", ", 1,
  OFFSET( INDIRECT( ADDRESS( ROW( INDEX( co_impactYears[sector_id], MATCH( co_sectors[[#This Row],[sector_id]], co_impactYears[sector_id], 0 ) ) ),  COLUMN( co_impactYears[[#Headers],[sector_id]] ), , , "controlTables" ) ), 0, 1, 1, 4 )
)</f>
        <v>2010, 2090</v>
      </c>
      <c r="J28" s="6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68" cm="1">
        <f t="array" ref="K28" xml:space="preserve"> SUMPRODUCT( --( co_sectors[[#This Row],[sector_id]] = co_variants[sector_id] ) )</f>
        <v>2</v>
      </c>
      <c r="L28" s="68" cm="1">
        <f t="array" ref="L28" xml:space="preserve"> SUMPRODUCT( --( co_sectors[[#This Row],[sector_id]] = co_impactTypes[sector_id] ) )</f>
        <v>2</v>
      </c>
      <c r="M28" s="68" cm="1">
        <f t="array" ref="M28" xml:space="preserve"> IF( INDEX( co_impactYears[N/A], MATCH( 1, --( co_sectors[[#This Row],[sector_id]] = co_impactYears[sector_id] ), 0 ) ) = "N/A", 1, 2 )</f>
        <v>2</v>
      </c>
      <c r="N28" s="68" cm="1">
        <f t="array" ref="N28" xml:space="preserve"> INDEX( co_modelTypes[Number of models], MATCH( 1, --( co_sectors[[#This Row],[modelType]] = co_modelTypes[modelType_id] ), 0 ) ) + IF( co_sectors[[#This Row],[modelType]] = "gcm", 1, 0 )</f>
        <v>9</v>
      </c>
      <c r="O28" s="68" cm="1">
        <f t="array" ref="O28" xml:space="preserve"> INDEX( co_modelTypes[Number of levels], MATCH( 1, --( co_sectors[[#This Row],[modelType]] = co_modelTypes[modelType_id] ), 0 ) )</f>
        <v>7</v>
      </c>
      <c r="P28" s="68">
        <f xml:space="preserve"> PRODUCT( co_sectors[[#This Row],[Number of variants]:[Number of levels]] )</f>
        <v>504</v>
      </c>
    </row>
    <row r="29" spans="2:16" ht="45" x14ac:dyDescent="0.2">
      <c r="B29" s="122">
        <f xml:space="preserve"> ROW( co_sectors[[#This Row],[row_id]] ) - ROW( co_sectors[[#Headers],[row_id]] )</f>
        <v>11</v>
      </c>
      <c r="C29" s="119" t="s">
        <v>221</v>
      </c>
      <c r="D29" s="54" t="s">
        <v>222</v>
      </c>
      <c r="E29" s="27">
        <v>1</v>
      </c>
      <c r="F29" s="31" t="s">
        <v>818</v>
      </c>
      <c r="G29" s="53" cm="1">
        <f t="array" ref="G29" xml:space="preserve"> IF( AND( SUMPRODUCT( co_impactYears[2010], --( co_sectors[[#This Row],[sector_id]] = co_impactYears[sector_id] ) ) &gt; 1,  SUMPRODUCT( co_impactYears[2090], --( co_sectors[[#This Row],[sector_id]] = co_impactYears[sector_id] ) ) &gt; 1 ), 1, 0 )</f>
        <v>0</v>
      </c>
      <c r="H29" s="68"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I29" s="68" t="str">
        <f ca="1" xml:space="preserve"> _xlfn.TEXTJOIN( ", ", 1,
  OFFSET( INDIRECT( ADDRESS( ROW( INDEX( co_impactYears[sector_id], MATCH( co_sectors[[#This Row],[sector_id]], co_impactYears[sector_id], 0 ) ) ),  COLUMN( co_impactYears[[#Headers],[sector_id]] ), , , "controlTables" ) ), 0, 1, 1, 4 )
)</f>
        <v>N/A</v>
      </c>
      <c r="J29" s="6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68" cm="1">
        <f t="array" ref="K29" xml:space="preserve"> SUMPRODUCT( --( co_sectors[[#This Row],[sector_id]] = co_variants[sector_id] ) )</f>
        <v>3</v>
      </c>
      <c r="L29" s="68" cm="1">
        <f t="array" ref="L29" xml:space="preserve"> SUMPRODUCT( --( co_sectors[[#This Row],[sector_id]] = co_impactTypes[sector_id] ) )</f>
        <v>1</v>
      </c>
      <c r="M29" s="68" cm="1">
        <f t="array" ref="M29" xml:space="preserve"> IF( INDEX( co_impactYears[N/A], MATCH( 1, --( co_sectors[[#This Row],[sector_id]] = co_impactYears[sector_id] ), 0 ) ) = "N/A", 1, 2 )</f>
        <v>1</v>
      </c>
      <c r="N29" s="68" cm="1">
        <f t="array" ref="N29" xml:space="preserve"> INDEX( co_modelTypes[Number of models], MATCH( 1, --( co_sectors[[#This Row],[modelType]] = co_modelTypes[modelType_id] ), 0 ) ) + IF( co_sectors[[#This Row],[modelType]] = "gcm", 1, 0 )</f>
        <v>6</v>
      </c>
      <c r="O29" s="68" cm="1">
        <f t="array" ref="O29" xml:space="preserve"> INDEX( co_modelTypes[Number of levels], MATCH( 1, --( co_sectors[[#This Row],[modelType]] = co_modelTypes[modelType_id] ), 0 ) )</f>
        <v>6</v>
      </c>
      <c r="P29" s="68">
        <f xml:space="preserve"> PRODUCT( co_sectors[[#This Row],[Number of variants]:[Number of levels]] )</f>
        <v>108</v>
      </c>
    </row>
    <row r="30" spans="2:16" x14ac:dyDescent="0.2">
      <c r="B30" s="122">
        <f xml:space="preserve"> ROW( co_sectors[[#This Row],[row_id]] ) - ROW( co_sectors[[#Headers],[row_id]] )</f>
        <v>12</v>
      </c>
      <c r="C30" s="119" t="s">
        <v>84</v>
      </c>
      <c r="D30" s="54" t="s">
        <v>1085</v>
      </c>
      <c r="E30" s="27">
        <v>1</v>
      </c>
      <c r="F30" s="31" t="s">
        <v>819</v>
      </c>
      <c r="G30" s="52" cm="1">
        <f t="array" ref="G30" xml:space="preserve"> IF( AND( SUMPRODUCT( co_impactYears[2010], --( co_sectors[[#This Row],[sector_id]] = co_impactYears[sector_id] ) ) &gt; 1,  SUMPRODUCT( co_impactYears[2090], --( co_sectors[[#This Row],[sector_id]] = co_impactYears[sector_id] ) ) &gt; 1 ), 1, 0 )</f>
        <v>0</v>
      </c>
      <c r="H30" s="68"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68" t="str">
        <f ca="1" xml:space="preserve"> _xlfn.TEXTJOIN( ", ", 1,
  OFFSET( INDIRECT( ADDRESS( ROW( INDEX( co_impactYears[sector_id], MATCH( co_sectors[[#This Row],[sector_id]], co_impactYears[sector_id], 0 ) ) ),  COLUMN( co_impactYears[[#Headers],[sector_id]] ), , , "controlTables" ) ), 0, 1, 1, 4 )
)</f>
        <v>N/A</v>
      </c>
      <c r="J30" s="6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68" cm="1">
        <f t="array" ref="K30" xml:space="preserve"> SUMPRODUCT( --( co_sectors[[#This Row],[sector_id]] = co_variants[sector_id] ) )</f>
        <v>1</v>
      </c>
      <c r="L30" s="68" cm="1">
        <f t="array" ref="L30" xml:space="preserve"> SUMPRODUCT( --( co_sectors[[#This Row],[sector_id]] = co_impactTypes[sector_id] ) )</f>
        <v>1</v>
      </c>
      <c r="M30" s="68" cm="1">
        <f t="array" ref="M30" xml:space="preserve"> IF( INDEX( co_impactYears[N/A], MATCH( 1, --( co_sectors[[#This Row],[sector_id]] = co_impactYears[sector_id] ), 0 ) ) = "N/A", 1, 2 )</f>
        <v>1</v>
      </c>
      <c r="N30" s="68" cm="1">
        <f t="array" ref="N30" xml:space="preserve"> INDEX( co_modelTypes[Number of models], MATCH( 1, --( co_sectors[[#This Row],[modelType]] = co_modelTypes[modelType_id] ), 0 ) ) + IF( co_sectors[[#This Row],[modelType]] = "gcm", 1, 0 )</f>
        <v>9</v>
      </c>
      <c r="O30" s="68" cm="1">
        <f t="array" ref="O30" xml:space="preserve"> INDEX( co_modelTypes[Number of levels], MATCH( 1, --( co_sectors[[#This Row],[modelType]] = co_modelTypes[modelType_id] ), 0 ) )</f>
        <v>7</v>
      </c>
      <c r="P30" s="68">
        <f xml:space="preserve"> PRODUCT( co_sectors[[#This Row],[Number of variants]:[Number of levels]] )</f>
        <v>63</v>
      </c>
    </row>
    <row r="31" spans="2:16" x14ac:dyDescent="0.2">
      <c r="B31" s="122">
        <f xml:space="preserve"> ROW( co_sectors[[#This Row],[row_id]] ) - ROW( co_sectors[[#Headers],[row_id]] )</f>
        <v>13</v>
      </c>
      <c r="C31" s="119" t="s">
        <v>34</v>
      </c>
      <c r="D31" s="54" t="s">
        <v>34</v>
      </c>
      <c r="E31" s="27">
        <v>1</v>
      </c>
      <c r="F31" s="30" t="s">
        <v>819</v>
      </c>
      <c r="G31" s="52" cm="1">
        <f t="array" ref="G31" xml:space="preserve"> IF( AND( SUMPRODUCT( co_impactYears[2010], --( co_sectors[[#This Row],[sector_id]] = co_impactYears[sector_id] ) ) &gt; 1,  SUMPRODUCT( co_impactYears[2090], --( co_sectors[[#This Row],[sector_id]] = co_impactYears[sector_id] ) ) &gt; 1 ), 1, 0 )</f>
        <v>0</v>
      </c>
      <c r="H31" s="68"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68" t="str">
        <f ca="1" xml:space="preserve"> _xlfn.TEXTJOIN( ", ", 1,
  OFFSET( INDIRECT( ADDRESS( ROW( INDEX( co_impactYears[sector_id], MATCH( co_sectors[[#This Row],[sector_id]], co_impactYears[sector_id], 0 ) ) ),  COLUMN( co_impactYears[[#Headers],[sector_id]] ), , , "controlTables" ) ), 0, 1, 1, 4 )
)</f>
        <v>N/A</v>
      </c>
      <c r="J31" s="6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68" cm="1">
        <f t="array" ref="K31" xml:space="preserve"> SUMPRODUCT( --( co_sectors[[#This Row],[sector_id]] = co_variants[sector_id] ) )</f>
        <v>1</v>
      </c>
      <c r="L31" s="68" cm="1">
        <f t="array" ref="L31" xml:space="preserve"> SUMPRODUCT( --( co_sectors[[#This Row],[sector_id]] = co_impactTypes[sector_id] ) )</f>
        <v>1</v>
      </c>
      <c r="M31" s="68" cm="1">
        <f t="array" ref="M31" xml:space="preserve"> IF( INDEX( co_impactYears[N/A], MATCH( 1, --( co_sectors[[#This Row],[sector_id]] = co_impactYears[sector_id] ), 0 ) ) = "N/A", 1, 2 )</f>
        <v>1</v>
      </c>
      <c r="N31" s="68" cm="1">
        <f t="array" ref="N31" xml:space="preserve"> INDEX( co_modelTypes[Number of models], MATCH( 1, --( co_sectors[[#This Row],[modelType]] = co_modelTypes[modelType_id] ), 0 ) ) + IF( co_sectors[[#This Row],[modelType]] = "gcm", 1, 0 )</f>
        <v>9</v>
      </c>
      <c r="O31" s="68" cm="1">
        <f t="array" ref="O31" xml:space="preserve"> INDEX( co_modelTypes[Number of levels], MATCH( 1, --( co_sectors[[#This Row],[modelType]] = co_modelTypes[modelType_id] ), 0 ) )</f>
        <v>7</v>
      </c>
      <c r="P31" s="68">
        <f xml:space="preserve"> PRODUCT( co_sectors[[#This Row],[Number of variants]:[Number of levels]] )</f>
        <v>63</v>
      </c>
    </row>
    <row r="32" spans="2:16" x14ac:dyDescent="0.2">
      <c r="B32" s="122">
        <f xml:space="preserve"> ROW( co_sectors[[#This Row],[row_id]] ) - ROW( co_sectors[[#Headers],[row_id]] )</f>
        <v>14</v>
      </c>
      <c r="C32" s="123" t="s">
        <v>223</v>
      </c>
      <c r="D32" s="113" t="s">
        <v>1162</v>
      </c>
      <c r="E32" s="114">
        <v>1</v>
      </c>
      <c r="F32" s="109" t="s">
        <v>819</v>
      </c>
      <c r="G32" s="52" cm="1">
        <f t="array" ref="G32" xml:space="preserve"> IF( AND( SUMPRODUCT( co_impactYears[2010], --( co_sectors[[#This Row],[sector_id]] = co_impactYears[sector_id] ) ) &gt; 1,  SUMPRODUCT( co_impactYears[2090], --( co_sectors[[#This Row],[sector_id]] = co_impactYears[sector_id] ) ) &gt; 1 ), 1, 0 )</f>
        <v>0</v>
      </c>
      <c r="H32" s="68"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68" t="str">
        <f ca="1" xml:space="preserve"> _xlfn.TEXTJOIN( ", ", 1,
  OFFSET( INDIRECT( ADDRESS( ROW( INDEX( co_impactYears[sector_id], MATCH( co_sectors[[#This Row],[sector_id]], co_impactYears[sector_id], 0 ) ) ),  COLUMN( co_impactYears[[#Headers],[sector_id]] ), , , "controlTables" ) ), 0, 1, 1, 4 )
)</f>
        <v>N/A</v>
      </c>
      <c r="J32" s="68"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68" cm="1">
        <f t="array" ref="K32" xml:space="preserve"> SUMPRODUCT( --( co_sectors[[#This Row],[sector_id]] = co_variants[sector_id] ) )</f>
        <v>1</v>
      </c>
      <c r="L32" s="68" cm="1">
        <f t="array" ref="L32" xml:space="preserve"> SUMPRODUCT( --( co_sectors[[#This Row],[sector_id]] = co_impactTypes[sector_id] ) )</f>
        <v>1</v>
      </c>
      <c r="M32" s="68" cm="1">
        <f t="array" ref="M32" xml:space="preserve"> IF( INDEX( co_impactYears[N/A], MATCH( 1, --( co_sectors[[#This Row],[sector_id]] = co_impactYears[sector_id] ), 0 ) ) = "N/A", 1, 2 )</f>
        <v>1</v>
      </c>
      <c r="N32" s="68" cm="1">
        <f t="array" ref="N32" xml:space="preserve"> INDEX( co_modelTypes[Number of models], MATCH( 1, --( co_sectors[[#This Row],[modelType]] = co_modelTypes[modelType_id] ), 0 ) ) + IF( co_sectors[[#This Row],[modelType]] = "gcm", 1, 0 )</f>
        <v>9</v>
      </c>
      <c r="O32" s="68" cm="1">
        <f t="array" ref="O32" xml:space="preserve"> INDEX( co_modelTypes[Number of levels], MATCH( 1, --( co_sectors[[#This Row],[modelType]] = co_modelTypes[modelType_id] ), 0 ) )</f>
        <v>7</v>
      </c>
      <c r="P32" s="68">
        <f xml:space="preserve"> PRODUCT( co_sectors[[#This Row],[Number of variants]:[Number of levels]] )</f>
        <v>63</v>
      </c>
    </row>
    <row r="33" spans="1:21" x14ac:dyDescent="0.2">
      <c r="B33" s="122">
        <f xml:space="preserve"> ROW( co_sectors[[#This Row],[row_id]] ) - ROW( co_sectors[[#Headers],[row_id]] )</f>
        <v>15</v>
      </c>
      <c r="C33" s="124" t="s">
        <v>1312</v>
      </c>
      <c r="D33" s="54" t="s">
        <v>1313</v>
      </c>
      <c r="E33" s="28">
        <v>1</v>
      </c>
      <c r="F33" s="31" t="s">
        <v>819</v>
      </c>
      <c r="G33" s="52" cm="1">
        <f t="array" ref="G33" xml:space="preserve"> IF( AND( SUMPRODUCT( co_impactYears[2010], --( co_sectors[[#This Row],[sector_id]] = co_impactYears[sector_id] ) ) &gt; 1,  SUMPRODUCT( co_impactYears[2090], --( co_sectors[[#This Row],[sector_id]] = co_impactYears[sector_id] ) ) &gt; 1 ), 1, 0 )</f>
        <v>0</v>
      </c>
      <c r="H33" s="68" t="str" cm="1">
        <f t="array" aca="1" ref="H33" ca="1" xml:space="preserve"> _xlfn.TEXTJOIN( ", ", 1,
  IF( OFFSET( INDIRECT( ADDRESS( ROW( co_variants[[#Headers],[row_id]] ),  COLUMN( co_variants[[#Headers],[sector_id]] ), , , "controlTables" ) ), 1, 0, MAX( co_variants[row_id] ), 1 ) = co_sectors[[#This Row],[sector_id]], co_variants[variant_label], "" )
)</f>
        <v>N/A</v>
      </c>
      <c r="I33" s="68" t="str">
        <f ca="1" xml:space="preserve"> _xlfn.TEXTJOIN( ", ", 1,
  OFFSET( INDIRECT( ADDRESS( ROW( INDEX( co_impactYears[sector_id], MATCH( co_sectors[[#This Row],[sector_id]], co_impactYears[sector_id], 0 ) ) ),  COLUMN( co_impactYears[[#Headers],[sector_id]] ), , , "controlTables" ) ), 0, 1, 1, 4 )
)</f>
        <v>N/A</v>
      </c>
      <c r="J33" s="6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68" cm="1">
        <f t="array" ref="K33" xml:space="preserve"> SUMPRODUCT( --( co_sectors[[#This Row],[sector_id]] = co_variants[sector_id] ) )</f>
        <v>1</v>
      </c>
      <c r="L33" s="68" cm="1">
        <f t="array" ref="L33" xml:space="preserve"> SUMPRODUCT( --( co_sectors[[#This Row],[sector_id]] = co_impactTypes[sector_id] ) )</f>
        <v>1</v>
      </c>
      <c r="M33" s="68" cm="1">
        <f t="array" ref="M33" xml:space="preserve"> IF( INDEX( co_impactYears[N/A], MATCH( 1, --( co_sectors[[#This Row],[sector_id]] = co_impactYears[sector_id] ), 0 ) ) = "N/A", 1, 2 )</f>
        <v>1</v>
      </c>
      <c r="N33" s="68" cm="1">
        <f t="array" ref="N33" xml:space="preserve"> INDEX( co_modelTypes[Number of models], MATCH( 1, --( co_sectors[[#This Row],[modelType]] = co_modelTypes[modelType_id] ), 0 ) ) + IF( co_sectors[[#This Row],[modelType]] = "gcm", 1, 0 )</f>
        <v>9</v>
      </c>
      <c r="O33" s="68" cm="1">
        <f t="array" ref="O33" xml:space="preserve"> INDEX( co_modelTypes[Number of levels], MATCH( 1, --( co_sectors[[#This Row],[modelType]] = co_modelTypes[modelType_id] ), 0 ) )</f>
        <v>7</v>
      </c>
      <c r="P33" s="68">
        <f xml:space="preserve"> PRODUCT( co_sectors[[#This Row],[Number of variants]:[Number of levels]] )</f>
        <v>63</v>
      </c>
    </row>
    <row r="34" spans="1:21" ht="45" x14ac:dyDescent="0.2">
      <c r="B34" s="120">
        <f xml:space="preserve"> ROW( co_sectors[[#This Row],[row_id]] ) - ROW( co_sectors[[#Headers],[row_id]] )</f>
        <v>16</v>
      </c>
      <c r="C34" s="121" t="s">
        <v>209</v>
      </c>
      <c r="D34" s="55" t="s">
        <v>209</v>
      </c>
      <c r="E34" s="28">
        <v>1</v>
      </c>
      <c r="F34" s="30" t="s">
        <v>819</v>
      </c>
      <c r="G34" s="52" cm="1">
        <f t="array" ref="G34" xml:space="preserve"> IF( AND( SUMPRODUCT( co_impactYears[2010], --( co_sectors[[#This Row],[sector_id]] = co_impactYears[sector_id] ) ) &gt; 1,  SUMPRODUCT( co_impactYears[2090], --( co_sectors[[#This Row],[sector_id]] = co_impactYears[sector_id] ) ) &gt; 1 ), 1, 0 )</f>
        <v>0</v>
      </c>
      <c r="H34" s="68" t="str" cm="1">
        <f t="array" aca="1" ref="H34"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34" s="68" t="str">
        <f ca="1" xml:space="preserve"> _xlfn.TEXTJOIN( ", ", 1,
  OFFSET( INDIRECT( ADDRESS( ROW( INDEX( co_impactYears[sector_id], MATCH( co_sectors[[#This Row],[sector_id]], co_impactYears[sector_id], 0 ) ) ),  COLUMN( co_impactYears[[#Headers],[sector_id]] ), , , "controlTables" ) ), 0, 1, 1, 4 )
)</f>
        <v>N/A</v>
      </c>
      <c r="J34" s="6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68" cm="1">
        <f t="array" ref="K34" xml:space="preserve"> SUMPRODUCT( --( co_sectors[[#This Row],[sector_id]] = co_variants[sector_id] ) )</f>
        <v>3</v>
      </c>
      <c r="L34" s="68" cm="1">
        <f t="array" ref="L34" xml:space="preserve"> SUMPRODUCT( --( co_sectors[[#This Row],[sector_id]] = co_impactTypes[sector_id] ) )</f>
        <v>1</v>
      </c>
      <c r="M34" s="68" cm="1">
        <f t="array" ref="M34" xml:space="preserve"> IF( INDEX( co_impactYears[N/A], MATCH( 1, --( co_sectors[[#This Row],[sector_id]] = co_impactYears[sector_id] ), 0 ) ) = "N/A", 1, 2 )</f>
        <v>1</v>
      </c>
      <c r="N34" s="68" cm="1">
        <f t="array" ref="N34" xml:space="preserve"> INDEX( co_modelTypes[Number of models], MATCH( 1, --( co_sectors[[#This Row],[modelType]] = co_modelTypes[modelType_id] ), 0 ) ) + IF( co_sectors[[#This Row],[modelType]] = "gcm", 1, 0 )</f>
        <v>9</v>
      </c>
      <c r="O34" s="68" cm="1">
        <f t="array" ref="O34" xml:space="preserve"> INDEX( co_modelTypes[Number of levels], MATCH( 1, --( co_sectors[[#This Row],[modelType]] = co_modelTypes[modelType_id] ), 0 ) )</f>
        <v>7</v>
      </c>
      <c r="P34" s="68">
        <f xml:space="preserve"> PRODUCT( co_sectors[[#This Row],[Number of variants]:[Number of levels]] )</f>
        <v>189</v>
      </c>
    </row>
    <row r="35" spans="1:21" ht="45" x14ac:dyDescent="0.2">
      <c r="B35" s="122">
        <f xml:space="preserve"> ROW( co_sectors[[#This Row],[row_id]] ) - ROW( co_sectors[[#Headers],[row_id]] )</f>
        <v>17</v>
      </c>
      <c r="C35" s="119" t="s">
        <v>216</v>
      </c>
      <c r="D35" s="54" t="s">
        <v>216</v>
      </c>
      <c r="E35" s="29">
        <v>1</v>
      </c>
      <c r="F35" s="30" t="s">
        <v>819</v>
      </c>
      <c r="G35" s="52" cm="1">
        <f t="array" ref="G35" xml:space="preserve"> IF( AND( SUMPRODUCT( co_impactYears[2010], --( co_sectors[[#This Row],[sector_id]] = co_impactYears[sector_id] ) ) &gt; 1,  SUMPRODUCT( co_impactYears[2090], --( co_sectors[[#This Row],[sector_id]] = co_impactYears[sector_id] ) ) &gt; 1 ), 1, 0 )</f>
        <v>0</v>
      </c>
      <c r="H35" s="68" t="str" cm="1">
        <f t="array" aca="1" ref="H3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35" s="68" t="str">
        <f ca="1" xml:space="preserve"> _xlfn.TEXTJOIN( ", ", 1,
  OFFSET( INDIRECT( ADDRESS( ROW( INDEX( co_impactYears[sector_id], MATCH( co_sectors[[#This Row],[sector_id]], co_impactYears[sector_id], 0 ) ) ),  COLUMN( co_impactYears[[#Headers],[sector_id]] ), , , "controlTables" ) ), 0, 1, 1, 4 )
)</f>
        <v>N/A</v>
      </c>
      <c r="J35" s="6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N/A</v>
      </c>
      <c r="K35" s="68" cm="1">
        <f t="array" ref="K35" xml:space="preserve"> SUMPRODUCT( --( co_sectors[[#This Row],[sector_id]] = co_variants[sector_id] ) )</f>
        <v>3</v>
      </c>
      <c r="L35" s="68" cm="1">
        <f t="array" ref="L35" xml:space="preserve"> SUMPRODUCT( --( co_sectors[[#This Row],[sector_id]] = co_impactTypes[sector_id] ) )</f>
        <v>1</v>
      </c>
      <c r="M35" s="68" cm="1">
        <f t="array" ref="M35" xml:space="preserve"> IF( INDEX( co_impactYears[N/A], MATCH( 1, --( co_sectors[[#This Row],[sector_id]] = co_impactYears[sector_id] ), 0 ) ) = "N/A", 1, 2 )</f>
        <v>1</v>
      </c>
      <c r="N35" s="68" cm="1">
        <f t="array" ref="N35" xml:space="preserve"> INDEX( co_modelTypes[Number of models], MATCH( 1, --( co_sectors[[#This Row],[modelType]] = co_modelTypes[modelType_id] ), 0 ) ) + IF( co_sectors[[#This Row],[modelType]] = "gcm", 1, 0 )</f>
        <v>9</v>
      </c>
      <c r="O35" s="68" cm="1">
        <f t="array" ref="O35" xml:space="preserve"> INDEX( co_modelTypes[Number of levels], MATCH( 1, --( co_sectors[[#This Row],[modelType]] = co_modelTypes[modelType_id] ), 0 ) )</f>
        <v>7</v>
      </c>
      <c r="P35" s="68">
        <f xml:space="preserve"> PRODUCT( co_sectors[[#This Row],[Number of variants]:[Number of levels]] )</f>
        <v>189</v>
      </c>
    </row>
    <row r="36" spans="1:21" ht="56.25" x14ac:dyDescent="0.2">
      <c r="B36" s="120">
        <f xml:space="preserve"> ROW( co_sectors[[#This Row],[row_id]] ) - ROW( co_sectors[[#Headers],[row_id]] )</f>
        <v>18</v>
      </c>
      <c r="C36" s="121" t="s">
        <v>85</v>
      </c>
      <c r="D36" s="55" t="s">
        <v>197</v>
      </c>
      <c r="E36" s="29">
        <v>1</v>
      </c>
      <c r="F36" s="30" t="s">
        <v>819</v>
      </c>
      <c r="G36" s="52" cm="1">
        <f t="array" ref="G36" xml:space="preserve"> IF( AND( SUMPRODUCT( co_impactYears[2010], --( co_sectors[[#This Row],[sector_id]] = co_impactYears[sector_id] ) ) &gt; 1,  SUMPRODUCT( co_impactYears[2090], --( co_sectors[[#This Row],[sector_id]] = co_impactYears[sector_id] ) ) &gt; 1 ), 1, 0 )</f>
        <v>1</v>
      </c>
      <c r="H36" s="68"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68" t="str">
        <f ca="1" xml:space="preserve"> _xlfn.TEXTJOIN( ", ", 1,
  OFFSET( INDIRECT( ADDRESS( ROW( INDEX( co_impactYears[sector_id], MATCH( co_sectors[[#This Row],[sector_id]], co_impactYears[sector_id], 0 ) ) ),  COLUMN( co_impactYears[[#Headers],[sector_id]] ), , , "controlTables" ) ), 0, 1, 1, 4 )
)</f>
        <v>2010, 2090</v>
      </c>
      <c r="J36" s="6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6" s="68" cm="1">
        <f t="array" ref="K36" xml:space="preserve"> SUMPRODUCT( --( co_sectors[[#This Row],[sector_id]] = co_variants[sector_id] ) )</f>
        <v>1</v>
      </c>
      <c r="L36" s="68" cm="1">
        <f t="array" ref="L36" xml:space="preserve"> SUMPRODUCT( --( co_sectors[[#This Row],[sector_id]] = co_impactTypes[sector_id] ) )</f>
        <v>5</v>
      </c>
      <c r="M36" s="68" cm="1">
        <f t="array" ref="M36" xml:space="preserve"> IF( INDEX( co_impactYears[N/A], MATCH( 1, --( co_sectors[[#This Row],[sector_id]] = co_impactYears[sector_id] ), 0 ) ) = "N/A", 1, 2 )</f>
        <v>2</v>
      </c>
      <c r="N36" s="68" cm="1">
        <f t="array" ref="N36" xml:space="preserve"> INDEX( co_modelTypes[Number of models], MATCH( 1, --( co_sectors[[#This Row],[modelType]] = co_modelTypes[modelType_id] ), 0 ) ) + IF( co_sectors[[#This Row],[modelType]] = "gcm", 1, 0 )</f>
        <v>9</v>
      </c>
      <c r="O36" s="68" cm="1">
        <f t="array" ref="O36" xml:space="preserve"> INDEX( co_modelTypes[Number of levels], MATCH( 1, --( co_sectors[[#This Row],[modelType]] = co_modelTypes[modelType_id] ), 0 ) )</f>
        <v>7</v>
      </c>
      <c r="P36" s="68">
        <f xml:space="preserve"> PRODUCT( co_sectors[[#This Row],[Number of variants]:[Number of levels]] )</f>
        <v>630</v>
      </c>
    </row>
    <row r="37" spans="1:21" x14ac:dyDescent="0.2">
      <c r="B37" s="122">
        <f xml:space="preserve"> ROW( co_sectors[[#This Row],[row_id]] ) - ROW( co_sectors[[#Headers],[row_id]] )</f>
        <v>19</v>
      </c>
      <c r="C37" s="124" t="s">
        <v>225</v>
      </c>
      <c r="D37" s="54" t="s">
        <v>226</v>
      </c>
      <c r="E37" s="28">
        <v>1</v>
      </c>
      <c r="F37" s="30" t="s">
        <v>819</v>
      </c>
      <c r="G37" s="52" cm="1">
        <f t="array" ref="G37" xml:space="preserve"> IF( AND( SUMPRODUCT( co_impactYears[2010], --( co_sectors[[#This Row],[sector_id]] = co_impactYears[sector_id] ) ) &gt; 1,  SUMPRODUCT( co_impactYears[2090], --( co_sectors[[#This Row],[sector_id]] = co_impactYears[sector_id] ) ) &gt; 1 ), 1, 0 )</f>
        <v>0</v>
      </c>
      <c r="H37" s="68"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68" t="str">
        <f ca="1" xml:space="preserve"> _xlfn.TEXTJOIN( ", ", 1,
  OFFSET( INDIRECT( ADDRESS( ROW( INDEX( co_impactYears[sector_id], MATCH( co_sectors[[#This Row],[sector_id]], co_impactYears[sector_id], 0 ) ) ),  COLUMN( co_impactYears[[#Headers],[sector_id]] ), , , "controlTables" ) ), 0, 1, 1, 4 )
)</f>
        <v>N/A</v>
      </c>
      <c r="J37" s="68"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N/A</v>
      </c>
      <c r="K37" s="68" cm="1">
        <f t="array" ref="K37" xml:space="preserve"> SUMPRODUCT( --( co_sectors[[#This Row],[sector_id]] = co_variants[sector_id] ) )</f>
        <v>1</v>
      </c>
      <c r="L37" s="68" cm="1">
        <f t="array" ref="L37" xml:space="preserve"> SUMPRODUCT( --( co_sectors[[#This Row],[sector_id]] = co_impactTypes[sector_id] ) )</f>
        <v>1</v>
      </c>
      <c r="M37" s="68" cm="1">
        <f t="array" ref="M37" xml:space="preserve"> IF( INDEX( co_impactYears[N/A], MATCH( 1, --( co_sectors[[#This Row],[sector_id]] = co_impactYears[sector_id] ), 0 ) ) = "N/A", 1, 2 )</f>
        <v>1</v>
      </c>
      <c r="N37" s="68" cm="1">
        <f t="array" ref="N37" xml:space="preserve"> INDEX( co_modelTypes[Number of models], MATCH( 1, --( co_sectors[[#This Row],[modelType]] = co_modelTypes[modelType_id] ), 0 ) ) + IF( co_sectors[[#This Row],[modelType]] = "gcm", 1, 0 )</f>
        <v>9</v>
      </c>
      <c r="O37" s="68" cm="1">
        <f t="array" ref="O37" xml:space="preserve"> INDEX( co_modelTypes[Number of levels], MATCH( 1, --( co_sectors[[#This Row],[modelType]] = co_modelTypes[modelType_id] ), 0 ) )</f>
        <v>7</v>
      </c>
      <c r="P37" s="68">
        <f xml:space="preserve"> PRODUCT( co_sectors[[#This Row],[Number of variants]:[Number of levels]] )</f>
        <v>63</v>
      </c>
    </row>
    <row r="38" spans="1:21" ht="22.5" x14ac:dyDescent="0.2">
      <c r="B38" s="120">
        <f xml:space="preserve"> ROW( co_sectors[[#This Row],[row_id]] ) - ROW( co_sectors[[#Headers],[row_id]] )</f>
        <v>20</v>
      </c>
      <c r="C38" s="121" t="s">
        <v>983</v>
      </c>
      <c r="D38" s="55" t="s">
        <v>984</v>
      </c>
      <c r="E38" s="29">
        <v>1</v>
      </c>
      <c r="F38" s="31" t="s">
        <v>819</v>
      </c>
      <c r="G38" s="52" cm="1">
        <f t="array" ref="G38" xml:space="preserve"> IF( AND( SUMPRODUCT( co_impactYears[2010], --( co_sectors[[#This Row],[sector_id]] = co_impactYears[sector_id] ) ) &gt; 1,  SUMPRODUCT( co_impactYears[2090], --( co_sectors[[#This Row],[sector_id]] = co_impactYears[sector_id] ) ) &gt; 1 ), 1, 0 )</f>
        <v>0</v>
      </c>
      <c r="H38" s="68"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68" t="str">
        <f ca="1" xml:space="preserve"> _xlfn.TEXTJOIN( ", ", 1,
  OFFSET( INDIRECT( ADDRESS( ROW( INDEX( co_impactYears[sector_id], MATCH( co_sectors[[#This Row],[sector_id]], co_impactYears[sector_id], 0 ) ) ),  COLUMN( co_impactYears[[#Headers],[sector_id]] ), , , "controlTables" ) ), 0, 1, 1, 4 )
)</f>
        <v>N/A</v>
      </c>
      <c r="J38" s="68"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8" s="68" cm="1">
        <f t="array" ref="K38" xml:space="preserve"> SUMPRODUCT( --( co_sectors[[#This Row],[sector_id]] = co_variants[sector_id] ) )</f>
        <v>1</v>
      </c>
      <c r="L38" s="68" cm="1">
        <f t="array" ref="L38" xml:space="preserve"> SUMPRODUCT( --( co_sectors[[#This Row],[sector_id]] = co_impactTypes[sector_id] ) )</f>
        <v>3</v>
      </c>
      <c r="M38" s="68" cm="1">
        <f t="array" ref="M38" xml:space="preserve"> IF( INDEX( co_impactYears[N/A], MATCH( 1, --( co_sectors[[#This Row],[sector_id]] = co_impactYears[sector_id] ), 0 ) ) = "N/A", 1, 2 )</f>
        <v>1</v>
      </c>
      <c r="N38" s="68" cm="1">
        <f t="array" ref="N38" xml:space="preserve"> INDEX( co_modelTypes[Number of models], MATCH( 1, --( co_sectors[[#This Row],[modelType]] = co_modelTypes[modelType_id] ), 0 ) ) + IF( co_sectors[[#This Row],[modelType]] = "gcm", 1, 0 )</f>
        <v>9</v>
      </c>
      <c r="O38" s="68" cm="1">
        <f t="array" ref="O38" xml:space="preserve"> INDEX( co_modelTypes[Number of levels], MATCH( 1, --( co_sectors[[#This Row],[modelType]] = co_modelTypes[modelType_id] ), 0 ) )</f>
        <v>7</v>
      </c>
      <c r="P38" s="68">
        <f xml:space="preserve"> PRODUCT( co_sectors[[#This Row],[Number of variants]:[Number of levels]] )</f>
        <v>189</v>
      </c>
    </row>
    <row r="39" spans="1:21" ht="22.5" x14ac:dyDescent="0.2">
      <c r="B39" s="122">
        <f xml:space="preserve"> ROW( co_sectors[[#This Row],[row_id]] ) - ROW( co_sectors[[#Headers],[row_id]] )</f>
        <v>21</v>
      </c>
      <c r="C39" s="124" t="s">
        <v>1306</v>
      </c>
      <c r="D39" s="54" t="s">
        <v>1306</v>
      </c>
      <c r="E39" s="28">
        <v>1</v>
      </c>
      <c r="F39" s="31" t="s">
        <v>819</v>
      </c>
      <c r="G39" s="52" cm="1">
        <f t="array" ref="G39" xml:space="preserve"> IF( AND( SUMPRODUCT( co_impactYears[2010], --( co_sectors[[#This Row],[sector_id]] = co_impactYears[sector_id] ) ) &gt; 1,  SUMPRODUCT( co_impactYears[2090], --( co_sectors[[#This Row],[sector_id]] = co_impactYears[sector_id] ) ) &gt; 1 ), 1, 0 )</f>
        <v>0</v>
      </c>
      <c r="H39" s="68"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68" t="str">
        <f ca="1" xml:space="preserve"> _xlfn.TEXTJOIN( ", ", 1,
  OFFSET( INDIRECT( ADDRESS( ROW( INDEX( co_impactYears[sector_id], MATCH( co_sectors[[#This Row],[sector_id]], co_impactYears[sector_id], 0 ) ) ),  COLUMN( co_impactYears[[#Headers],[sector_id]] ), , , "controlTables" ) ), 0, 1, 1, 4 )
)</f>
        <v>N/A</v>
      </c>
      <c r="J39" s="68"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K39" s="68" cm="1">
        <f t="array" ref="K39" xml:space="preserve"> SUMPRODUCT( --( co_sectors[[#This Row],[sector_id]] = co_variants[sector_id] ) )</f>
        <v>1</v>
      </c>
      <c r="L39" s="68" cm="1">
        <f t="array" ref="L39" xml:space="preserve"> SUMPRODUCT( --( co_sectors[[#This Row],[sector_id]] = co_impactTypes[sector_id] ) )</f>
        <v>3</v>
      </c>
      <c r="M39" s="68" cm="1">
        <f t="array" ref="M39" xml:space="preserve"> IF( INDEX( co_impactYears[N/A], MATCH( 1, --( co_sectors[[#This Row],[sector_id]] = co_impactYears[sector_id] ), 0 ) ) = "N/A", 1, 2 )</f>
        <v>1</v>
      </c>
      <c r="N39" s="68" cm="1">
        <f t="array" ref="N39" xml:space="preserve"> INDEX( co_modelTypes[Number of models], MATCH( 1, --( co_sectors[[#This Row],[modelType]] = co_modelTypes[modelType_id] ), 0 ) ) + IF( co_sectors[[#This Row],[modelType]] = "gcm", 1, 0 )</f>
        <v>9</v>
      </c>
      <c r="O39" s="68" cm="1">
        <f t="array" ref="O39" xml:space="preserve"> INDEX( co_modelTypes[Number of levels], MATCH( 1, --( co_sectors[[#This Row],[modelType]] = co_modelTypes[modelType_id] ), 0 ) )</f>
        <v>7</v>
      </c>
      <c r="P39" s="68">
        <f xml:space="preserve"> PRODUCT( co_sectors[[#This Row],[Number of variants]:[Number of levels]] )</f>
        <v>189</v>
      </c>
    </row>
    <row r="40" spans="1:21" x14ac:dyDescent="0.2">
      <c r="B40" s="120">
        <f xml:space="preserve"> ROW( co_sectors[[#This Row],[row_id]] ) - ROW( co_sectors[[#Headers],[row_id]] )</f>
        <v>22</v>
      </c>
      <c r="C40" s="121" t="s">
        <v>227</v>
      </c>
      <c r="D40" s="55" t="s">
        <v>228</v>
      </c>
      <c r="E40" s="28">
        <v>1</v>
      </c>
      <c r="F40" s="30" t="s">
        <v>819</v>
      </c>
      <c r="G40" s="52" cm="1">
        <f t="array" ref="G40" xml:space="preserve"> IF( AND( SUMPRODUCT( co_impactYears[2010], --( co_sectors[[#This Row],[sector_id]] = co_impactYears[sector_id] ) ) &gt; 1,  SUMPRODUCT( co_impactYears[2090], --( co_sectors[[#This Row],[sector_id]] = co_impactYears[sector_id] ) ) &gt; 1 ), 1, 0 )</f>
        <v>0</v>
      </c>
      <c r="H40" s="68"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68" t="str">
        <f ca="1" xml:space="preserve"> _xlfn.TEXTJOIN( ", ", 1,
  OFFSET( INDIRECT( ADDRESS( ROW( INDEX( co_impactYears[sector_id], MATCH( co_sectors[[#This Row],[sector_id]], co_impactYears[sector_id], 0 ) ) ),  COLUMN( co_impactYears[[#Headers],[sector_id]] ), , , "controlTables" ) ), 0, 1, 1, 4 )
)</f>
        <v>N/A</v>
      </c>
      <c r="J40" s="68"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68" cm="1">
        <f t="array" ref="K40" xml:space="preserve"> SUMPRODUCT( --( co_sectors[[#This Row],[sector_id]] = co_variants[sector_id] ) )</f>
        <v>1</v>
      </c>
      <c r="L40" s="68" cm="1">
        <f t="array" ref="L40" xml:space="preserve"> SUMPRODUCT( --( co_sectors[[#This Row],[sector_id]] = co_impactTypes[sector_id] ) )</f>
        <v>1</v>
      </c>
      <c r="M40" s="68" cm="1">
        <f t="array" ref="M40" xml:space="preserve"> IF( INDEX( co_impactYears[N/A], MATCH( 1, --( co_sectors[[#This Row],[sector_id]] = co_impactYears[sector_id] ), 0 ) ) = "N/A", 1, 2 )</f>
        <v>1</v>
      </c>
      <c r="N40" s="68" cm="1">
        <f t="array" ref="N40" xml:space="preserve"> INDEX( co_modelTypes[Number of models], MATCH( 1, --( co_sectors[[#This Row],[modelType]] = co_modelTypes[modelType_id] ), 0 ) ) + IF( co_sectors[[#This Row],[modelType]] = "gcm", 1, 0 )</f>
        <v>9</v>
      </c>
      <c r="O40" s="68" cm="1">
        <f t="array" ref="O40" xml:space="preserve"> INDEX( co_modelTypes[Number of levels], MATCH( 1, --( co_sectors[[#This Row],[modelType]] = co_modelTypes[modelType_id] ), 0 ) )</f>
        <v>7</v>
      </c>
      <c r="P40" s="68">
        <f xml:space="preserve"> PRODUCT( co_sectors[[#This Row],[Number of variants]:[Number of levels]] )</f>
        <v>63</v>
      </c>
    </row>
    <row r="41" spans="1:21" ht="22.5" x14ac:dyDescent="0.2">
      <c r="B41" s="120">
        <f xml:space="preserve"> ROW( co_sectors[[#This Row],[row_id]] ) - ROW( co_sectors[[#Headers],[row_id]] )</f>
        <v>23</v>
      </c>
      <c r="C41" s="121" t="s">
        <v>761</v>
      </c>
      <c r="D41" s="55" t="s">
        <v>761</v>
      </c>
      <c r="E41" s="28">
        <v>1</v>
      </c>
      <c r="F41" s="30" t="s">
        <v>819</v>
      </c>
      <c r="G41" s="52" cm="1">
        <f t="array" ref="G41" xml:space="preserve"> IF( AND( SUMPRODUCT( co_impactYears[2010], --( co_sectors[[#This Row],[sector_id]] = co_impactYears[sector_id] ) ) &gt; 1,  SUMPRODUCT( co_impactYears[2090], --( co_sectors[[#This Row],[sector_id]] = co_impactYears[sector_id] ) ) &gt; 1 ), 1, 0 )</f>
        <v>0</v>
      </c>
      <c r="H41" s="68"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68" t="str">
        <f ca="1" xml:space="preserve"> _xlfn.TEXTJOIN( ", ", 1,
  OFFSET( INDIRECT( ADDRESS( ROW( INDEX( co_impactYears[sector_id], MATCH( co_sectors[[#This Row],[sector_id]], co_impactYears[sector_id], 0 ) ) ),  COLUMN( co_impactYears[[#Headers],[sector_id]] ), , , "controlTables" ) ), 0, 1, 1, 4 )
)</f>
        <v>N/A</v>
      </c>
      <c r="J41" s="68"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41" s="68" cm="1">
        <f t="array" ref="K41" xml:space="preserve"> SUMPRODUCT( --( co_sectors[[#This Row],[sector_id]] = co_variants[sector_id] ) )</f>
        <v>1</v>
      </c>
      <c r="L41" s="68" cm="1">
        <f t="array" ref="L41" xml:space="preserve"> SUMPRODUCT( --( co_sectors[[#This Row],[sector_id]] = co_impactTypes[sector_id] ) )</f>
        <v>3</v>
      </c>
      <c r="M41" s="68" cm="1">
        <f t="array" ref="M41" xml:space="preserve"> IF( INDEX( co_impactYears[N/A], MATCH( 1, --( co_sectors[[#This Row],[sector_id]] = co_impactYears[sector_id] ), 0 ) ) = "N/A", 1, 2 )</f>
        <v>1</v>
      </c>
      <c r="N41" s="68" cm="1">
        <f t="array" ref="N41" xml:space="preserve"> INDEX( co_modelTypes[Number of models], MATCH( 1, --( co_sectors[[#This Row],[modelType]] = co_modelTypes[modelType_id] ), 0 ) ) + IF( co_sectors[[#This Row],[modelType]] = "gcm", 1, 0 )</f>
        <v>9</v>
      </c>
      <c r="O41" s="68" cm="1">
        <f t="array" ref="O41" xml:space="preserve"> INDEX( co_modelTypes[Number of levels], MATCH( 1, --( co_sectors[[#This Row],[modelType]] = co_modelTypes[modelType_id] ), 0 ) )</f>
        <v>7</v>
      </c>
      <c r="P41" s="68">
        <f xml:space="preserve"> PRODUCT( co_sectors[[#This Row],[Number of variants]:[Number of levels]] )</f>
        <v>189</v>
      </c>
    </row>
    <row r="42" spans="1:21" x14ac:dyDescent="0.2">
      <c r="B42" s="120">
        <f xml:space="preserve"> ROW( co_sectors[[#This Row],[row_id]] ) - ROW( co_sectors[[#Headers],[row_id]] )</f>
        <v>24</v>
      </c>
      <c r="C42" s="124" t="s">
        <v>1088</v>
      </c>
      <c r="D42" s="54" t="s">
        <v>1098</v>
      </c>
      <c r="E42" s="28">
        <v>1</v>
      </c>
      <c r="F42" s="31" t="s">
        <v>819</v>
      </c>
      <c r="G42" s="52" cm="1">
        <f t="array" ref="G42" xml:space="preserve"> IF( AND( SUMPRODUCT( co_impactYears[2010], --( co_sectors[[#This Row],[sector_id]] = co_impactYears[sector_id] ) ) &gt; 1,  SUMPRODUCT( co_impactYears[2090], --( co_sectors[[#This Row],[sector_id]] = co_impactYears[sector_id] ) ) &gt; 1 ), 1, 0 )</f>
        <v>0</v>
      </c>
      <c r="H42" s="68" t="str" cm="1">
        <f t="array" aca="1" ref="H42" ca="1" xml:space="preserve"> _xlfn.TEXTJOIN( ", ", 1,
  IF( OFFSET( INDIRECT( ADDRESS( ROW( co_variants[[#Headers],[row_id]] ),  COLUMN( co_variants[[#Headers],[sector_id]] ), , , "controlTables" ) ), 1, 0, MAX( co_variants[row_id] ), 1 ) = co_sectors[[#This Row],[sector_id]], co_variants[variant_label], "" )
)</f>
        <v>N/A</v>
      </c>
      <c r="I42" s="68" t="str">
        <f ca="1" xml:space="preserve"> _xlfn.TEXTJOIN( ", ", 1,
  OFFSET( INDIRECT( ADDRESS( ROW( INDEX( co_impactYears[sector_id], MATCH( co_sectors[[#This Row],[sector_id]], co_impactYears[sector_id], 0 ) ) ),  COLUMN( co_impactYears[[#Headers],[sector_id]] ), , , "controlTables" ) ), 0, 1, 1, 4 )
)</f>
        <v>N/A</v>
      </c>
      <c r="J42" s="68" t="str" cm="1">
        <f t="array" aca="1" ref="J42" ca="1" xml:space="preserve">  _xlfn.TEXTJOIN( ", ", 1,
  IF( OFFSET( INDIRECT( ADDRESS( ROW( co_impactTypes[[#Headers],[row_id]] ),  COLUMN( co_impactTypes[[#Headers],[sector_id]] ), , , "controlTables" ) ), 1, 0, MAX( co_impactTypes[row_id] ), 1 ) = co_sectors[[#This Row],[sector_id]], co_impactTypes[impactType_label], "" )
)</f>
        <v>N/A</v>
      </c>
      <c r="K42" s="68" cm="1">
        <f t="array" ref="K42" xml:space="preserve"> SUMPRODUCT( --( co_sectors[[#This Row],[sector_id]] = co_variants[sector_id] ) )</f>
        <v>1</v>
      </c>
      <c r="L42" s="68" cm="1">
        <f t="array" ref="L42" xml:space="preserve"> SUMPRODUCT( --( co_sectors[[#This Row],[sector_id]] = co_impactTypes[sector_id] ) )</f>
        <v>1</v>
      </c>
      <c r="M42" s="68" cm="1">
        <f t="array" ref="M42" xml:space="preserve"> IF( INDEX( co_impactYears[N/A], MATCH( 1, --( co_sectors[[#This Row],[sector_id]] = co_impactYears[sector_id] ), 0 ) ) = "N/A", 1, 2 )</f>
        <v>1</v>
      </c>
      <c r="N42" s="68" cm="1">
        <f t="array" ref="N42" xml:space="preserve"> INDEX( co_modelTypes[Number of models], MATCH( 1, --( co_sectors[[#This Row],[modelType]] = co_modelTypes[modelType_id] ), 0 ) ) + IF( co_sectors[[#This Row],[modelType]] = "gcm", 1, 0 )</f>
        <v>9</v>
      </c>
      <c r="O42" s="68" cm="1">
        <f t="array" ref="O42" xml:space="preserve"> INDEX( co_modelTypes[Number of levels], MATCH( 1, --( co_sectors[[#This Row],[modelType]] = co_modelTypes[modelType_id] ), 0 ) )</f>
        <v>7</v>
      </c>
      <c r="P42" s="68">
        <f xml:space="preserve"> PRODUCT( co_sectors[[#This Row],[Number of variants]:[Number of levels]] )</f>
        <v>63</v>
      </c>
    </row>
    <row r="43" spans="1:21" ht="33.75" x14ac:dyDescent="0.2">
      <c r="B43" s="120">
        <f xml:space="preserve"> ROW( co_sectors[[#This Row],[row_id]] ) - ROW( co_sectors[[#Headers],[row_id]] )</f>
        <v>25</v>
      </c>
      <c r="C43" s="124" t="s">
        <v>89</v>
      </c>
      <c r="D43" s="54" t="s">
        <v>196</v>
      </c>
      <c r="E43" s="28">
        <v>1</v>
      </c>
      <c r="F43" s="30" t="s">
        <v>819</v>
      </c>
      <c r="G43" s="52" cm="1">
        <f t="array" ref="G43" xml:space="preserve"> IF( AND( SUMPRODUCT( co_impactYears[2010], --( co_sectors[[#This Row],[sector_id]] = co_impactYears[sector_id] ) ) &gt; 1,  SUMPRODUCT( co_impactYears[2090], --( co_sectors[[#This Row],[sector_id]] = co_impactYears[sector_id] ) ) &gt; 1 ), 1, 0 )</f>
        <v>1</v>
      </c>
      <c r="H43" s="68" t="str" cm="1">
        <f t="array" aca="1" ref="H43" ca="1" xml:space="preserve"> _xlfn.TEXTJOIN( ", ", 1,
  IF( OFFSET( INDIRECT( ADDRESS( ROW( co_variants[[#Headers],[row_id]] ),  COLUMN( co_variants[[#Headers],[sector_id]] ), , , "controlTables" ) ), 1, 0, MAX( co_variants[row_id] ), 1 ) = co_sectors[[#This Row],[sector_id]], co_variants[variant_label], "" )
)</f>
        <v>N/A</v>
      </c>
      <c r="I43" s="68" t="str">
        <f ca="1" xml:space="preserve"> _xlfn.TEXTJOIN( ", ", 1,
  OFFSET( INDIRECT( ADDRESS( ROW( INDEX( co_impactYears[sector_id], MATCH( co_sectors[[#This Row],[sector_id]], co_impactYears[sector_id], 0 ) ) ),  COLUMN( co_impactYears[[#Headers],[sector_id]] ), , , "controlTables" ) ), 0, 1, 1, 4 )
)</f>
        <v>2010, 2090</v>
      </c>
      <c r="J43" s="68" t="str" cm="1">
        <f t="array" aca="1" ref="J43"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3" s="68" cm="1">
        <f t="array" ref="K43" xml:space="preserve"> SUMPRODUCT( --( co_sectors[[#This Row],[sector_id]] = co_variants[sector_id] ) )</f>
        <v>1</v>
      </c>
      <c r="L43" s="68" cm="1">
        <f t="array" ref="L43" xml:space="preserve"> SUMPRODUCT( --( co_sectors[[#This Row],[sector_id]] = co_impactTypes[sector_id] ) )</f>
        <v>3</v>
      </c>
      <c r="M43" s="68" cm="1">
        <f t="array" ref="M43" xml:space="preserve"> IF( INDEX( co_impactYears[N/A], MATCH( 1, --( co_sectors[[#This Row],[sector_id]] = co_impactYears[sector_id] ), 0 ) ) = "N/A", 1, 2 )</f>
        <v>2</v>
      </c>
      <c r="N43" s="68" cm="1">
        <f t="array" ref="N43" xml:space="preserve"> INDEX( co_modelTypes[Number of models], MATCH( 1, --( co_sectors[[#This Row],[modelType]] = co_modelTypes[modelType_id] ), 0 ) ) + IF( co_sectors[[#This Row],[modelType]] = "gcm", 1, 0 )</f>
        <v>9</v>
      </c>
      <c r="O43" s="68" cm="1">
        <f t="array" ref="O43" xml:space="preserve"> INDEX( co_modelTypes[Number of levels], MATCH( 1, --( co_sectors[[#This Row],[modelType]] = co_modelTypes[modelType_id] ), 0 ) )</f>
        <v>7</v>
      </c>
      <c r="P43" s="68">
        <f xml:space="preserve"> PRODUCT( co_sectors[[#This Row],[Number of variants]:[Number of levels]] )</f>
        <v>378</v>
      </c>
    </row>
    <row r="45" spans="1:21" ht="15" x14ac:dyDescent="0.25">
      <c r="A45" s="47"/>
      <c r="B45" s="48" t="s">
        <v>1028</v>
      </c>
      <c r="C45" s="48"/>
      <c r="D45" s="48"/>
      <c r="E45" s="48"/>
      <c r="F45" s="48"/>
      <c r="G45" s="48"/>
      <c r="H45" s="48"/>
      <c r="I45" s="48"/>
      <c r="J45" s="48"/>
      <c r="K45" s="48"/>
      <c r="L45" s="48"/>
      <c r="M45" s="48"/>
      <c r="N45" s="48"/>
      <c r="O45" s="48"/>
      <c r="P45" s="48"/>
      <c r="Q45" s="48"/>
      <c r="R45" s="48"/>
      <c r="S45" s="48"/>
      <c r="T45" s="48"/>
      <c r="U45" s="48"/>
    </row>
    <row r="47" spans="1:21" x14ac:dyDescent="0.2">
      <c r="B47" s="60" t="s">
        <v>780</v>
      </c>
      <c r="C47" s="60" t="s">
        <v>219</v>
      </c>
      <c r="D47" s="62" t="s">
        <v>201</v>
      </c>
      <c r="E47" s="31" t="s">
        <v>902</v>
      </c>
      <c r="F47" s="62" t="s">
        <v>903</v>
      </c>
    </row>
    <row r="48" spans="1:21" x14ac:dyDescent="0.2">
      <c r="B48" s="7">
        <f xml:space="preserve"> ROW( co_impactYears[[#This Row],[row_id]] ) - ROW(co_impactYears[[#Headers],[row_id]] )</f>
        <v>1</v>
      </c>
      <c r="C48" s="14" t="s">
        <v>559</v>
      </c>
      <c r="D48" s="62" t="str" cm="1">
        <f t="array" ref="D48" xml:space="preserve"> IF( SUMPRODUCT( --( VALUE( controlTables!E$47 ) = data_scaledImpacts[impactYear] ), --( co_impactYears[[#This Row],[sector_id]] = data_scaledImpacts[sector] ) ) &gt; 0, "", controlTables!D$47  )</f>
        <v>N/A</v>
      </c>
      <c r="E48" s="31" t="str" cm="1">
        <f t="array" ref="E48" xml:space="preserve"> IF( SUMPRODUCT( --( VALUE( controlTables!E$47 ) = data_scaledImpacts[impactYear] ), --( co_impactYears[[#This Row],[sector_id]] = data_scaledImpacts[sector] ) ) &gt; 0, VALUE( controlTables!E$47 ), "" )</f>
        <v/>
      </c>
      <c r="F48" s="62" t="str" cm="1">
        <f t="array" ref="F48" xml:space="preserve"> IF( SUMPRODUCT( --( VALUE( controlTables!F$47 ) = data_scaledImpacts[impactYear] ), --( co_impactYears[[#This Row],[sector_id]] = data_scaledImpacts[sector] ) ) &gt; 0, VALUE( controlTables!F$47 ), "" )</f>
        <v/>
      </c>
    </row>
    <row r="49" spans="2:6" x14ac:dyDescent="0.2">
      <c r="B49" s="7">
        <f xml:space="preserve"> ROW( co_impactYears[[#This Row],[row_id]] ) - ROW(co_impactYears[[#Headers],[row_id]] )</f>
        <v>2</v>
      </c>
      <c r="C49" s="14" t="s">
        <v>1005</v>
      </c>
      <c r="D49" s="62" t="str" cm="1">
        <f t="array" ref="D49" xml:space="preserve"> IF( SUMPRODUCT( --( VALUE( controlTables!E$47 ) = data_scaledImpacts[impactYear] ), --( co_impactYears[[#This Row],[sector_id]] = data_scaledImpacts[sector] ) ) &gt; 0, "", controlTables!D$47  )</f>
        <v>N/A</v>
      </c>
      <c r="E49" s="31" t="str" cm="1">
        <f t="array" ref="E49" xml:space="preserve"> IF( SUMPRODUCT( --( VALUE( controlTables!E$47 ) = data_scaledImpacts[impactYear] ), --( co_impactYears[[#This Row],[sector_id]] = data_scaledImpacts[sector] ) ) &gt; 0, VALUE( controlTables!E$47 ), "" )</f>
        <v/>
      </c>
      <c r="F49" s="62" t="str" cm="1">
        <f t="array" ref="F49" xml:space="preserve"> IF( SUMPRODUCT( --( VALUE( controlTables!F$47 ) = data_scaledImpacts[impactYear] ), --( co_impactYears[[#This Row],[sector_id]] = data_scaledImpacts[sector] ) ) &gt; 0, VALUE( controlTables!F$47 ), "" )</f>
        <v/>
      </c>
    </row>
    <row r="50" spans="2:6" x14ac:dyDescent="0.2">
      <c r="B50" s="7">
        <f xml:space="preserve"> ROW( co_impactYears[[#This Row],[row_id]] ) - ROW(co_impactYears[[#Headers],[row_id]] )</f>
        <v>3</v>
      </c>
      <c r="C50" s="14" t="s">
        <v>1248</v>
      </c>
      <c r="D50" s="62" t="str" cm="1">
        <f t="array" ref="D50" xml:space="preserve"> IF( SUMPRODUCT( --( VALUE( controlTables!E$47 ) = data_scaledImpacts[impactYear] ), --( co_impactYears[[#This Row],[sector_id]] = data_scaledImpacts[sector] ) ) &gt; 0, "", controlTables!D$47  )</f>
        <v>N/A</v>
      </c>
      <c r="E50" s="31" t="str" cm="1">
        <f t="array" ref="E50" xml:space="preserve"> IF( SUMPRODUCT( --( VALUE( controlTables!E$47 ) = data_scaledImpacts[impactYear] ), --( co_impactYears[[#This Row],[sector_id]] = data_scaledImpacts[sector] ) ) &gt; 0, VALUE( controlTables!E$47 ), "" )</f>
        <v/>
      </c>
      <c r="F50" s="62" t="str" cm="1">
        <f t="array" ref="F50" xml:space="preserve"> IF( SUMPRODUCT( --( VALUE( controlTables!F$47 ) = data_scaledImpacts[impactYear] ), --( co_impactYears[[#This Row],[sector_id]] = data_scaledImpacts[sector] ) ) &gt; 0, VALUE( controlTables!F$47 ), "" )</f>
        <v/>
      </c>
    </row>
    <row r="51" spans="2:6" x14ac:dyDescent="0.2">
      <c r="B51" s="7">
        <f xml:space="preserve"> ROW( co_impactYears[[#This Row],[row_id]] ) - ROW(co_impactYears[[#Headers],[row_id]] )</f>
        <v>4</v>
      </c>
      <c r="C51" s="14" t="s">
        <v>1229</v>
      </c>
      <c r="D51" s="62" t="str" cm="1">
        <f t="array" ref="D51" xml:space="preserve"> IF( SUMPRODUCT( --( VALUE( controlTables!E$47 ) = data_scaledImpacts[impactYear] ), --( co_impactYears[[#This Row],[sector_id]] = data_scaledImpacts[sector] ) ) &gt; 0, "", controlTables!D$47  )</f>
        <v>N/A</v>
      </c>
      <c r="E51" s="31" t="str" cm="1">
        <f t="array" ref="E51" xml:space="preserve"> IF( SUMPRODUCT( --( VALUE( controlTables!E$47 ) = data_scaledImpacts[impactYear] ), --( co_impactYears[[#This Row],[sector_id]] = data_scaledImpacts[sector] ) ) &gt; 0, VALUE( controlTables!E$47 ), "" )</f>
        <v/>
      </c>
      <c r="F51" s="62" t="str" cm="1">
        <f t="array" ref="F51" xml:space="preserve"> IF( SUMPRODUCT( --( VALUE( controlTables!F$47 ) = data_scaledImpacts[impactYear] ), --( co_impactYears[[#This Row],[sector_id]] = data_scaledImpacts[sector] ) ) &gt; 0, VALUE( controlTables!F$47 ), "" )</f>
        <v/>
      </c>
    </row>
    <row r="52" spans="2:6" x14ac:dyDescent="0.2">
      <c r="B52" s="7">
        <f xml:space="preserve"> ROW( co_impactYears[[#This Row],[row_id]] ) - ROW(co_impactYears[[#Headers],[row_id]] )</f>
        <v>5</v>
      </c>
      <c r="C52" s="14" t="s">
        <v>1230</v>
      </c>
      <c r="D52" s="62" t="str" cm="1">
        <f t="array" ref="D52" xml:space="preserve"> IF( SUMPRODUCT( --( VALUE( controlTables!E$47 ) = data_scaledImpacts[impactYear] ), --( co_impactYears[[#This Row],[sector_id]] = data_scaledImpacts[sector] ) ) &gt; 0, "", controlTables!D$47  )</f>
        <v>N/A</v>
      </c>
      <c r="E52" s="31" t="str" cm="1">
        <f t="array" ref="E52" xml:space="preserve"> IF( SUMPRODUCT( --( VALUE( controlTables!E$47 ) = data_scaledImpacts[impactYear] ), --( co_impactYears[[#This Row],[sector_id]] = data_scaledImpacts[sector] ) ) &gt; 0, VALUE( controlTables!E$47 ), "" )</f>
        <v/>
      </c>
      <c r="F52" s="62" t="str" cm="1">
        <f t="array" ref="F52" xml:space="preserve"> IF( SUMPRODUCT( --( VALUE( controlTables!F$47 ) = data_scaledImpacts[impactYear] ), --( co_impactYears[[#This Row],[sector_id]] = data_scaledImpacts[sector] ) ) &gt; 0, VALUE( controlTables!F$47 ), "" )</f>
        <v/>
      </c>
    </row>
    <row r="53" spans="2:6" x14ac:dyDescent="0.2">
      <c r="B53" s="7">
        <f xml:space="preserve"> ROW( co_impactYears[[#This Row],[row_id]] ) - ROW(co_impactYears[[#Headers],[row_id]] )</f>
        <v>6</v>
      </c>
      <c r="C53" s="14" t="s">
        <v>1159</v>
      </c>
      <c r="D53" s="62" t="str" cm="1">
        <f t="array" ref="D53" xml:space="preserve"> IF( SUMPRODUCT( --( VALUE( controlTables!E$47 ) = data_scaledImpacts[impactYear] ), --( co_impactYears[[#This Row],[sector_id]] = data_scaledImpacts[sector] ) ) &gt; 0, "", controlTables!D$47  )</f>
        <v>N/A</v>
      </c>
      <c r="E53" s="31" t="str" cm="1">
        <f t="array" ref="E53" xml:space="preserve"> IF( SUMPRODUCT( --( VALUE( controlTables!E$47 ) = data_scaledImpacts[impactYear] ), --( co_impactYears[[#This Row],[sector_id]] = data_scaledImpacts[sector] ) ) &gt; 0, VALUE( controlTables!E$47 ), "" )</f>
        <v/>
      </c>
      <c r="F53" s="62" t="str" cm="1">
        <f t="array" ref="F53" xml:space="preserve"> IF( SUMPRODUCT( --( VALUE( controlTables!F$47 ) = data_scaledImpacts[impactYear] ), --( co_impactYears[[#This Row],[sector_id]] = data_scaledImpacts[sector] ) ) &gt; 0, VALUE( controlTables!F$47 ), "" )</f>
        <v/>
      </c>
    </row>
    <row r="54" spans="2:6" x14ac:dyDescent="0.2">
      <c r="B54" s="7">
        <f xml:space="preserve"> ROW( co_impactYears[[#This Row],[row_id]] ) - ROW(co_impactYears[[#Headers],[row_id]] )</f>
        <v>7</v>
      </c>
      <c r="C54" s="14" t="s">
        <v>86</v>
      </c>
      <c r="D54" s="62" t="str" cm="1">
        <f t="array" ref="D54" xml:space="preserve"> IF( SUMPRODUCT( --( VALUE( controlTables!E$47 ) = data_scaledImpacts[impactYear] ), --( co_impactYears[[#This Row],[sector_id]] = data_scaledImpacts[sector] ) ) &gt; 0, "", controlTables!D$47  )</f>
        <v>N/A</v>
      </c>
      <c r="E54" s="31" t="str" cm="1">
        <f t="array" ref="E54" xml:space="preserve"> IF( SUMPRODUCT( --( VALUE( controlTables!E$47 ) = data_scaledImpacts[impactYear] ), --( co_impactYears[[#This Row],[sector_id]] = data_scaledImpacts[sector] ) ) &gt; 0, VALUE( controlTables!E$47 ), "" )</f>
        <v/>
      </c>
      <c r="F54" s="62" t="str" cm="1">
        <f t="array" ref="F54" xml:space="preserve"> IF( SUMPRODUCT( --( VALUE( controlTables!F$47 ) = data_scaledImpacts[impactYear] ), --( co_impactYears[[#This Row],[sector_id]] = data_scaledImpacts[sector] ) ) &gt; 0, VALUE( controlTables!F$47 ), "" )</f>
        <v/>
      </c>
    </row>
    <row r="55" spans="2:6" x14ac:dyDescent="0.2">
      <c r="B55" s="7">
        <f xml:space="preserve"> ROW( co_impactYears[[#This Row],[row_id]] ) - ROW(co_impactYears[[#Headers],[row_id]] )</f>
        <v>8</v>
      </c>
      <c r="C55" s="14" t="s">
        <v>220</v>
      </c>
      <c r="D55" s="62" t="str" cm="1">
        <f t="array" ref="D55" xml:space="preserve"> IF( SUMPRODUCT( --( VALUE( controlTables!E$47 ) = data_scaledImpacts[impactYear] ), --( co_impactYears[[#This Row],[sector_id]] = data_scaledImpacts[sector] ) ) &gt; 0, "", controlTables!D$47  )</f>
        <v>N/A</v>
      </c>
      <c r="E55" s="31" t="str" cm="1">
        <f t="array" ref="E55" xml:space="preserve"> IF( SUMPRODUCT( --( VALUE( controlTables!E$47 ) = data_scaledImpacts[impactYear] ), --( co_impactYears[[#This Row],[sector_id]] = data_scaledImpacts[sector] ) ) &gt; 0, VALUE( controlTables!E$47 ), "" )</f>
        <v/>
      </c>
      <c r="F55" s="62" t="str" cm="1">
        <f t="array" ref="F55" xml:space="preserve"> IF( SUMPRODUCT( --( VALUE( controlTables!F$47 ) = data_scaledImpacts[impactYear] ), --( co_impactYears[[#This Row],[sector_id]] = data_scaledImpacts[sector] ) ) &gt; 0, VALUE( controlTables!F$47 ), "" )</f>
        <v/>
      </c>
    </row>
    <row r="56" spans="2:6" x14ac:dyDescent="0.2">
      <c r="B56" s="7">
        <f xml:space="preserve"> ROW( co_impactYears[[#This Row],[row_id]] ) - ROW(co_impactYears[[#Headers],[row_id]] )</f>
        <v>9</v>
      </c>
      <c r="C56" s="14" t="s">
        <v>1002</v>
      </c>
      <c r="D56" s="62" t="str" cm="1">
        <f t="array" ref="D56" xml:space="preserve"> IF( SUMPRODUCT( --( VALUE( controlTables!E$47 ) = data_scaledImpacts[impactYear] ), --( co_impactYears[[#This Row],[sector_id]] = data_scaledImpacts[sector] ) ) &gt; 0, "", controlTables!D$47  )</f>
        <v>N/A</v>
      </c>
      <c r="E56" s="31" t="str" cm="1">
        <f t="array" ref="E56" xml:space="preserve"> IF( SUMPRODUCT( --( VALUE( controlTables!E$47 ) = data_scaledImpacts[impactYear] ), --( co_impactYears[[#This Row],[sector_id]] = data_scaledImpacts[sector] ) ) &gt; 0, VALUE( controlTables!E$47 ), "" )</f>
        <v/>
      </c>
      <c r="F56" s="62" t="str" cm="1">
        <f t="array" ref="F56" xml:space="preserve"> IF( SUMPRODUCT( --( VALUE( controlTables!F$47 ) = data_scaledImpacts[impactYear] ), --( co_impactYears[[#This Row],[sector_id]] = data_scaledImpacts[sector] ) ) &gt; 0, VALUE( controlTables!F$47 ), "" )</f>
        <v/>
      </c>
    </row>
    <row r="57" spans="2:6" x14ac:dyDescent="0.2">
      <c r="B57" s="7">
        <f xml:space="preserve"> ROW( co_impactYears[[#This Row],[row_id]] ) - ROW(co_impactYears[[#Headers],[row_id]] )</f>
        <v>10</v>
      </c>
      <c r="C57" s="14" t="s">
        <v>17</v>
      </c>
      <c r="D57" s="62" t="str" cm="1">
        <f t="array" ref="D57" xml:space="preserve"> IF( SUMPRODUCT( --( VALUE( controlTables!E$47 ) = data_scaledImpacts[impactYear] ), --( co_impactYears[[#This Row],[sector_id]] = data_scaledImpacts[sector] ) ) &gt; 0, "", controlTables!D$47  )</f>
        <v/>
      </c>
      <c r="E57" s="31" cm="1">
        <f t="array" ref="E57" xml:space="preserve"> IF( SUMPRODUCT( --( VALUE( controlTables!E$47 ) = data_scaledImpacts[impactYear] ), --( co_impactYears[[#This Row],[sector_id]] = data_scaledImpacts[sector] ) ) &gt; 0, VALUE( controlTables!E$47 ), "" )</f>
        <v>2010</v>
      </c>
      <c r="F57" s="62" cm="1">
        <f t="array" ref="F57" xml:space="preserve"> IF( SUMPRODUCT( --( VALUE( controlTables!F$47 ) = data_scaledImpacts[impactYear] ), --( co_impactYears[[#This Row],[sector_id]] = data_scaledImpacts[sector] ) ) &gt; 0, VALUE( controlTables!F$47 ), "" )</f>
        <v>2090</v>
      </c>
    </row>
    <row r="58" spans="2:6" x14ac:dyDescent="0.2">
      <c r="B58" s="7">
        <f xml:space="preserve"> ROW( co_impactYears[[#This Row],[row_id]] ) - ROW(co_impactYears[[#Headers],[row_id]] )</f>
        <v>11</v>
      </c>
      <c r="C58" s="14" t="s">
        <v>221</v>
      </c>
      <c r="D58" s="62" t="str" cm="1">
        <f t="array" ref="D58" xml:space="preserve"> IF( SUMPRODUCT( --( VALUE( controlTables!E$47 ) = data_scaledImpacts[impactYear] ), --( co_impactYears[[#This Row],[sector_id]] = data_scaledImpacts[sector] ) ) &gt; 0, "", controlTables!D$47  )</f>
        <v>N/A</v>
      </c>
      <c r="E58" s="31" t="str" cm="1">
        <f t="array" ref="E58" xml:space="preserve"> IF( SUMPRODUCT( --( VALUE( controlTables!E$47 ) = data_scaledImpacts[impactYear] ), --( co_impactYears[[#This Row],[sector_id]] = data_scaledImpacts[sector] ) ) &gt; 0, VALUE( controlTables!E$47 ), "" )</f>
        <v/>
      </c>
      <c r="F58" s="62" t="str" cm="1">
        <f t="array" ref="F58" xml:space="preserve"> IF( SUMPRODUCT( --( VALUE( controlTables!F$47 ) = data_scaledImpacts[impactYear] ), --( co_impactYears[[#This Row],[sector_id]] = data_scaledImpacts[sector] ) ) &gt; 0, VALUE( controlTables!F$47 ), "" )</f>
        <v/>
      </c>
    </row>
    <row r="59" spans="2:6" x14ac:dyDescent="0.2">
      <c r="B59" s="7">
        <f xml:space="preserve"> ROW( co_impactYears[[#This Row],[row_id]] ) - ROW(co_impactYears[[#Headers],[row_id]] )</f>
        <v>12</v>
      </c>
      <c r="C59" s="14" t="s">
        <v>84</v>
      </c>
      <c r="D59" s="62" t="str" cm="1">
        <f t="array" ref="D59" xml:space="preserve"> IF( SUMPRODUCT( --( VALUE( controlTables!E$47 ) = data_scaledImpacts[impactYear] ), --( co_impactYears[[#This Row],[sector_id]] = data_scaledImpacts[sector] ) ) &gt; 0, "", controlTables!D$47  )</f>
        <v>N/A</v>
      </c>
      <c r="E59" s="31" t="str" cm="1">
        <f t="array" ref="E59" xml:space="preserve"> IF( SUMPRODUCT( --( VALUE( controlTables!E$47 ) = data_scaledImpacts[impactYear] ), --( co_impactYears[[#This Row],[sector_id]] = data_scaledImpacts[sector] ) ) &gt; 0, VALUE( controlTables!E$47 ), "" )</f>
        <v/>
      </c>
      <c r="F59" s="62" t="str" cm="1">
        <f t="array" ref="F59" xml:space="preserve"> IF( SUMPRODUCT( --( VALUE( controlTables!F$47 ) = data_scaledImpacts[impactYear] ), --( co_impactYears[[#This Row],[sector_id]] = data_scaledImpacts[sector] ) ) &gt; 0, VALUE( controlTables!F$47 ), "" )</f>
        <v/>
      </c>
    </row>
    <row r="60" spans="2:6" x14ac:dyDescent="0.2">
      <c r="B60" s="7">
        <f xml:space="preserve"> ROW( co_impactYears[[#This Row],[row_id]] ) - ROW(co_impactYears[[#Headers],[row_id]] )</f>
        <v>13</v>
      </c>
      <c r="C60" s="14" t="s">
        <v>34</v>
      </c>
      <c r="D60" s="62" t="str" cm="1">
        <f t="array" ref="D60" xml:space="preserve"> IF( SUMPRODUCT( --( VALUE( controlTables!E$47 ) = data_scaledImpacts[impactYear] ), --( co_impactYears[[#This Row],[sector_id]] = data_scaledImpacts[sector] ) ) &gt; 0, "", controlTables!D$47  )</f>
        <v>N/A</v>
      </c>
      <c r="E60" s="31" t="str" cm="1">
        <f t="array" ref="E60" xml:space="preserve"> IF( SUMPRODUCT( --( VALUE( controlTables!E$47 ) = data_scaledImpacts[impactYear] ), --( co_impactYears[[#This Row],[sector_id]] = data_scaledImpacts[sector] ) ) &gt; 0, VALUE( controlTables!E$47 ), "" )</f>
        <v/>
      </c>
      <c r="F60" s="62" t="str" cm="1">
        <f t="array" ref="F60" xml:space="preserve"> IF( SUMPRODUCT( --( VALUE( controlTables!F$47 ) = data_scaledImpacts[impactYear] ), --( co_impactYears[[#This Row],[sector_id]] = data_scaledImpacts[sector] ) ) &gt; 0, VALUE( controlTables!F$47 ), "" )</f>
        <v/>
      </c>
    </row>
    <row r="61" spans="2:6" x14ac:dyDescent="0.2">
      <c r="B61" s="7">
        <f xml:space="preserve"> ROW( co_impactYears[[#This Row],[row_id]] ) - ROW(co_impactYears[[#Headers],[row_id]] )</f>
        <v>14</v>
      </c>
      <c r="C61" s="14" t="s">
        <v>223</v>
      </c>
      <c r="D61" s="62" t="str" cm="1">
        <f t="array" ref="D61" xml:space="preserve"> IF( SUMPRODUCT( --( VALUE( controlTables!E$47 ) = data_scaledImpacts[impactYear] ), --( co_impactYears[[#This Row],[sector_id]] = data_scaledImpacts[sector] ) ) &gt; 0, "", controlTables!D$47  )</f>
        <v>N/A</v>
      </c>
      <c r="E61" s="31" t="str" cm="1">
        <f t="array" ref="E61" xml:space="preserve"> IF( SUMPRODUCT( --( VALUE( controlTables!E$47 ) = data_scaledImpacts[impactYear] ), --( co_impactYears[[#This Row],[sector_id]] = data_scaledImpacts[sector] ) ) &gt; 0, VALUE( controlTables!E$47 ), "" )</f>
        <v/>
      </c>
      <c r="F61" s="62" t="str" cm="1">
        <f t="array" ref="F61" xml:space="preserve"> IF( SUMPRODUCT( --( VALUE( controlTables!F$47 ) = data_scaledImpacts[impactYear] ), --( co_impactYears[[#This Row],[sector_id]] = data_scaledImpacts[sector] ) ) &gt; 0, VALUE( controlTables!F$47 ), "" )</f>
        <v/>
      </c>
    </row>
    <row r="62" spans="2:6" x14ac:dyDescent="0.2">
      <c r="B62" s="7">
        <f xml:space="preserve"> ROW( co_impactYears[[#This Row],[row_id]] ) - ROW(co_impactYears[[#Headers],[row_id]] )</f>
        <v>15</v>
      </c>
      <c r="C62" s="14" t="s">
        <v>1312</v>
      </c>
      <c r="D62" s="62" t="str" cm="1">
        <f t="array" ref="D62" xml:space="preserve"> IF( SUMPRODUCT( --( VALUE( controlTables!E$47 ) = data_scaledImpacts[impactYear] ), --( co_impactYears[[#This Row],[sector_id]] = data_scaledImpacts[sector] ) ) &gt; 0, "", controlTables!D$47  )</f>
        <v>N/A</v>
      </c>
      <c r="E62" s="31" t="str" cm="1">
        <f t="array" ref="E62" xml:space="preserve"> IF( SUMPRODUCT( --( VALUE( controlTables!E$47 ) = data_scaledImpacts[impactYear] ), --( co_impactYears[[#This Row],[sector_id]] = data_scaledImpacts[sector] ) ) &gt; 0, VALUE( controlTables!E$47 ), "" )</f>
        <v/>
      </c>
      <c r="F62" s="62" t="str" cm="1">
        <f t="array" ref="F62" xml:space="preserve"> IF( SUMPRODUCT( --( VALUE( controlTables!F$47 ) = data_scaledImpacts[impactYear] ), --( co_impactYears[[#This Row],[sector_id]] = data_scaledImpacts[sector] ) ) &gt; 0, VALUE( controlTables!F$47 ), "" )</f>
        <v/>
      </c>
    </row>
    <row r="63" spans="2:6" x14ac:dyDescent="0.2">
      <c r="B63" s="7">
        <f xml:space="preserve"> ROW( co_impactYears[[#This Row],[row_id]] ) - ROW(co_impactYears[[#Headers],[row_id]] )</f>
        <v>16</v>
      </c>
      <c r="C63" s="14" t="s">
        <v>209</v>
      </c>
      <c r="D63" s="62" t="str" cm="1">
        <f t="array" ref="D63" xml:space="preserve"> IF( SUMPRODUCT( --( VALUE( controlTables!E$47 ) = data_scaledImpacts[impactYear] ), --( co_impactYears[[#This Row],[sector_id]] = data_scaledImpacts[sector] ) ) &gt; 0, "", controlTables!D$47  )</f>
        <v>N/A</v>
      </c>
      <c r="E63" s="31" t="str" cm="1">
        <f t="array" ref="E63" xml:space="preserve"> IF( SUMPRODUCT( --( VALUE( controlTables!E$47 ) = data_scaledImpacts[impactYear] ), --( co_impactYears[[#This Row],[sector_id]] = data_scaledImpacts[sector] ) ) &gt; 0, VALUE( controlTables!E$47 ), "" )</f>
        <v/>
      </c>
      <c r="F63" s="62" t="str" cm="1">
        <f t="array" ref="F63" xml:space="preserve"> IF( SUMPRODUCT( --( VALUE( controlTables!F$47 ) = data_scaledImpacts[impactYear] ), --( co_impactYears[[#This Row],[sector_id]] = data_scaledImpacts[sector] ) ) &gt; 0, VALUE( controlTables!F$47 ), "" )</f>
        <v/>
      </c>
    </row>
    <row r="64" spans="2:6" x14ac:dyDescent="0.2">
      <c r="B64" s="7">
        <f xml:space="preserve"> ROW( co_impactYears[[#This Row],[row_id]] ) - ROW(co_impactYears[[#Headers],[row_id]] )</f>
        <v>17</v>
      </c>
      <c r="C64" s="14" t="s">
        <v>216</v>
      </c>
      <c r="D64" s="62" t="str" cm="1">
        <f t="array" ref="D64" xml:space="preserve"> IF( SUMPRODUCT( --( VALUE( controlTables!E$47 ) = data_scaledImpacts[impactYear] ), --( co_impactYears[[#This Row],[sector_id]] = data_scaledImpacts[sector] ) ) &gt; 0, "", controlTables!D$47  )</f>
        <v>N/A</v>
      </c>
      <c r="E64" s="31" t="str" cm="1">
        <f t="array" ref="E64" xml:space="preserve"> IF( SUMPRODUCT( --( VALUE( controlTables!E$47 ) = data_scaledImpacts[impactYear] ), --( co_impactYears[[#This Row],[sector_id]] = data_scaledImpacts[sector] ) ) &gt; 0, VALUE( controlTables!E$47 ), "" )</f>
        <v/>
      </c>
      <c r="F64" s="62" t="str" cm="1">
        <f t="array" ref="F64" xml:space="preserve"> IF( SUMPRODUCT( --( VALUE( controlTables!F$47 ) = data_scaledImpacts[impactYear] ), --( co_impactYears[[#This Row],[sector_id]] = data_scaledImpacts[sector] ) ) &gt; 0, VALUE( controlTables!F$47 ), "" )</f>
        <v/>
      </c>
    </row>
    <row r="65" spans="1:21" x14ac:dyDescent="0.2">
      <c r="B65" s="7">
        <f xml:space="preserve"> ROW( co_impactYears[[#This Row],[row_id]] ) - ROW(co_impactYears[[#Headers],[row_id]] )</f>
        <v>18</v>
      </c>
      <c r="C65" s="14" t="s">
        <v>85</v>
      </c>
      <c r="D65" s="62" t="str" cm="1">
        <f t="array" ref="D65" xml:space="preserve"> IF( SUMPRODUCT( --( VALUE( controlTables!E$47 ) = data_scaledImpacts[impactYear] ), --( co_impactYears[[#This Row],[sector_id]] = data_scaledImpacts[sector] ) ) &gt; 0, "", controlTables!D$47  )</f>
        <v/>
      </c>
      <c r="E65" s="31" cm="1">
        <f t="array" ref="E65" xml:space="preserve"> IF( SUMPRODUCT( --( VALUE( controlTables!E$47 ) = data_scaledImpacts[impactYear] ), --( co_impactYears[[#This Row],[sector_id]] = data_scaledImpacts[sector] ) ) &gt; 0, VALUE( controlTables!E$47 ), "" )</f>
        <v>2010</v>
      </c>
      <c r="F65" s="62" cm="1">
        <f t="array" ref="F65" xml:space="preserve"> IF( SUMPRODUCT( --( VALUE( controlTables!F$47 ) = data_scaledImpacts[impactYear] ), --( co_impactYears[[#This Row],[sector_id]] = data_scaledImpacts[sector] ) ) &gt; 0, VALUE( controlTables!F$47 ), "" )</f>
        <v>2090</v>
      </c>
    </row>
    <row r="66" spans="1:21" x14ac:dyDescent="0.2">
      <c r="B66" s="7">
        <f xml:space="preserve"> ROW( co_impactYears[[#This Row],[row_id]] ) - ROW(co_impactYears[[#Headers],[row_id]] )</f>
        <v>19</v>
      </c>
      <c r="C66" s="14" t="s">
        <v>225</v>
      </c>
      <c r="D66" s="62" t="str" cm="1">
        <f t="array" ref="D66" xml:space="preserve"> IF( SUMPRODUCT( --( VALUE( controlTables!E$47 ) = data_scaledImpacts[impactYear] ), --( co_impactYears[[#This Row],[sector_id]] = data_scaledImpacts[sector] ) ) &gt; 0, "", controlTables!D$47  )</f>
        <v>N/A</v>
      </c>
      <c r="E66" s="31" t="str" cm="1">
        <f t="array" ref="E66" xml:space="preserve"> IF( SUMPRODUCT( --( VALUE( controlTables!E$47 ) = data_scaledImpacts[impactYear] ), --( co_impactYears[[#This Row],[sector_id]] = data_scaledImpacts[sector] ) ) &gt; 0, VALUE( controlTables!E$47 ), "" )</f>
        <v/>
      </c>
      <c r="F66" s="62" t="str" cm="1">
        <f t="array" ref="F66" xml:space="preserve"> IF( SUMPRODUCT( --( VALUE( controlTables!F$47 ) = data_scaledImpacts[impactYear] ), --( co_impactYears[[#This Row],[sector_id]] = data_scaledImpacts[sector] ) ) &gt; 0, VALUE( controlTables!F$47 ), "" )</f>
        <v/>
      </c>
    </row>
    <row r="67" spans="1:21" x14ac:dyDescent="0.2">
      <c r="B67" s="7">
        <f xml:space="preserve"> ROW( co_impactYears[[#This Row],[row_id]] ) - ROW(co_impactYears[[#Headers],[row_id]] )</f>
        <v>20</v>
      </c>
      <c r="C67" s="14" t="s">
        <v>983</v>
      </c>
      <c r="D67" s="62" t="str" cm="1">
        <f t="array" ref="D67" xml:space="preserve"> IF( SUMPRODUCT( --( VALUE( controlTables!E$47 ) = data_scaledImpacts[impactYear] ), --( co_impactYears[[#This Row],[sector_id]] = data_scaledImpacts[sector] ) ) &gt; 0, "", controlTables!D$47  )</f>
        <v>N/A</v>
      </c>
      <c r="E67" s="31" t="str" cm="1">
        <f t="array" ref="E67" xml:space="preserve"> IF( SUMPRODUCT( --( VALUE( controlTables!E$47 ) = data_scaledImpacts[impactYear] ), --( co_impactYears[[#This Row],[sector_id]] = data_scaledImpacts[sector] ) ) &gt; 0, VALUE( controlTables!E$47 ), "" )</f>
        <v/>
      </c>
      <c r="F67" s="62" t="str" cm="1">
        <f t="array" ref="F67" xml:space="preserve"> IF( SUMPRODUCT( --( VALUE( controlTables!F$47 ) = data_scaledImpacts[impactYear] ), --( co_impactYears[[#This Row],[sector_id]] = data_scaledImpacts[sector] ) ) &gt; 0, VALUE( controlTables!F$47 ), "" )</f>
        <v/>
      </c>
    </row>
    <row r="68" spans="1:21" x14ac:dyDescent="0.2">
      <c r="B68" s="7">
        <f xml:space="preserve"> ROW( co_impactYears[[#This Row],[row_id]] ) - ROW(co_impactYears[[#Headers],[row_id]] )</f>
        <v>21</v>
      </c>
      <c r="C68" s="14" t="s">
        <v>1306</v>
      </c>
      <c r="D68" s="62" t="str" cm="1">
        <f t="array" ref="D68" xml:space="preserve"> IF( SUMPRODUCT( --( VALUE( controlTables!E$47 ) = data_scaledImpacts[impactYear] ), --( co_impactYears[[#This Row],[sector_id]] = data_scaledImpacts[sector] ) ) &gt; 0, "", controlTables!D$47  )</f>
        <v>N/A</v>
      </c>
      <c r="E68" s="31" t="str" cm="1">
        <f t="array" ref="E68" xml:space="preserve"> IF( SUMPRODUCT( --( VALUE( controlTables!E$47 ) = data_scaledImpacts[impactYear] ), --( co_impactYears[[#This Row],[sector_id]] = data_scaledImpacts[sector] ) ) &gt; 0, VALUE( controlTables!E$47 ), "" )</f>
        <v/>
      </c>
      <c r="F68" s="62" t="str" cm="1">
        <f t="array" ref="F68" xml:space="preserve"> IF( SUMPRODUCT( --( VALUE( controlTables!F$47 ) = data_scaledImpacts[impactYear] ), --( co_impactYears[[#This Row],[sector_id]] = data_scaledImpacts[sector] ) ) &gt; 0, VALUE( controlTables!F$47 ), "" )</f>
        <v/>
      </c>
    </row>
    <row r="69" spans="1:21" x14ac:dyDescent="0.2">
      <c r="B69" s="7">
        <f xml:space="preserve"> ROW( co_impactYears[[#This Row],[row_id]] ) - ROW(co_impactYears[[#Headers],[row_id]] )</f>
        <v>22</v>
      </c>
      <c r="C69" s="14" t="s">
        <v>227</v>
      </c>
      <c r="D69" s="62" t="str" cm="1">
        <f t="array" ref="D69" xml:space="preserve"> IF( SUMPRODUCT( --( VALUE( controlTables!E$47 ) = data_scaledImpacts[impactYear] ), --( co_impactYears[[#This Row],[sector_id]] = data_scaledImpacts[sector] ) ) &gt; 0, "", controlTables!D$47  )</f>
        <v>N/A</v>
      </c>
      <c r="E69" s="31" t="str" cm="1">
        <f t="array" ref="E69" xml:space="preserve"> IF( SUMPRODUCT( --( VALUE( controlTables!E$47 ) = data_scaledImpacts[impactYear] ), --( co_impactYears[[#This Row],[sector_id]] = data_scaledImpacts[sector] ) ) &gt; 0, VALUE( controlTables!E$47 ), "" )</f>
        <v/>
      </c>
      <c r="F69" s="62" t="str" cm="1">
        <f t="array" ref="F69" xml:space="preserve"> IF( SUMPRODUCT( --( VALUE( controlTables!F$47 ) = data_scaledImpacts[impactYear] ), --( co_impactYears[[#This Row],[sector_id]] = data_scaledImpacts[sector] ) ) &gt; 0, VALUE( controlTables!F$47 ), "" )</f>
        <v/>
      </c>
    </row>
    <row r="70" spans="1:21" x14ac:dyDescent="0.2">
      <c r="B70" s="7">
        <f xml:space="preserve"> ROW( co_impactYears[[#This Row],[row_id]] ) - ROW(co_impactYears[[#Headers],[row_id]] )</f>
        <v>23</v>
      </c>
      <c r="C70" s="14" t="s">
        <v>761</v>
      </c>
      <c r="D70" s="62" t="str" cm="1">
        <f t="array" ref="D70" xml:space="preserve"> IF( SUMPRODUCT( --( VALUE( controlTables!E$47 ) = data_scaledImpacts[impactYear] ), --( co_impactYears[[#This Row],[sector_id]] = data_scaledImpacts[sector] ) ) &gt; 0, "", controlTables!D$47  )</f>
        <v>N/A</v>
      </c>
      <c r="E70" s="31" t="str" cm="1">
        <f t="array" ref="E70" xml:space="preserve"> IF( SUMPRODUCT( --( VALUE( controlTables!E$47 ) = data_scaledImpacts[impactYear] ), --( co_impactYears[[#This Row],[sector_id]] = data_scaledImpacts[sector] ) ) &gt; 0, VALUE( controlTables!E$47 ), "" )</f>
        <v/>
      </c>
      <c r="F70" s="62" t="str" cm="1">
        <f t="array" ref="F70" xml:space="preserve"> IF( SUMPRODUCT( --( VALUE( controlTables!F$47 ) = data_scaledImpacts[impactYear] ), --( co_impactYears[[#This Row],[sector_id]] = data_scaledImpacts[sector] ) ) &gt; 0, VALUE( controlTables!F$47 ), "" )</f>
        <v/>
      </c>
    </row>
    <row r="71" spans="1:21" x14ac:dyDescent="0.2">
      <c r="B71" s="7">
        <f xml:space="preserve"> ROW( co_impactYears[[#This Row],[row_id]] ) - ROW(co_impactYears[[#Headers],[row_id]] )</f>
        <v>24</v>
      </c>
      <c r="C71" s="14" t="s">
        <v>1088</v>
      </c>
      <c r="D71" s="62" t="str" cm="1">
        <f t="array" ref="D71" xml:space="preserve"> IF( SUMPRODUCT( --( VALUE( controlTables!E$47 ) = data_scaledImpacts[impactYear] ), --( co_impactYears[[#This Row],[sector_id]] = data_scaledImpacts[sector] ) ) &gt; 0, "", controlTables!D$47  )</f>
        <v>N/A</v>
      </c>
      <c r="E71" s="31" t="str" cm="1">
        <f t="array" ref="E71" xml:space="preserve"> IF( SUMPRODUCT( --( VALUE( controlTables!E$47 ) = data_scaledImpacts[impactYear] ), --( co_impactYears[[#This Row],[sector_id]] = data_scaledImpacts[sector] ) ) &gt; 0, VALUE( controlTables!E$47 ), "" )</f>
        <v/>
      </c>
      <c r="F71" s="62" t="str" cm="1">
        <f t="array" ref="F71" xml:space="preserve"> IF( SUMPRODUCT( --( VALUE( controlTables!F$47 ) = data_scaledImpacts[impactYear] ), --( co_impactYears[[#This Row],[sector_id]] = data_scaledImpacts[sector] ) ) &gt; 0, VALUE( controlTables!F$47 ), "" )</f>
        <v/>
      </c>
    </row>
    <row r="72" spans="1:21" x14ac:dyDescent="0.2">
      <c r="B72" s="7">
        <f xml:space="preserve"> ROW( co_impactYears[[#This Row],[row_id]] ) - ROW(co_impactYears[[#Headers],[row_id]] )</f>
        <v>25</v>
      </c>
      <c r="C72" s="14" t="s">
        <v>89</v>
      </c>
      <c r="D72" s="62" t="str" cm="1">
        <f t="array" ref="D72" xml:space="preserve"> IF( SUMPRODUCT( --( VALUE( controlTables!E$47 ) = data_scaledImpacts[impactYear] ), --( co_impactYears[[#This Row],[sector_id]] = data_scaledImpacts[sector] ) ) &gt; 0, "", controlTables!D$47  )</f>
        <v/>
      </c>
      <c r="E72" s="31" cm="1">
        <f t="array" ref="E72" xml:space="preserve"> IF( SUMPRODUCT( --( VALUE( controlTables!E$47 ) = data_scaledImpacts[impactYear] ), --( co_impactYears[[#This Row],[sector_id]] = data_scaledImpacts[sector] ) ) &gt; 0, VALUE( controlTables!E$47 ), "" )</f>
        <v>2010</v>
      </c>
      <c r="F72" s="62" cm="1">
        <f t="array" ref="F72" xml:space="preserve"> IF( SUMPRODUCT( --( VALUE( controlTables!F$47 ) = data_scaledImpacts[impactYear] ), --( co_impactYears[[#This Row],[sector_id]] = data_scaledImpacts[sector] ) ) &gt; 0, VALUE( controlTables!F$47 ), "" )</f>
        <v>2090</v>
      </c>
    </row>
    <row r="74" spans="1:21" ht="15" x14ac:dyDescent="0.25">
      <c r="A74" s="47"/>
      <c r="B74" s="48" t="s">
        <v>1238</v>
      </c>
      <c r="C74" s="48"/>
      <c r="D74" s="48"/>
      <c r="E74" s="48"/>
      <c r="F74" s="48"/>
      <c r="G74" s="48"/>
      <c r="H74" s="48"/>
      <c r="I74" s="48"/>
      <c r="J74" s="48"/>
      <c r="K74" s="48"/>
      <c r="L74" s="48"/>
      <c r="M74" s="48"/>
      <c r="N74" s="48"/>
      <c r="O74" s="48"/>
      <c r="P74" s="48"/>
      <c r="Q74" s="48"/>
      <c r="R74" s="48"/>
      <c r="S74" s="48"/>
      <c r="T74" s="48"/>
      <c r="U74" s="48"/>
    </row>
    <row r="75" spans="1:21" x14ac:dyDescent="0.2">
      <c r="B75" s="5" t="s">
        <v>1239</v>
      </c>
      <c r="C75" s="5"/>
      <c r="D75" s="5"/>
      <c r="E75" s="22"/>
      <c r="F75" s="5"/>
      <c r="G75" s="5"/>
      <c r="H75" s="5"/>
      <c r="I75" s="5"/>
      <c r="J75" s="5"/>
      <c r="K75" s="5"/>
    </row>
    <row r="76" spans="1:21" x14ac:dyDescent="0.2">
      <c r="B76" s="5" t="s">
        <v>1240</v>
      </c>
      <c r="C76" s="5"/>
      <c r="D76" s="5"/>
      <c r="E76" s="22"/>
      <c r="F76" s="5"/>
      <c r="G76" s="5"/>
      <c r="H76" s="5"/>
      <c r="I76" s="5"/>
      <c r="J76" s="5"/>
      <c r="K76" s="5"/>
    </row>
    <row r="77" spans="1:21" x14ac:dyDescent="0.2">
      <c r="B77" s="5" t="s">
        <v>1241</v>
      </c>
      <c r="C77" s="5"/>
      <c r="D77" s="5"/>
      <c r="E77" s="22"/>
      <c r="F77" s="5"/>
      <c r="G77" s="5"/>
      <c r="H77" s="5"/>
      <c r="I77" s="5"/>
      <c r="J77" s="5"/>
      <c r="K77" s="5"/>
    </row>
    <row r="78" spans="1:21" ht="15" x14ac:dyDescent="0.25">
      <c r="B78" s="78" t="s">
        <v>780</v>
      </c>
      <c r="C78" s="78" t="s">
        <v>219</v>
      </c>
      <c r="D78" s="78" t="s">
        <v>1242</v>
      </c>
      <c r="E78" s="78" t="s">
        <v>1243</v>
      </c>
      <c r="F78" s="81" t="s">
        <v>1244</v>
      </c>
      <c r="G78" s="62" t="s">
        <v>1017</v>
      </c>
      <c r="H78" s="62" t="s">
        <v>1018</v>
      </c>
      <c r="I78" s="60" t="s">
        <v>796</v>
      </c>
      <c r="J78" s="62" t="s">
        <v>919</v>
      </c>
      <c r="K78" s="60" t="s">
        <v>1262</v>
      </c>
      <c r="L78" s="8"/>
      <c r="M78" s="8"/>
      <c r="N78" s="8"/>
      <c r="O78" s="8"/>
      <c r="P78" s="8"/>
      <c r="Q78" s="8"/>
    </row>
    <row r="79" spans="1:21" ht="15" x14ac:dyDescent="0.25">
      <c r="B79" s="7">
        <f xml:space="preserve"> ROW( co_variants[[#This Row],[row_id]] ) - ROW( co_variants[[#Headers],[row_id]] )</f>
        <v>1</v>
      </c>
      <c r="C79" s="14" t="s">
        <v>559</v>
      </c>
      <c r="D79" s="57" t="s">
        <v>773</v>
      </c>
      <c r="E79" s="83">
        <v>2011</v>
      </c>
      <c r="F79" s="83">
        <v>2011</v>
      </c>
      <c r="G79" s="58">
        <v>1</v>
      </c>
      <c r="H79" s="58">
        <v>1</v>
      </c>
      <c r="I79" s="82" t="str">
        <f xml:space="preserve"> INDEX( co_impactTypes[damageAdjName], MATCH( co_variants[[#This Row],[sector_id]], co_impactTypes[sector_id], 0 ) ) &amp;
   IF( co_variants[[#This Row],[sector_id]] = "Roads", IF( co_variants[[#This Row],[variant_id_excel]] = "Proactive", "_proactive", "_other" ), "" )</f>
        <v>none</v>
      </c>
      <c r="J79" s="65" cm="1">
        <f t="array" ref="J79" xml:space="preserve"> --( SUMPRODUCT( --( co_variants[[#This Row],[sector_id]] = data_scaledImpacts[sector] ), --( co_variants[[#This Row],[variant_id_excel]] = data_scaledImpacts[variant] ) ) &gt; 1 )</f>
        <v>1</v>
      </c>
      <c r="K79" s="65" cm="1">
        <f t="array" ref="K79" xml:space="preserve"> --( SUMPRODUCT( --( co_impactTypes[sector_id] = co_variants[[#This Row],[sector_id]] ) ) &gt; 1 )</f>
        <v>1</v>
      </c>
      <c r="L79"/>
      <c r="M79"/>
      <c r="N79"/>
      <c r="O79"/>
    </row>
    <row r="80" spans="1:21" ht="15" x14ac:dyDescent="0.25">
      <c r="B80" s="7">
        <f xml:space="preserve"> ROW( co_variants[[#This Row],[row_id]] ) - ROW( co_variants[[#Headers],[row_id]] )</f>
        <v>2</v>
      </c>
      <c r="C80" s="14" t="s">
        <v>559</v>
      </c>
      <c r="D80" s="57" t="s">
        <v>945</v>
      </c>
      <c r="E80" s="83">
        <v>2040</v>
      </c>
      <c r="F80" s="83">
        <v>2040</v>
      </c>
      <c r="G80" s="58">
        <v>0</v>
      </c>
      <c r="H80" s="58">
        <v>0</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1</v>
      </c>
      <c r="L80"/>
      <c r="M80"/>
      <c r="N80"/>
      <c r="O80"/>
    </row>
    <row r="81" spans="2:15" ht="15" x14ac:dyDescent="0.25">
      <c r="B81" s="7">
        <f xml:space="preserve"> ROW( co_variants[[#This Row],[row_id]] ) - ROW( co_variants[[#Headers],[row_id]] )</f>
        <v>3</v>
      </c>
      <c r="C81" s="14" t="s">
        <v>1005</v>
      </c>
      <c r="D81" s="57" t="s">
        <v>201</v>
      </c>
      <c r="E81" s="83" t="s">
        <v>927</v>
      </c>
      <c r="F81" s="83" t="s">
        <v>201</v>
      </c>
      <c r="G81" s="58">
        <v>1</v>
      </c>
      <c r="H81" s="58">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0</v>
      </c>
      <c r="L81"/>
      <c r="M81"/>
      <c r="N81"/>
      <c r="O81"/>
    </row>
    <row r="82" spans="2:15" ht="15" x14ac:dyDescent="0.25">
      <c r="B82" s="7">
        <f xml:space="preserve"> ROW( co_variants[[#This Row],[row_id]] ) - ROW( co_variants[[#Headers],[row_id]] )</f>
        <v>4</v>
      </c>
      <c r="C82" s="14" t="s">
        <v>1248</v>
      </c>
      <c r="D82" s="57" t="s">
        <v>1259</v>
      </c>
      <c r="E82" s="83" t="s">
        <v>1249</v>
      </c>
      <c r="F82" s="112" t="s">
        <v>1249</v>
      </c>
      <c r="G82" s="97">
        <v>1</v>
      </c>
      <c r="H82" s="97">
        <v>1</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5" x14ac:dyDescent="0.25">
      <c r="B83" s="7">
        <f xml:space="preserve"> ROW( co_variants[[#This Row],[row_id]] ) - ROW( co_variants[[#Headers],[row_id]] )</f>
        <v>5</v>
      </c>
      <c r="C83" s="14" t="s">
        <v>1248</v>
      </c>
      <c r="D83" s="57" t="s">
        <v>1260</v>
      </c>
      <c r="E83" s="83" t="s">
        <v>1267</v>
      </c>
      <c r="F83" s="112" t="s">
        <v>1257</v>
      </c>
      <c r="G83" s="97">
        <v>0</v>
      </c>
      <c r="H83" s="97">
        <v>0</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5" x14ac:dyDescent="0.25">
      <c r="B84" s="7">
        <f xml:space="preserve"> ROW( co_variants[[#This Row],[row_id]] ) - ROW( co_variants[[#Headers],[row_id]] )</f>
        <v>6</v>
      </c>
      <c r="C84" s="14" t="s">
        <v>1248</v>
      </c>
      <c r="D84" s="57" t="s">
        <v>1261</v>
      </c>
      <c r="E84" s="83" t="s">
        <v>1268</v>
      </c>
      <c r="F84" s="112" t="s">
        <v>1258</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5" x14ac:dyDescent="0.25">
      <c r="B85" s="7">
        <f xml:space="preserve"> ROW( co_variants[[#This Row],[row_id]] ) - ROW( co_variants[[#Headers],[row_id]] )</f>
        <v>7</v>
      </c>
      <c r="C85" s="14" t="s">
        <v>1229</v>
      </c>
      <c r="D85" s="83" t="s">
        <v>1165</v>
      </c>
      <c r="E85" s="83" t="s">
        <v>1220</v>
      </c>
      <c r="F85" s="83" t="s">
        <v>1165</v>
      </c>
      <c r="G85" s="97">
        <v>1</v>
      </c>
      <c r="H85" s="97">
        <v>1</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1</v>
      </c>
      <c r="L85"/>
      <c r="M85"/>
      <c r="N85"/>
      <c r="O85"/>
    </row>
    <row r="86" spans="2:15" ht="15" x14ac:dyDescent="0.25">
      <c r="B86" s="7">
        <f xml:space="preserve"> ROW( co_variants[[#This Row],[row_id]] ) - ROW( co_variants[[#Headers],[row_id]] )</f>
        <v>8</v>
      </c>
      <c r="C86" s="14" t="s">
        <v>1229</v>
      </c>
      <c r="D86" s="83" t="s">
        <v>1164</v>
      </c>
      <c r="E86" s="83" t="s">
        <v>1221</v>
      </c>
      <c r="F86" s="83" t="s">
        <v>1164</v>
      </c>
      <c r="G86" s="97">
        <v>0</v>
      </c>
      <c r="H86" s="97">
        <v>0</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1</v>
      </c>
      <c r="L86"/>
      <c r="M86"/>
      <c r="N86"/>
      <c r="O86"/>
    </row>
    <row r="87" spans="2:15" ht="15" x14ac:dyDescent="0.25">
      <c r="B87" s="7">
        <f xml:space="preserve"> ROW( co_variants[[#This Row],[row_id]] ) - ROW( co_variants[[#Headers],[row_id]] )</f>
        <v>9</v>
      </c>
      <c r="C87" s="14" t="s">
        <v>1230</v>
      </c>
      <c r="D87" s="57" t="s">
        <v>201</v>
      </c>
      <c r="E87" s="83" t="s">
        <v>927</v>
      </c>
      <c r="F87" s="112" t="s">
        <v>201</v>
      </c>
      <c r="G87" s="97">
        <v>1</v>
      </c>
      <c r="H87" s="97">
        <v>1</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5" x14ac:dyDescent="0.25">
      <c r="B88" s="7">
        <f xml:space="preserve"> ROW( co_variants[[#This Row],[row_id]] ) - ROW( co_variants[[#Headers],[row_id]] )</f>
        <v>10</v>
      </c>
      <c r="C88" s="14" t="s">
        <v>1159</v>
      </c>
      <c r="D88" s="57" t="s">
        <v>1265</v>
      </c>
      <c r="E88" s="83" t="s">
        <v>1264</v>
      </c>
      <c r="F88" s="83" t="s">
        <v>1264</v>
      </c>
      <c r="G88" s="97">
        <v>1</v>
      </c>
      <c r="H88" s="97">
        <v>0</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0</v>
      </c>
      <c r="L88"/>
      <c r="M88"/>
      <c r="N88"/>
      <c r="O88"/>
    </row>
    <row r="89" spans="2:15" ht="15" x14ac:dyDescent="0.25">
      <c r="B89" s="7">
        <f xml:space="preserve"> ROW( co_variants[[#This Row],[row_id]] ) - ROW( co_variants[[#Headers],[row_id]] )</f>
        <v>11</v>
      </c>
      <c r="C89" s="14" t="s">
        <v>1159</v>
      </c>
      <c r="D89" s="57" t="s">
        <v>1260</v>
      </c>
      <c r="E89" s="83" t="s">
        <v>1267</v>
      </c>
      <c r="F89" s="83" t="s">
        <v>1257</v>
      </c>
      <c r="G89" s="97">
        <v>0</v>
      </c>
      <c r="H89" s="97">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0</v>
      </c>
      <c r="L89"/>
      <c r="M89"/>
      <c r="N89"/>
      <c r="O89"/>
    </row>
    <row r="90" spans="2:15" ht="15" x14ac:dyDescent="0.25">
      <c r="B90" s="7">
        <f xml:space="preserve"> ROW( co_variants[[#This Row],[row_id]] ) - ROW( co_variants[[#Headers],[row_id]] )</f>
        <v>12</v>
      </c>
      <c r="C90" s="14" t="s">
        <v>1159</v>
      </c>
      <c r="D90" s="57" t="s">
        <v>1261</v>
      </c>
      <c r="E90" s="83" t="s">
        <v>1268</v>
      </c>
      <c r="F90" s="83" t="s">
        <v>1258</v>
      </c>
      <c r="G90" s="97">
        <v>0</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5" x14ac:dyDescent="0.25">
      <c r="B91" s="7">
        <f xml:space="preserve"> ROW( co_variants[[#This Row],[row_id]] ) - ROW( co_variants[[#Headers],[row_id]] )</f>
        <v>13</v>
      </c>
      <c r="C91" s="14" t="s">
        <v>86</v>
      </c>
      <c r="D91" s="57" t="s">
        <v>1319</v>
      </c>
      <c r="E91" s="83" t="s">
        <v>87</v>
      </c>
      <c r="F91" s="112" t="s">
        <v>87</v>
      </c>
      <c r="G91" s="58">
        <v>0</v>
      </c>
      <c r="H91" s="58">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0</v>
      </c>
      <c r="K91" s="65" cm="1">
        <f t="array" ref="K91" xml:space="preserve"> --( SUMPRODUCT( --( co_impactTypes[sector_id] = co_variants[[#This Row],[sector_id]] ) ) &gt; 1 )</f>
        <v>0</v>
      </c>
      <c r="L91"/>
      <c r="M91"/>
      <c r="N91"/>
      <c r="O91"/>
    </row>
    <row r="92" spans="2:15" ht="15" x14ac:dyDescent="0.25">
      <c r="B92" s="7">
        <f xml:space="preserve"> ROW( co_variants[[#This Row],[row_id]] ) - ROW( co_variants[[#Headers],[row_id]] )</f>
        <v>14</v>
      </c>
      <c r="C92" s="14" t="s">
        <v>86</v>
      </c>
      <c r="D92" s="57" t="s">
        <v>777</v>
      </c>
      <c r="E92" s="112" t="s">
        <v>208</v>
      </c>
      <c r="F92" s="112" t="s">
        <v>208</v>
      </c>
      <c r="G92" s="58">
        <v>0</v>
      </c>
      <c r="H92" s="58">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0</v>
      </c>
      <c r="K92" s="65" cm="1">
        <f t="array" ref="K92" xml:space="preserve"> --( SUMPRODUCT( --( co_impactTypes[sector_id] = co_variants[[#This Row],[sector_id]] ) ) &gt; 1 )</f>
        <v>0</v>
      </c>
      <c r="L92"/>
      <c r="M92"/>
      <c r="N92"/>
      <c r="O92"/>
    </row>
    <row r="93" spans="2:15" ht="15" x14ac:dyDescent="0.25">
      <c r="B93" s="7">
        <f xml:space="preserve"> ROW( co_variants[[#This Row],[row_id]] ) - ROW( co_variants[[#Headers],[row_id]] )</f>
        <v>15</v>
      </c>
      <c r="C93" s="14" t="s">
        <v>86</v>
      </c>
      <c r="D93" s="57" t="s">
        <v>778</v>
      </c>
      <c r="E93" s="112" t="s">
        <v>88</v>
      </c>
      <c r="F93" s="112" t="s">
        <v>88</v>
      </c>
      <c r="G93" s="58">
        <v>1</v>
      </c>
      <c r="H93" s="58">
        <v>1</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5" x14ac:dyDescent="0.25">
      <c r="B94" s="7">
        <f xml:space="preserve"> ROW( co_variants[[#This Row],[row_id]] ) - ROW( co_variants[[#Headers],[row_id]] )</f>
        <v>16</v>
      </c>
      <c r="C94" s="14" t="s">
        <v>220</v>
      </c>
      <c r="D94" s="57" t="s">
        <v>201</v>
      </c>
      <c r="E94" s="83" t="s">
        <v>927</v>
      </c>
      <c r="F94" s="112" t="s">
        <v>201</v>
      </c>
      <c r="G94" s="58">
        <v>1</v>
      </c>
      <c r="H94" s="58">
        <v>1</v>
      </c>
      <c r="I94" s="82" t="str">
        <f xml:space="preserve"> INDEX( co_impactTypes[damageAdjName], MATCH( co_variants[[#This Row],[sector_id]], co_impactTypes[sector_id], 0 ) ) &amp;
   IF( co_variants[[#This Row],[sector_id]] = "Roads", IF( co_variants[[#This Row],[variant_id_excel]] = "Proactive", "_proactive", "_other" ), "" )</f>
        <v>elecSD_refCosts</v>
      </c>
      <c r="J94" s="65" cm="1">
        <f t="array" ref="J94" xml:space="preserve"> --( SUMPRODUCT( --( co_variants[[#This Row],[sector_id]] = data_scaledImpacts[sector] ), --( co_variants[[#This Row],[variant_id_excel]] = data_scaledImpacts[variant] ) ) &gt; 1 )</f>
        <v>1</v>
      </c>
      <c r="K94" s="65" cm="1">
        <f t="array" ref="K94" xml:space="preserve"> --( SUMPRODUCT( --( co_impactTypes[sector_id] = co_variants[[#This Row],[sector_id]] ) ) &gt; 1 )</f>
        <v>0</v>
      </c>
      <c r="L94"/>
      <c r="M94"/>
      <c r="N94"/>
      <c r="O94"/>
    </row>
    <row r="95" spans="2:15" ht="15" x14ac:dyDescent="0.25">
      <c r="B95" s="7">
        <f xml:space="preserve"> ROW( co_variants[[#This Row],[row_id]] ) - ROW( co_variants[[#Headers],[row_id]] )</f>
        <v>17</v>
      </c>
      <c r="C95" s="14" t="s">
        <v>1002</v>
      </c>
      <c r="D95" s="57" t="s">
        <v>1319</v>
      </c>
      <c r="E95" s="83" t="s">
        <v>87</v>
      </c>
      <c r="F95" s="112" t="s">
        <v>87</v>
      </c>
      <c r="G95" s="58">
        <v>0</v>
      </c>
      <c r="H95" s="58">
        <v>0</v>
      </c>
      <c r="I95" s="82" t="str">
        <f xml:space="preserve"> INDEX( co_impactTypes[damageAdjName], MATCH( co_variants[[#This Row],[sector_id]], co_impactTypes[sector_id], 0 ) ) &amp;
   IF( co_variants[[#This Row],[sector_id]] = "Roads", IF( co_variants[[#This Row],[variant_id_excel]] = "Proactive", "_proactive", "_other" ), "" )</f>
        <v>elecTD_growthFactor</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5" x14ac:dyDescent="0.25">
      <c r="B96" s="7">
        <f xml:space="preserve"> ROW( co_variants[[#This Row],[row_id]] ) - ROW( co_variants[[#Headers],[row_id]] )</f>
        <v>18</v>
      </c>
      <c r="C96" s="14" t="s">
        <v>1002</v>
      </c>
      <c r="D96" s="57" t="s">
        <v>777</v>
      </c>
      <c r="E96" s="112" t="s">
        <v>208</v>
      </c>
      <c r="F96" s="112" t="s">
        <v>208</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elecTD_growthFactor</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5" x14ac:dyDescent="0.25">
      <c r="B97" s="7">
        <f xml:space="preserve"> ROW( co_variants[[#This Row],[row_id]] ) - ROW( co_variants[[#Headers],[row_id]] )</f>
        <v>19</v>
      </c>
      <c r="C97" s="14" t="s">
        <v>1002</v>
      </c>
      <c r="D97" s="57" t="s">
        <v>778</v>
      </c>
      <c r="E97" s="112" t="s">
        <v>88</v>
      </c>
      <c r="F97" s="112" t="s">
        <v>88</v>
      </c>
      <c r="G97" s="58">
        <v>1</v>
      </c>
      <c r="H97" s="58">
        <v>1</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5" x14ac:dyDescent="0.25">
      <c r="B98" s="7">
        <f xml:space="preserve"> ROW( co_variants[[#This Row],[row_id]] ) - ROW( co_variants[[#Headers],[row_id]] )</f>
        <v>20</v>
      </c>
      <c r="C98" s="14" t="s">
        <v>17</v>
      </c>
      <c r="D98" s="57" t="s">
        <v>774</v>
      </c>
      <c r="E98" s="83" t="s">
        <v>928</v>
      </c>
      <c r="F98" s="112" t="s">
        <v>774</v>
      </c>
      <c r="G98" s="58">
        <v>0</v>
      </c>
      <c r="H98" s="58">
        <v>0</v>
      </c>
      <c r="I98" s="82" t="str">
        <f xml:space="preserve"> INDEX( co_impactTypes[damageAdjName], MATCH( co_variants[[#This Row],[sector_id]], co_impactTypes[sector_id], 0 ) ) &amp;
   IF( co_variants[[#This Row],[sector_id]] = "Roads", IF( co_variants[[#This Row],[variant_id_excel]] = "Proactive", "_proactive", "_other" ), "" )</f>
        <v>none</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1</v>
      </c>
      <c r="L98"/>
      <c r="M98"/>
      <c r="N98"/>
      <c r="O98"/>
    </row>
    <row r="99" spans="2:15" ht="15" x14ac:dyDescent="0.25">
      <c r="B99" s="7">
        <f xml:space="preserve"> ROW( co_variants[[#This Row],[row_id]] ) - ROW( co_variants[[#Headers],[row_id]] )</f>
        <v>21</v>
      </c>
      <c r="C99" s="14" t="s">
        <v>17</v>
      </c>
      <c r="D99" s="57" t="s">
        <v>1319</v>
      </c>
      <c r="E99" s="83" t="s">
        <v>87</v>
      </c>
      <c r="F99" s="112" t="s">
        <v>776</v>
      </c>
      <c r="G99" s="58">
        <v>1</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1</v>
      </c>
      <c r="L99"/>
      <c r="M99"/>
      <c r="N99"/>
      <c r="O99"/>
    </row>
    <row r="100" spans="2:15" ht="15" x14ac:dyDescent="0.25">
      <c r="B100" s="7">
        <f xml:space="preserve"> ROW( co_variants[[#This Row],[row_id]] ) - ROW( co_variants[[#Headers],[row_id]] )</f>
        <v>22</v>
      </c>
      <c r="C100" s="14" t="s">
        <v>221</v>
      </c>
      <c r="D100" s="57" t="s">
        <v>775</v>
      </c>
      <c r="E100" s="83" t="s">
        <v>231</v>
      </c>
      <c r="F100" s="112" t="s">
        <v>208</v>
      </c>
      <c r="G100" s="58">
        <v>0</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0</v>
      </c>
      <c r="K100" s="65" cm="1">
        <f t="array" ref="K100" xml:space="preserve"> --( SUMPRODUCT( --( co_impactTypes[sector_id] = co_variants[[#This Row],[sector_id]] ) ) &gt; 1 )</f>
        <v>0</v>
      </c>
      <c r="L100"/>
      <c r="M100"/>
      <c r="N100"/>
      <c r="O100"/>
    </row>
    <row r="101" spans="2:15" ht="15" x14ac:dyDescent="0.25">
      <c r="B101" s="7">
        <f xml:space="preserve"> ROW( co_variants[[#This Row],[row_id]] ) - ROW( co_variants[[#Headers],[row_id]] )</f>
        <v>23</v>
      </c>
      <c r="C101" s="14" t="s">
        <v>221</v>
      </c>
      <c r="D101" s="57" t="s">
        <v>1319</v>
      </c>
      <c r="E101" s="83" t="s">
        <v>87</v>
      </c>
      <c r="F101" s="112" t="s">
        <v>87</v>
      </c>
      <c r="G101" s="58">
        <v>0</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0</v>
      </c>
      <c r="K101" s="65" cm="1">
        <f t="array" ref="K101" xml:space="preserve"> --( SUMPRODUCT( --( co_impactTypes[sector_id] = co_variants[[#This Row],[sector_id]] ) ) &gt; 1 )</f>
        <v>0</v>
      </c>
      <c r="L101"/>
      <c r="M101"/>
      <c r="N101"/>
      <c r="O101"/>
    </row>
    <row r="102" spans="2:15" ht="22.5" x14ac:dyDescent="0.25">
      <c r="B102" s="7">
        <f xml:space="preserve"> ROW( co_variants[[#This Row],[row_id]] ) - ROW( co_variants[[#Headers],[row_id]] )</f>
        <v>24</v>
      </c>
      <c r="C102" s="14" t="s">
        <v>221</v>
      </c>
      <c r="D102" s="57" t="s">
        <v>779</v>
      </c>
      <c r="E102" s="112" t="s">
        <v>230</v>
      </c>
      <c r="F102" s="112" t="s">
        <v>88</v>
      </c>
      <c r="G102" s="58">
        <v>1</v>
      </c>
      <c r="H102" s="58">
        <v>1</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15" x14ac:dyDescent="0.25">
      <c r="B103" s="7">
        <f xml:space="preserve"> ROW( co_variants[[#This Row],[row_id]] ) - ROW( co_variants[[#Headers],[row_id]] )</f>
        <v>25</v>
      </c>
      <c r="C103" s="14" t="s">
        <v>84</v>
      </c>
      <c r="D103" s="57" t="s">
        <v>201</v>
      </c>
      <c r="E103" s="83" t="s">
        <v>927</v>
      </c>
      <c r="F103" s="112" t="s">
        <v>201</v>
      </c>
      <c r="G103" s="58">
        <v>1</v>
      </c>
      <c r="H103" s="58">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1</v>
      </c>
      <c r="K103" s="65" cm="1">
        <f t="array" ref="K103" xml:space="preserve"> --( SUMPRODUCT( --( co_impactTypes[sector_id] = co_variants[[#This Row],[sector_id]] ) ) &gt; 1 )</f>
        <v>0</v>
      </c>
      <c r="L103"/>
      <c r="M103"/>
      <c r="N103"/>
      <c r="O103"/>
    </row>
    <row r="104" spans="2:15" ht="15" x14ac:dyDescent="0.25">
      <c r="B104" s="7">
        <f xml:space="preserve"> ROW( co_variants[[#This Row],[row_id]] ) - ROW( co_variants[[#Headers],[row_id]] )</f>
        <v>26</v>
      </c>
      <c r="C104" s="14" t="s">
        <v>34</v>
      </c>
      <c r="D104" s="57" t="s">
        <v>201</v>
      </c>
      <c r="E104" s="83" t="s">
        <v>927</v>
      </c>
      <c r="F104" s="112" t="s">
        <v>201</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5" x14ac:dyDescent="0.25">
      <c r="B105" s="7">
        <f xml:space="preserve"> ROW( co_variants[[#This Row],[row_id]] ) - ROW( co_variants[[#Headers],[row_id]] )</f>
        <v>27</v>
      </c>
      <c r="C105" s="14" t="s">
        <v>223</v>
      </c>
      <c r="D105" s="57" t="s">
        <v>201</v>
      </c>
      <c r="E105" s="83" t="s">
        <v>927</v>
      </c>
      <c r="F105" s="112" t="s">
        <v>201</v>
      </c>
      <c r="G105" s="97">
        <v>1</v>
      </c>
      <c r="H105" s="97">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5" x14ac:dyDescent="0.25">
      <c r="B106" s="7">
        <f xml:space="preserve"> ROW( co_variants[[#This Row],[row_id]] ) - ROW( co_variants[[#Headers],[row_id]] )</f>
        <v>28</v>
      </c>
      <c r="C106" s="14" t="s">
        <v>1312</v>
      </c>
      <c r="D106" s="57" t="s">
        <v>201</v>
      </c>
      <c r="E106" s="83" t="s">
        <v>927</v>
      </c>
      <c r="F106" s="112" t="s">
        <v>201</v>
      </c>
      <c r="G106" s="97">
        <v>1</v>
      </c>
      <c r="H106" s="97">
        <v>1</v>
      </c>
      <c r="I106" s="82" t="str">
        <f xml:space="preserve"> INDEX( co_impactTypes[damageAdjName], MATCH( co_variants[[#This Row],[sector_id]], co_impactTypes[sector_id], 0 ) ) &amp;
   IF( co_variants[[#This Row],[sector_id]] = "Roads", IF( co_variants[[#This Row],[variant_id_excel]] = "Proactive", "_proactive", "_other" ), "" )</f>
        <v>MH_popDemoAdj</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5" x14ac:dyDescent="0.25">
      <c r="B107" s="7">
        <f xml:space="preserve"> ROW( co_variants[[#This Row],[row_id]] ) - ROW( co_variants[[#Headers],[row_id]] )</f>
        <v>29</v>
      </c>
      <c r="C107" s="14" t="s">
        <v>209</v>
      </c>
      <c r="D107" s="57" t="s">
        <v>1319</v>
      </c>
      <c r="E107" s="83" t="s">
        <v>87</v>
      </c>
      <c r="F107" s="112" t="s">
        <v>776</v>
      </c>
      <c r="G107" s="58">
        <v>0</v>
      </c>
      <c r="H107" s="58">
        <v>0</v>
      </c>
      <c r="I107" s="82" t="str">
        <f xml:space="preserve"> INDEX( co_impactTypes[damageAdjName], MATCH( co_variants[[#This Row],[sector_id]], co_impactTypes[sector_id], 0 ) ) &amp;
   IF( co_variants[[#This Row],[sector_id]] = "Roads", IF( co_variants[[#This Row],[variant_id_excel]] = "Proactive", "_proactive", "_other" ), "" )</f>
        <v>rail_growth_factor</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5" x14ac:dyDescent="0.25">
      <c r="B108" s="7">
        <f xml:space="preserve"> ROW( co_variants[[#This Row],[row_id]] ) - ROW( co_variants[[#Headers],[row_id]] )</f>
        <v>30</v>
      </c>
      <c r="C108" s="14" t="s">
        <v>209</v>
      </c>
      <c r="D108" s="57" t="s">
        <v>777</v>
      </c>
      <c r="E108" s="112" t="s">
        <v>208</v>
      </c>
      <c r="F108" s="112" t="s">
        <v>208</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rail_growth_factor</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5" x14ac:dyDescent="0.25">
      <c r="B109" s="7">
        <f xml:space="preserve"> ROW( co_variants[[#This Row],[row_id]] ) - ROW( co_variants[[#Headers],[row_id]] )</f>
        <v>31</v>
      </c>
      <c r="C109" s="14" t="s">
        <v>209</v>
      </c>
      <c r="D109" s="57" t="s">
        <v>778</v>
      </c>
      <c r="E109" s="112" t="s">
        <v>88</v>
      </c>
      <c r="F109" s="112" t="s">
        <v>88</v>
      </c>
      <c r="G109" s="58">
        <v>1</v>
      </c>
      <c r="H109" s="58">
        <v>1</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5" x14ac:dyDescent="0.25">
      <c r="B110" s="7">
        <f xml:space="preserve"> ROW( co_variants[[#This Row],[row_id]] ) - ROW( co_variants[[#Headers],[row_id]] )</f>
        <v>32</v>
      </c>
      <c r="C110" s="14" t="s">
        <v>216</v>
      </c>
      <c r="D110" s="57" t="s">
        <v>1319</v>
      </c>
      <c r="E110" s="83" t="s">
        <v>87</v>
      </c>
      <c r="F110" s="112" t="s">
        <v>889</v>
      </c>
      <c r="G110" s="58">
        <v>0</v>
      </c>
      <c r="H110" s="58">
        <v>0</v>
      </c>
      <c r="I110" s="82" t="str">
        <f xml:space="preserve"> INDEX( co_impactTypes[damageAdjName], MATCH( co_variants[[#This Row],[sector_id]], co_impactTypes[sector_id], 0 ) ) &amp;
   IF( co_variants[[#This Row],[sector_id]] = "Roads", IF( co_variants[[#This Row],[variant_id_excel]] = "Proactive", "_proactive", "_other" ), "" )</f>
        <v>road_miles_and_pop_other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5" x14ac:dyDescent="0.25">
      <c r="B111" s="7">
        <f xml:space="preserve"> ROW( co_variants[[#This Row],[row_id]] ) - ROW( co_variants[[#Headers],[row_id]] )</f>
        <v>33</v>
      </c>
      <c r="C111" s="14" t="s">
        <v>216</v>
      </c>
      <c r="D111" s="57" t="s">
        <v>777</v>
      </c>
      <c r="E111" s="112" t="s">
        <v>208</v>
      </c>
      <c r="F111" s="112" t="s">
        <v>208</v>
      </c>
      <c r="G111" s="58">
        <v>0</v>
      </c>
      <c r="H111" s="58">
        <v>0</v>
      </c>
      <c r="I111"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5" x14ac:dyDescent="0.25">
      <c r="B112" s="7">
        <f xml:space="preserve"> ROW( co_variants[[#This Row],[row_id]] ) - ROW( co_variants[[#Headers],[row_id]] )</f>
        <v>34</v>
      </c>
      <c r="C112" s="14" t="s">
        <v>216</v>
      </c>
      <c r="D112" s="57" t="s">
        <v>778</v>
      </c>
      <c r="E112" s="112" t="s">
        <v>88</v>
      </c>
      <c r="F112" s="112" t="s">
        <v>88</v>
      </c>
      <c r="G112" s="58">
        <v>1</v>
      </c>
      <c r="H112" s="58">
        <v>1</v>
      </c>
      <c r="I112" s="82" t="str">
        <f xml:space="preserve"> INDEX( co_impactTypes[damageAdjName], MATCH( co_variants[[#This Row],[sector_id]], co_impactTypes[sector_id], 0 ) ) &amp;
   IF( co_variants[[#This Row],[sector_id]] = "Roads", IF( co_variants[[#This Row],[variant_id_excel]] = "Proactive", "_proactive", "_other" ), "" )</f>
        <v>road_miles_and_pop_other</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5" x14ac:dyDescent="0.25">
      <c r="B113" s="7">
        <f xml:space="preserve"> ROW( co_variants[[#This Row],[row_id]] ) - ROW( co_variants[[#Headers],[row_id]] )</f>
        <v>35</v>
      </c>
      <c r="C113" s="14" t="s">
        <v>85</v>
      </c>
      <c r="D113" s="57" t="s">
        <v>201</v>
      </c>
      <c r="E113" s="83" t="s">
        <v>927</v>
      </c>
      <c r="F113" s="112" t="s">
        <v>201</v>
      </c>
      <c r="G113" s="58">
        <v>1</v>
      </c>
      <c r="H113" s="58">
        <v>1</v>
      </c>
      <c r="I113" s="82" t="str">
        <f xml:space="preserve"> INDEX( co_impactTypes[damageAdjName], MATCH( co_variants[[#This Row],[sector_id]], co_impactTypes[sector_id], 0 ) ) &amp;
   IF( co_variants[[#This Row],[sector_id]] = "Roads", IF( co_variants[[#This Row],[variant_id_excel]] = "Proactive", "_proactive", "_other" ), "" )</f>
        <v>none</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1</v>
      </c>
      <c r="L113"/>
      <c r="M113"/>
      <c r="N113"/>
      <c r="O113"/>
    </row>
    <row r="114" spans="1:21" ht="15" x14ac:dyDescent="0.25">
      <c r="B114" s="7">
        <f xml:space="preserve"> ROW( co_variants[[#This Row],[row_id]] ) - ROW( co_variants[[#Headers],[row_id]] )</f>
        <v>36</v>
      </c>
      <c r="C114" s="14" t="s">
        <v>225</v>
      </c>
      <c r="D114" s="57" t="s">
        <v>201</v>
      </c>
      <c r="E114" s="83" t="s">
        <v>927</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0</v>
      </c>
      <c r="L114"/>
      <c r="M114"/>
      <c r="N114"/>
      <c r="O114"/>
    </row>
    <row r="115" spans="1:21" ht="15" x14ac:dyDescent="0.25">
      <c r="B115" s="7">
        <f xml:space="preserve"> ROW( co_variants[[#This Row],[row_id]] ) - ROW( co_variants[[#Headers],[row_id]] )</f>
        <v>37</v>
      </c>
      <c r="C115" s="14" t="s">
        <v>983</v>
      </c>
      <c r="D115" s="57" t="s">
        <v>201</v>
      </c>
      <c r="E115" s="83" t="s">
        <v>927</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1</v>
      </c>
      <c r="L115"/>
      <c r="M115"/>
      <c r="N115"/>
      <c r="O115"/>
    </row>
    <row r="116" spans="1:21" ht="15" x14ac:dyDescent="0.25">
      <c r="B116" s="7">
        <f xml:space="preserve"> ROW( co_variants[[#This Row],[row_id]] ) - ROW( co_variants[[#Headers],[row_id]] )</f>
        <v>38</v>
      </c>
      <c r="C116" s="14" t="s">
        <v>1306</v>
      </c>
      <c r="D116" s="57" t="s">
        <v>201</v>
      </c>
      <c r="E116" s="83" t="s">
        <v>927</v>
      </c>
      <c r="F116" s="112" t="s">
        <v>201</v>
      </c>
      <c r="G116" s="97">
        <v>1</v>
      </c>
      <c r="H116" s="97">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1</v>
      </c>
      <c r="L116"/>
      <c r="M116"/>
      <c r="N116"/>
      <c r="O116"/>
    </row>
    <row r="117" spans="1:21" ht="15" x14ac:dyDescent="0.25">
      <c r="B117" s="7">
        <f xml:space="preserve"> ROW( co_variants[[#This Row],[row_id]] ) - ROW( co_variants[[#Headers],[row_id]] )</f>
        <v>39</v>
      </c>
      <c r="C117" s="14" t="s">
        <v>227</v>
      </c>
      <c r="D117" s="57" t="s">
        <v>201</v>
      </c>
      <c r="E117" s="83" t="s">
        <v>927</v>
      </c>
      <c r="F117" s="112" t="s">
        <v>201</v>
      </c>
      <c r="G117" s="58">
        <v>1</v>
      </c>
      <c r="H117" s="58">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0</v>
      </c>
      <c r="L117"/>
      <c r="M117"/>
      <c r="N117"/>
      <c r="O117"/>
    </row>
    <row r="118" spans="1:21" ht="15" x14ac:dyDescent="0.25">
      <c r="B118" s="7">
        <f xml:space="preserve"> ROW( co_variants[[#This Row],[row_id]] ) - ROW( co_variants[[#Headers],[row_id]] )</f>
        <v>40</v>
      </c>
      <c r="C118" s="14" t="s">
        <v>761</v>
      </c>
      <c r="D118" s="57" t="s">
        <v>201</v>
      </c>
      <c r="E118" s="83" t="s">
        <v>927</v>
      </c>
      <c r="F118" s="112" t="s">
        <v>201</v>
      </c>
      <c r="G118" s="58">
        <v>1</v>
      </c>
      <c r="H118" s="58">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1</v>
      </c>
      <c r="L118"/>
      <c r="M118"/>
      <c r="N118"/>
      <c r="O118"/>
    </row>
    <row r="119" spans="1:21" ht="15" x14ac:dyDescent="0.25">
      <c r="B119" s="7">
        <f xml:space="preserve"> ROW( co_variants[[#This Row],[row_id]] ) - ROW( co_variants[[#Headers],[row_id]] )</f>
        <v>41</v>
      </c>
      <c r="C119" s="14" t="s">
        <v>1088</v>
      </c>
      <c r="D119" s="57" t="s">
        <v>201</v>
      </c>
      <c r="E119" s="83" t="s">
        <v>927</v>
      </c>
      <c r="F119" s="112" t="s">
        <v>201</v>
      </c>
      <c r="G119" s="97">
        <v>1</v>
      </c>
      <c r="H119" s="97">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0</v>
      </c>
      <c r="L119"/>
      <c r="M119"/>
      <c r="N119"/>
      <c r="O119"/>
    </row>
    <row r="120" spans="1:21" ht="15" x14ac:dyDescent="0.25">
      <c r="B120" s="7">
        <f xml:space="preserve"> ROW( co_variants[[#This Row],[row_id]] ) - ROW( co_variants[[#Headers],[row_id]] )</f>
        <v>42</v>
      </c>
      <c r="C120" s="14" t="s">
        <v>89</v>
      </c>
      <c r="D120" s="57" t="s">
        <v>201</v>
      </c>
      <c r="E120" s="83" t="s">
        <v>927</v>
      </c>
      <c r="F120" s="112" t="s">
        <v>201</v>
      </c>
      <c r="G120" s="58">
        <v>1</v>
      </c>
      <c r="H120" s="58">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1</v>
      </c>
      <c r="L120"/>
      <c r="M120"/>
      <c r="N120"/>
      <c r="O120"/>
    </row>
    <row r="122" spans="1:21" ht="15" x14ac:dyDescent="0.25">
      <c r="A122" s="47"/>
      <c r="B122" s="48" t="s">
        <v>200</v>
      </c>
      <c r="C122" s="48"/>
      <c r="D122" s="48"/>
      <c r="E122" s="48"/>
      <c r="F122" s="48"/>
      <c r="G122" s="48"/>
      <c r="H122" s="48"/>
      <c r="I122" s="48"/>
      <c r="J122" s="48"/>
      <c r="K122" s="48"/>
      <c r="L122" s="48"/>
      <c r="M122" s="48"/>
      <c r="N122" s="48"/>
      <c r="O122" s="48"/>
      <c r="P122" s="48"/>
      <c r="Q122" s="48"/>
      <c r="R122" s="48"/>
      <c r="S122" s="48"/>
      <c r="T122" s="48"/>
      <c r="U122" s="48"/>
    </row>
    <row r="123" spans="1:21" x14ac:dyDescent="0.2">
      <c r="B123" s="5" t="s">
        <v>1222</v>
      </c>
    </row>
    <row r="124" spans="1:21" x14ac:dyDescent="0.2">
      <c r="B124" s="60" t="s">
        <v>780</v>
      </c>
      <c r="C124" s="60" t="s">
        <v>219</v>
      </c>
      <c r="D124" s="60" t="s">
        <v>931</v>
      </c>
      <c r="E124" s="61" t="s">
        <v>932</v>
      </c>
      <c r="F124" s="60" t="s">
        <v>935</v>
      </c>
      <c r="G124" s="60" t="s">
        <v>933</v>
      </c>
      <c r="H124" s="60" t="s">
        <v>1019</v>
      </c>
      <c r="I124" s="60" t="s">
        <v>792</v>
      </c>
      <c r="J124" s="60" t="s">
        <v>794</v>
      </c>
      <c r="K124" s="60" t="s">
        <v>796</v>
      </c>
      <c r="L124" s="60" t="s">
        <v>262</v>
      </c>
      <c r="M124" s="60" t="s">
        <v>917</v>
      </c>
      <c r="N124" s="62" t="s">
        <v>763</v>
      </c>
      <c r="O124" s="62" t="s">
        <v>764</v>
      </c>
      <c r="P124" s="62" t="s">
        <v>765</v>
      </c>
      <c r="Q124" s="62" t="s">
        <v>766</v>
      </c>
      <c r="R124" s="62" t="s">
        <v>919</v>
      </c>
      <c r="S124" s="62" t="s">
        <v>1012</v>
      </c>
      <c r="T124" s="62" t="s">
        <v>1013</v>
      </c>
      <c r="U124" s="62" t="s">
        <v>1014</v>
      </c>
    </row>
    <row r="125" spans="1:21" x14ac:dyDescent="0.2">
      <c r="B125" s="7">
        <f xml:space="preserve"> ROW( co_impactTypes[[#This Row],[row_id]] ) - ROW(co_impactTypes[[#Headers],[row_id]] )</f>
        <v>1</v>
      </c>
      <c r="C125" s="14" t="s">
        <v>559</v>
      </c>
      <c r="D125" s="59" t="s">
        <v>800</v>
      </c>
      <c r="E125" s="83" t="s">
        <v>560</v>
      </c>
      <c r="F125" s="115" t="s">
        <v>560</v>
      </c>
      <c r="G125" s="63" t="s">
        <v>800</v>
      </c>
      <c r="H125" s="59" t="s">
        <v>1020</v>
      </c>
      <c r="I125" s="59" t="s">
        <v>251</v>
      </c>
      <c r="J125" s="59" t="s">
        <v>256</v>
      </c>
      <c r="K125" s="59" t="s">
        <v>256</v>
      </c>
      <c r="L125" s="59" t="s">
        <v>786</v>
      </c>
      <c r="M125" s="59" t="s">
        <v>257</v>
      </c>
      <c r="N125" s="58">
        <v>0</v>
      </c>
      <c r="O125" s="58">
        <v>1</v>
      </c>
      <c r="P125" s="58">
        <v>0.4</v>
      </c>
      <c r="Q125" s="64">
        <f xml:space="preserve"> IF(co_impactTypes[[#This Row],[econMultiplierName]]="None", "N/A", 2010)</f>
        <v>2010</v>
      </c>
      <c r="R125" s="65"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65" cm="1">
        <f t="array" ref="S125" xml:space="preserve"> IF( co_impactTypes[[#This Row],[damageAdjName]] = "none", 1, --( SUMPRODUCT( --IF( ISERROR( FIND( co_impactTypes[[#This Row],[damageAdjName]], scalarDataframe[scalarName] ) ), 0, 1 ), --( "damageAdj" = scalarDataframe[scalarType] ) ) &gt;= 1 ) )</f>
        <v>1</v>
      </c>
      <c r="T125" s="65" cm="1">
        <f t="array" ref="T125" xml:space="preserve"> IF( co_impactTypes[[#This Row],[econScalarName]] = "none", 1, --( SUMPRODUCT( --IF( ISERROR( FIND( co_impactTypes[[#This Row],[econScalarName]], scalarDataframe[scalarName] ) ), 0, 1 ), --( "econScalar" = scalarDataframe[scalarType] ) ) &gt;= 1 ) )</f>
        <v>1</v>
      </c>
      <c r="U125" s="65"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2">
      <c r="B126" s="7">
        <f xml:space="preserve"> ROW( co_impactTypes[[#This Row],[row_id]] ) - ROW(co_impactTypes[[#Headers],[row_id]] )</f>
        <v>2</v>
      </c>
      <c r="C126" s="14" t="s">
        <v>559</v>
      </c>
      <c r="D126" s="59" t="s">
        <v>801</v>
      </c>
      <c r="E126" s="83" t="s">
        <v>659</v>
      </c>
      <c r="F126" s="115" t="s">
        <v>659</v>
      </c>
      <c r="G126" s="63" t="s">
        <v>801</v>
      </c>
      <c r="H126" s="59" t="s">
        <v>1020</v>
      </c>
      <c r="I126" s="59" t="s">
        <v>251</v>
      </c>
      <c r="J126" s="59" t="s">
        <v>256</v>
      </c>
      <c r="K126" s="59" t="s">
        <v>256</v>
      </c>
      <c r="L126" s="59" t="s">
        <v>786</v>
      </c>
      <c r="M126" s="59" t="s">
        <v>257</v>
      </c>
      <c r="N126" s="58">
        <v>0</v>
      </c>
      <c r="O126" s="58">
        <v>1</v>
      </c>
      <c r="P126" s="58">
        <v>0.4</v>
      </c>
      <c r="Q126" s="64">
        <f xml:space="preserve"> IF(co_impactTypes[[#This Row],[econMultiplierName]]="None", "N/A", 2010)</f>
        <v>2010</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cm="1">
        <f t="array" ref="T126" xml:space="preserve"> IF( co_impactTypes[[#This Row],[econScalarName]] = "none", 1, --( SUMPRODUCT( --IF( ISERROR( FIND( co_impactTypes[[#This Row],[econScalarName]], scalarDataframe[scalarName] ) ), 0, 1 ), --( "econScalar" = scalarDataframe[scalarType] ) ) &gt;= 1 ) )</f>
        <v>1</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2">
      <c r="B127" s="7">
        <f xml:space="preserve"> ROW( co_impactTypes[[#This Row],[row_id]] ) - ROW(co_impactTypes[[#Headers],[row_id]] )</f>
        <v>3</v>
      </c>
      <c r="C127" s="14" t="s">
        <v>1005</v>
      </c>
      <c r="D127" s="59" t="s">
        <v>201</v>
      </c>
      <c r="E127" s="83" t="s">
        <v>927</v>
      </c>
      <c r="F127" s="115"/>
      <c r="G127" s="63" t="s">
        <v>1006</v>
      </c>
      <c r="H127" s="59"/>
      <c r="I127" s="59" t="s">
        <v>1009</v>
      </c>
      <c r="J127" s="59" t="s">
        <v>256</v>
      </c>
      <c r="K127" s="59" t="s">
        <v>256</v>
      </c>
      <c r="L127" s="59" t="s">
        <v>256</v>
      </c>
      <c r="M127" s="59" t="s">
        <v>256</v>
      </c>
      <c r="N127" s="58">
        <v>0</v>
      </c>
      <c r="O127" s="58">
        <v>1</v>
      </c>
      <c r="P127" s="58">
        <v>1</v>
      </c>
      <c r="Q127" s="64" t="str">
        <f xml:space="preserve"> IF(co_impactTypes[[#This Row],[econMultiplierName]]="None", "N/A", 2010)</f>
        <v>N/A</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7">
        <f xml:space="preserve"> ROW( co_impactTypes[[#This Row],[row_id]] ) - ROW(co_impactTypes[[#Headers],[row_id]] )</f>
        <v>4</v>
      </c>
      <c r="C128" s="14" t="s">
        <v>1248</v>
      </c>
      <c r="D128" s="59" t="s">
        <v>201</v>
      </c>
      <c r="E128" s="83" t="s">
        <v>927</v>
      </c>
      <c r="F128" s="115"/>
      <c r="G128" s="63" t="s">
        <v>1266</v>
      </c>
      <c r="H128" s="59" t="s">
        <v>1020</v>
      </c>
      <c r="I128" s="59" t="s">
        <v>251</v>
      </c>
      <c r="J128" s="59" t="s">
        <v>256</v>
      </c>
      <c r="K128" s="59" t="s">
        <v>256</v>
      </c>
      <c r="L128" s="59" t="s">
        <v>786</v>
      </c>
      <c r="M128" s="59" t="s">
        <v>257</v>
      </c>
      <c r="N128" s="58">
        <v>0</v>
      </c>
      <c r="O128" s="58">
        <v>1</v>
      </c>
      <c r="P128" s="58">
        <v>0.4</v>
      </c>
      <c r="Q128" s="64">
        <f xml:space="preserve"> IF(co_impactTypes[[#This Row],[econMultiplierName]]="None", "N/A", 2010)</f>
        <v>2010</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7">
        <f xml:space="preserve"> ROW( co_impactTypes[[#This Row],[row_id]] ) - ROW(co_impactTypes[[#Headers],[row_id]] )</f>
        <v>5</v>
      </c>
      <c r="C129" s="14" t="s">
        <v>1229</v>
      </c>
      <c r="D129" s="59" t="s">
        <v>1166</v>
      </c>
      <c r="E129" s="59" t="s">
        <v>1166</v>
      </c>
      <c r="F129" s="59" t="s">
        <v>1166</v>
      </c>
      <c r="G129" s="63" t="s">
        <v>1170</v>
      </c>
      <c r="H129" s="59"/>
      <c r="I129" s="59" t="s">
        <v>256</v>
      </c>
      <c r="J129" s="59" t="s">
        <v>256</v>
      </c>
      <c r="K129" s="59" t="s">
        <v>256</v>
      </c>
      <c r="L129" s="59" t="s">
        <v>256</v>
      </c>
      <c r="M129" s="59" t="s">
        <v>256</v>
      </c>
      <c r="N129" s="58">
        <v>0</v>
      </c>
      <c r="O129" s="58">
        <v>1</v>
      </c>
      <c r="P129" s="58">
        <v>1</v>
      </c>
      <c r="Q129" s="64" t="str">
        <f xml:space="preserve"> IF(co_impactTypes[[#This Row],[econMultiplierName]]="None", "N/A", 2010)</f>
        <v>N/A</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7">
        <f xml:space="preserve"> ROW( co_impactTypes[[#This Row],[row_id]] ) - ROW(co_impactTypes[[#Headers],[row_id]] )</f>
        <v>6</v>
      </c>
      <c r="C130" s="14" t="s">
        <v>1229</v>
      </c>
      <c r="D130" s="59" t="s">
        <v>1167</v>
      </c>
      <c r="E130" s="59" t="s">
        <v>1167</v>
      </c>
      <c r="F130" s="59" t="s">
        <v>1167</v>
      </c>
      <c r="G130" s="63" t="s">
        <v>1170</v>
      </c>
      <c r="H130" s="59"/>
      <c r="I130" s="59" t="s">
        <v>256</v>
      </c>
      <c r="J130" s="125" t="s">
        <v>256</v>
      </c>
      <c r="K130" s="125" t="s">
        <v>256</v>
      </c>
      <c r="L130" s="59" t="s">
        <v>256</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7">
        <f xml:space="preserve"> ROW( co_impactTypes[[#This Row],[row_id]] ) - ROW(co_impactTypes[[#Headers],[row_id]] )</f>
        <v>7</v>
      </c>
      <c r="C131" s="14" t="s">
        <v>1229</v>
      </c>
      <c r="D131" s="59" t="s">
        <v>1168</v>
      </c>
      <c r="E131" s="59" t="s">
        <v>1168</v>
      </c>
      <c r="F131" s="59" t="s">
        <v>1168</v>
      </c>
      <c r="G131" s="63" t="s">
        <v>1170</v>
      </c>
      <c r="H131" s="59"/>
      <c r="I131" s="59" t="s">
        <v>256</v>
      </c>
      <c r="J131" s="59" t="s">
        <v>256</v>
      </c>
      <c r="K131" s="59"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7">
        <f xml:space="preserve"> ROW( co_impactTypes[[#This Row],[row_id]] ) - ROW(co_impactTypes[[#Headers],[row_id]] )</f>
        <v>8</v>
      </c>
      <c r="C132" s="14" t="s">
        <v>1229</v>
      </c>
      <c r="D132" s="59" t="s">
        <v>1169</v>
      </c>
      <c r="E132" s="59" t="s">
        <v>1169</v>
      </c>
      <c r="F132" s="59" t="s">
        <v>1169</v>
      </c>
      <c r="G132" s="63" t="s">
        <v>1170</v>
      </c>
      <c r="H132" s="59"/>
      <c r="I132" s="59" t="s">
        <v>256</v>
      </c>
      <c r="J132" s="59" t="s">
        <v>256</v>
      </c>
      <c r="K132" s="59"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7">
        <f xml:space="preserve"> ROW( co_impactTypes[[#This Row],[row_id]] ) - ROW(co_impactTypes[[#Headers],[row_id]] )</f>
        <v>9</v>
      </c>
      <c r="C133" s="14" t="s">
        <v>1230</v>
      </c>
      <c r="D133" s="59" t="s">
        <v>1223</v>
      </c>
      <c r="E133" s="63" t="s">
        <v>1223</v>
      </c>
      <c r="F133" s="115" t="s">
        <v>1223</v>
      </c>
      <c r="G133" s="63" t="s">
        <v>1233</v>
      </c>
      <c r="H133" s="59" t="s">
        <v>1234</v>
      </c>
      <c r="I133" s="59" t="s">
        <v>256</v>
      </c>
      <c r="J133" s="59" t="s">
        <v>256</v>
      </c>
      <c r="K133" s="59" t="s">
        <v>256</v>
      </c>
      <c r="L133" s="59" t="s">
        <v>1225</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7">
        <f xml:space="preserve"> ROW( co_impactTypes[[#This Row],[row_id]] ) - ROW(co_impactTypes[[#Headers],[row_id]] )</f>
        <v>10</v>
      </c>
      <c r="C134" s="14" t="s">
        <v>1230</v>
      </c>
      <c r="D134" s="59" t="s">
        <v>1224</v>
      </c>
      <c r="E134" s="63" t="s">
        <v>1224</v>
      </c>
      <c r="F134" s="115" t="s">
        <v>1224</v>
      </c>
      <c r="G134" s="63" t="s">
        <v>1233</v>
      </c>
      <c r="H134" s="59" t="s">
        <v>1234</v>
      </c>
      <c r="I134" s="59" t="s">
        <v>256</v>
      </c>
      <c r="J134" s="59" t="s">
        <v>256</v>
      </c>
      <c r="K134" s="59" t="s">
        <v>256</v>
      </c>
      <c r="L134" s="59" t="s">
        <v>1227</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7">
        <f xml:space="preserve"> ROW( co_impactTypes[[#This Row],[row_id]] ) - ROW(co_impactTypes[[#Headers],[row_id]] )</f>
        <v>11</v>
      </c>
      <c r="C135" s="14" t="s">
        <v>1159</v>
      </c>
      <c r="D135" s="59" t="s">
        <v>201</v>
      </c>
      <c r="E135" s="83" t="s">
        <v>927</v>
      </c>
      <c r="F135" s="115"/>
      <c r="G135" s="63" t="s">
        <v>768</v>
      </c>
      <c r="H135" s="59" t="s">
        <v>1020</v>
      </c>
      <c r="I135" s="59" t="s">
        <v>251</v>
      </c>
      <c r="J135" s="59" t="s">
        <v>256</v>
      </c>
      <c r="K135" s="59" t="s">
        <v>256</v>
      </c>
      <c r="L135" s="59" t="s">
        <v>786</v>
      </c>
      <c r="M135" s="59" t="s">
        <v>257</v>
      </c>
      <c r="N135" s="58">
        <v>0</v>
      </c>
      <c r="O135" s="58">
        <v>1</v>
      </c>
      <c r="P135" s="58">
        <v>0.4</v>
      </c>
      <c r="Q135" s="64">
        <f xml:space="preserve"> IF(co_impactTypes[[#This Row],[econMultiplierName]]="None", "N/A", 2010)</f>
        <v>2010</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2">
      <c r="B136" s="7">
        <f xml:space="preserve"> ROW( co_impactTypes[[#This Row],[row_id]] ) - ROW(co_impactTypes[[#Headers],[row_id]] )</f>
        <v>12</v>
      </c>
      <c r="C136" s="14" t="s">
        <v>86</v>
      </c>
      <c r="D136" s="59" t="s">
        <v>201</v>
      </c>
      <c r="E136" s="83" t="s">
        <v>927</v>
      </c>
      <c r="F136" s="83" t="s">
        <v>927</v>
      </c>
      <c r="G136" s="63" t="s">
        <v>803</v>
      </c>
      <c r="H136" s="59"/>
      <c r="I136" s="59" t="s">
        <v>256</v>
      </c>
      <c r="J136" s="59" t="s">
        <v>256</v>
      </c>
      <c r="K136" s="59" t="s">
        <v>256</v>
      </c>
      <c r="L136" s="59" t="s">
        <v>256</v>
      </c>
      <c r="M136" s="59" t="s">
        <v>256</v>
      </c>
      <c r="N136" s="58">
        <v>0</v>
      </c>
      <c r="O136" s="58">
        <v>1</v>
      </c>
      <c r="P136" s="58">
        <v>1</v>
      </c>
      <c r="Q136" s="64" t="str">
        <f xml:space="preserve"> IF(co_impactTypes[[#This Row],[econMultiplierName]]="None", "N/A", 2010)</f>
        <v>N/A</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33.75" x14ac:dyDescent="0.2">
      <c r="B137" s="7">
        <f xml:space="preserve"> ROW( co_impactTypes[[#This Row],[row_id]] ) - ROW(co_impactTypes[[#Headers],[row_id]] )</f>
        <v>13</v>
      </c>
      <c r="C137" s="14" t="s">
        <v>220</v>
      </c>
      <c r="D137" s="59" t="s">
        <v>201</v>
      </c>
      <c r="E137" s="83" t="s">
        <v>927</v>
      </c>
      <c r="F137" s="115"/>
      <c r="G137" s="63" t="s">
        <v>996</v>
      </c>
      <c r="H137" s="59"/>
      <c r="I137" s="59" t="s">
        <v>256</v>
      </c>
      <c r="J137" s="59" t="s">
        <v>256</v>
      </c>
      <c r="K137" s="59" t="s">
        <v>261</v>
      </c>
      <c r="L137" s="59" t="s">
        <v>256</v>
      </c>
      <c r="M137" s="59" t="s">
        <v>256</v>
      </c>
      <c r="N137" s="58">
        <v>0</v>
      </c>
      <c r="O137" s="58">
        <v>1</v>
      </c>
      <c r="P137" s="58">
        <v>1</v>
      </c>
      <c r="Q137" s="64" t="str">
        <f xml:space="preserve"> IF(co_impactTypes[[#This Row],[econMultiplierName]]="None", "N/A", 2010)</f>
        <v>N/A</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2.5" x14ac:dyDescent="0.2">
      <c r="B138" s="7">
        <f xml:space="preserve"> ROW( co_impactTypes[[#This Row],[row_id]] ) - ROW(co_impactTypes[[#Headers],[row_id]] )</f>
        <v>14</v>
      </c>
      <c r="C138" s="14" t="s">
        <v>1002</v>
      </c>
      <c r="D138" s="59" t="s">
        <v>201</v>
      </c>
      <c r="E138" s="83" t="s">
        <v>927</v>
      </c>
      <c r="F138" s="115"/>
      <c r="G138" s="66" t="s">
        <v>981</v>
      </c>
      <c r="H138" s="67"/>
      <c r="I138" s="59" t="s">
        <v>256</v>
      </c>
      <c r="J138" s="56" t="s">
        <v>256</v>
      </c>
      <c r="K138" s="56" t="s">
        <v>1003</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2">
      <c r="B139" s="7">
        <f xml:space="preserve"> ROW( co_impactTypes[[#This Row],[row_id]] ) - ROW(co_impactTypes[[#Headers],[row_id]] )</f>
        <v>15</v>
      </c>
      <c r="C139" s="14" t="s">
        <v>17</v>
      </c>
      <c r="D139" s="59" t="s">
        <v>203</v>
      </c>
      <c r="E139" s="83" t="s">
        <v>16</v>
      </c>
      <c r="F139" s="115" t="s">
        <v>16</v>
      </c>
      <c r="G139" s="63" t="s">
        <v>810</v>
      </c>
      <c r="H139" s="59" t="s">
        <v>1020</v>
      </c>
      <c r="I139" s="59" t="s">
        <v>251</v>
      </c>
      <c r="J139" s="59" t="s">
        <v>258</v>
      </c>
      <c r="K139" s="59" t="s">
        <v>256</v>
      </c>
      <c r="L139" s="59" t="s">
        <v>786</v>
      </c>
      <c r="M139" s="59" t="s">
        <v>257</v>
      </c>
      <c r="N139" s="58">
        <v>0</v>
      </c>
      <c r="O139" s="58">
        <v>1</v>
      </c>
      <c r="P139" s="58">
        <v>0.4</v>
      </c>
      <c r="Q139" s="64">
        <f xml:space="preserve"> IF(co_impactTypes[[#This Row],[econMultiplierName]]="None", "N/A", 2010)</f>
        <v>2010</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2">
      <c r="B140" s="7">
        <f xml:space="preserve"> ROW( co_impactTypes[[#This Row],[row_id]] ) - ROW(co_impactTypes[[#Headers],[row_id]] )</f>
        <v>16</v>
      </c>
      <c r="C140" s="14" t="s">
        <v>17</v>
      </c>
      <c r="D140" s="59" t="s">
        <v>202</v>
      </c>
      <c r="E140" s="83" t="s">
        <v>14</v>
      </c>
      <c r="F140" s="115" t="s">
        <v>14</v>
      </c>
      <c r="G140" s="63" t="s">
        <v>811</v>
      </c>
      <c r="H140" s="59" t="s">
        <v>1020</v>
      </c>
      <c r="I140" s="59" t="s">
        <v>251</v>
      </c>
      <c r="J140" s="59" t="s">
        <v>258</v>
      </c>
      <c r="K140" s="59" t="s">
        <v>256</v>
      </c>
      <c r="L140" s="59" t="s">
        <v>786</v>
      </c>
      <c r="M140" s="59" t="s">
        <v>257</v>
      </c>
      <c r="N140" s="58">
        <v>0</v>
      </c>
      <c r="O140" s="58">
        <v>1</v>
      </c>
      <c r="P140" s="58">
        <v>0.4</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t="33.75" x14ac:dyDescent="0.2">
      <c r="B141" s="7">
        <f xml:space="preserve"> ROW( co_impactTypes[[#This Row],[row_id]] ) - ROW(co_impactTypes[[#Headers],[row_id]] )</f>
        <v>17</v>
      </c>
      <c r="C141" s="14" t="s">
        <v>221</v>
      </c>
      <c r="D141" s="59" t="s">
        <v>201</v>
      </c>
      <c r="E141" s="83" t="s">
        <v>927</v>
      </c>
      <c r="F141" s="83" t="s">
        <v>927</v>
      </c>
      <c r="G141" s="63" t="s">
        <v>224</v>
      </c>
      <c r="H141" s="59"/>
      <c r="I141" s="59" t="s">
        <v>256</v>
      </c>
      <c r="J141" s="59" t="s">
        <v>256</v>
      </c>
      <c r="K141" s="59" t="s">
        <v>256</v>
      </c>
      <c r="L141" s="59" t="s">
        <v>256</v>
      </c>
      <c r="M141" s="59" t="s">
        <v>256</v>
      </c>
      <c r="N141" s="58">
        <v>0</v>
      </c>
      <c r="O141" s="58">
        <v>1</v>
      </c>
      <c r="P141" s="58">
        <v>1</v>
      </c>
      <c r="Q141" s="64" t="str">
        <f xml:space="preserve"> IF(co_impactTypes[[#This Row],[econMultiplierName]]="None", "N/A", 2010)</f>
        <v>N/A</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2.5" x14ac:dyDescent="0.2">
      <c r="B142" s="7">
        <f xml:space="preserve"> ROW( co_impactTypes[[#This Row],[row_id]] ) - ROW(co_impactTypes[[#Headers],[row_id]] )</f>
        <v>18</v>
      </c>
      <c r="C142" s="14" t="s">
        <v>84</v>
      </c>
      <c r="D142" s="59" t="s">
        <v>201</v>
      </c>
      <c r="E142" s="83" t="s">
        <v>927</v>
      </c>
      <c r="F142" s="115"/>
      <c r="G142" s="63" t="s">
        <v>1086</v>
      </c>
      <c r="H142" s="59"/>
      <c r="I142" s="59" t="s">
        <v>256</v>
      </c>
      <c r="J142" s="59" t="s">
        <v>256</v>
      </c>
      <c r="K142" s="59" t="s">
        <v>256</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2.5" x14ac:dyDescent="0.2">
      <c r="B143" s="7">
        <f xml:space="preserve"> ROW( co_impactTypes[[#This Row],[row_id]] ) - ROW(co_impactTypes[[#Headers],[row_id]] )</f>
        <v>19</v>
      </c>
      <c r="C143" s="14" t="s">
        <v>34</v>
      </c>
      <c r="D143" s="59" t="s">
        <v>201</v>
      </c>
      <c r="E143" s="83" t="s">
        <v>804</v>
      </c>
      <c r="F143" s="115"/>
      <c r="G143" s="63" t="s">
        <v>807</v>
      </c>
      <c r="H143" s="59" t="s">
        <v>1022</v>
      </c>
      <c r="I143" s="59" t="s">
        <v>759</v>
      </c>
      <c r="J143" s="59" t="s">
        <v>256</v>
      </c>
      <c r="K143" s="59" t="s">
        <v>256</v>
      </c>
      <c r="L143" s="59" t="s">
        <v>1010</v>
      </c>
      <c r="M143" s="59" t="s">
        <v>257</v>
      </c>
      <c r="N143" s="58">
        <v>0</v>
      </c>
      <c r="O143" s="58">
        <v>1</v>
      </c>
      <c r="P143" s="58">
        <v>1</v>
      </c>
      <c r="Q143" s="64">
        <f xml:space="preserve"> IF(co_impactTypes[[#This Row],[econMultiplierName]]="None", "N/A", 2010)</f>
        <v>2010</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7">
        <f xml:space="preserve"> ROW( co_impactTypes[[#This Row],[row_id]] ) - ROW(co_impactTypes[[#Headers],[row_id]] )</f>
        <v>20</v>
      </c>
      <c r="C144" s="14" t="s">
        <v>223</v>
      </c>
      <c r="D144" s="59" t="s">
        <v>201</v>
      </c>
      <c r="E144" s="83" t="s">
        <v>927</v>
      </c>
      <c r="F144" s="115"/>
      <c r="G144" s="63" t="s">
        <v>1163</v>
      </c>
      <c r="H144" s="59"/>
      <c r="I144" s="59" t="s">
        <v>256</v>
      </c>
      <c r="J144" s="59" t="s">
        <v>256</v>
      </c>
      <c r="K144" s="59" t="s">
        <v>256</v>
      </c>
      <c r="L144" s="59" t="s">
        <v>256</v>
      </c>
      <c r="M144" s="59" t="s">
        <v>256</v>
      </c>
      <c r="N144" s="58">
        <v>0</v>
      </c>
      <c r="O144" s="58">
        <v>1000000</v>
      </c>
      <c r="P144" s="58">
        <v>1</v>
      </c>
      <c r="Q144" s="64" t="str">
        <f xml:space="preserve"> IF(co_impactTypes[[#This Row],[econMultiplierName]]="None", "N/A", 2010)</f>
        <v>N/A</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2">
      <c r="B145" s="7">
        <f xml:space="preserve"> ROW( co_impactTypes[[#This Row],[row_id]] ) - ROW(co_impactTypes[[#Headers],[row_id]] )</f>
        <v>21</v>
      </c>
      <c r="C145" s="14" t="s">
        <v>1312</v>
      </c>
      <c r="D145" s="59" t="s">
        <v>201</v>
      </c>
      <c r="E145" s="83" t="s">
        <v>927</v>
      </c>
      <c r="F145" s="115"/>
      <c r="G145" s="63" t="s">
        <v>1314</v>
      </c>
      <c r="H145" s="59" t="s">
        <v>1020</v>
      </c>
      <c r="I145" s="59" t="s">
        <v>251</v>
      </c>
      <c r="J145" s="59" t="s">
        <v>1317</v>
      </c>
      <c r="K145" s="59" t="s">
        <v>1315</v>
      </c>
      <c r="L145" s="59" t="s">
        <v>786</v>
      </c>
      <c r="M145" s="59" t="s">
        <v>257</v>
      </c>
      <c r="N145" s="58">
        <v>0</v>
      </c>
      <c r="O145" s="58">
        <v>1</v>
      </c>
      <c r="P145" s="58">
        <v>0.4</v>
      </c>
      <c r="Q145" s="64">
        <f xml:space="preserve"> IF(co_impactTypes[[#This Row],[econMultiplierName]]="None", "N/A", 2010)</f>
        <v>2010</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2">
      <c r="B146" s="7">
        <f xml:space="preserve"> ROW( co_impactTypes[[#This Row],[row_id]] ) - ROW(co_impactTypes[[#Headers],[row_id]] )</f>
        <v>22</v>
      </c>
      <c r="C146" s="14" t="s">
        <v>209</v>
      </c>
      <c r="D146" s="59" t="s">
        <v>201</v>
      </c>
      <c r="E146" s="83" t="s">
        <v>927</v>
      </c>
      <c r="F146" s="115"/>
      <c r="G146" s="66" t="s">
        <v>805</v>
      </c>
      <c r="H146" s="67"/>
      <c r="I146" s="59" t="s">
        <v>236</v>
      </c>
      <c r="J146" s="56" t="s">
        <v>256</v>
      </c>
      <c r="K146" s="56" t="s">
        <v>781</v>
      </c>
      <c r="L146" s="59" t="s">
        <v>256</v>
      </c>
      <c r="M146" s="59" t="s">
        <v>256</v>
      </c>
      <c r="N146" s="58">
        <v>0</v>
      </c>
      <c r="O146" s="58">
        <v>1</v>
      </c>
      <c r="P146" s="58">
        <v>1</v>
      </c>
      <c r="Q146" s="64" t="str">
        <f xml:space="preserve"> IF(co_impactTypes[[#This Row],[econMultiplierName]]="None", "N/A", 2010)</f>
        <v>N/A</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2">
      <c r="B147" s="7">
        <f xml:space="preserve"> ROW( co_impactTypes[[#This Row],[row_id]] ) - ROW(co_impactTypes[[#Headers],[row_id]] )</f>
        <v>23</v>
      </c>
      <c r="C147" s="14" t="s">
        <v>216</v>
      </c>
      <c r="D147" s="59" t="s">
        <v>201</v>
      </c>
      <c r="E147" s="83" t="s">
        <v>927</v>
      </c>
      <c r="F147" s="115"/>
      <c r="G147" s="66" t="s">
        <v>808</v>
      </c>
      <c r="H147" s="67"/>
      <c r="I147" s="59" t="s">
        <v>250</v>
      </c>
      <c r="J147" s="56" t="s">
        <v>256</v>
      </c>
      <c r="K147" s="56" t="s">
        <v>237</v>
      </c>
      <c r="L147" s="59" t="s">
        <v>256</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ht="22.5" x14ac:dyDescent="0.2">
      <c r="B148" s="7">
        <f xml:space="preserve"> ROW( co_impactTypes[[#This Row],[row_id]] ) - ROW(co_impactTypes[[#Headers],[row_id]] )</f>
        <v>24</v>
      </c>
      <c r="C148" s="14" t="s">
        <v>85</v>
      </c>
      <c r="D148" s="59" t="s">
        <v>982</v>
      </c>
      <c r="E148" s="83" t="s">
        <v>195</v>
      </c>
      <c r="F148" s="115" t="s">
        <v>195</v>
      </c>
      <c r="G148" s="63" t="s">
        <v>214</v>
      </c>
      <c r="H148" s="59"/>
      <c r="I148" s="59" t="s">
        <v>251</v>
      </c>
      <c r="J148" s="59" t="s">
        <v>259</v>
      </c>
      <c r="K148" s="59" t="s">
        <v>256</v>
      </c>
      <c r="L148" s="59" t="s">
        <v>788</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ht="22.5" x14ac:dyDescent="0.2">
      <c r="B149" s="7">
        <f xml:space="preserve"> ROW( co_impactTypes[[#This Row],[row_id]] ) - ROW(co_impactTypes[[#Headers],[row_id]] )</f>
        <v>25</v>
      </c>
      <c r="C149" s="14" t="s">
        <v>85</v>
      </c>
      <c r="D149" s="59" t="s">
        <v>217</v>
      </c>
      <c r="E149" s="83" t="s">
        <v>194</v>
      </c>
      <c r="F149" s="115" t="s">
        <v>194</v>
      </c>
      <c r="G149" s="63" t="s">
        <v>213</v>
      </c>
      <c r="H149" s="59"/>
      <c r="I149" s="59" t="s">
        <v>251</v>
      </c>
      <c r="J149" s="59" t="s">
        <v>259</v>
      </c>
      <c r="K149" s="59" t="s">
        <v>256</v>
      </c>
      <c r="L149" s="59" t="s">
        <v>788</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2">
      <c r="B150" s="7">
        <f xml:space="preserve"> ROW( co_impactTypes[[#This Row],[row_id]] ) - ROW(co_impactTypes[[#Headers],[row_id]] )</f>
        <v>26</v>
      </c>
      <c r="C150" s="14" t="s">
        <v>85</v>
      </c>
      <c r="D150" s="59" t="s">
        <v>204</v>
      </c>
      <c r="E150" s="83" t="s">
        <v>191</v>
      </c>
      <c r="F150" s="115" t="s">
        <v>191</v>
      </c>
      <c r="G150" s="63" t="s">
        <v>204</v>
      </c>
      <c r="H150" s="59" t="s">
        <v>1020</v>
      </c>
      <c r="I150" s="59" t="s">
        <v>251</v>
      </c>
      <c r="J150" s="59" t="s">
        <v>259</v>
      </c>
      <c r="K150" s="59" t="s">
        <v>256</v>
      </c>
      <c r="L150" s="59" t="s">
        <v>786</v>
      </c>
      <c r="M150" s="59" t="s">
        <v>257</v>
      </c>
      <c r="N150" s="58">
        <v>0</v>
      </c>
      <c r="O150" s="58">
        <v>1</v>
      </c>
      <c r="P150" s="58">
        <v>0.4</v>
      </c>
      <c r="Q150" s="64">
        <f xml:space="preserve"> IF(co_impactTypes[[#This Row],[econMultiplierName]]="None", "N/A", 2010)</f>
        <v>2010</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2">
      <c r="B151" s="7">
        <f xml:space="preserve"> ROW( co_impactTypes[[#This Row],[row_id]] ) - ROW(co_impactTypes[[#Headers],[row_id]] )</f>
        <v>27</v>
      </c>
      <c r="C151" s="14" t="s">
        <v>85</v>
      </c>
      <c r="D151" s="59" t="s">
        <v>205</v>
      </c>
      <c r="E151" s="83" t="s">
        <v>193</v>
      </c>
      <c r="F151" s="115" t="s">
        <v>193</v>
      </c>
      <c r="G151" s="63" t="s">
        <v>212</v>
      </c>
      <c r="H151" s="59"/>
      <c r="I151" s="59" t="s">
        <v>251</v>
      </c>
      <c r="J151" s="59" t="s">
        <v>259</v>
      </c>
      <c r="K151" s="59" t="s">
        <v>256</v>
      </c>
      <c r="L151" s="59" t="s">
        <v>789</v>
      </c>
      <c r="M151" s="59" t="s">
        <v>256</v>
      </c>
      <c r="N151" s="58">
        <v>0</v>
      </c>
      <c r="O151" s="58">
        <v>1</v>
      </c>
      <c r="P151" s="58">
        <v>1</v>
      </c>
      <c r="Q151" s="64" t="str">
        <f xml:space="preserve"> IF(co_impactTypes[[#This Row],[econMultiplierName]]="None", "N/A", 2010)</f>
        <v>N/A</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7">
        <f xml:space="preserve"> ROW( co_impactTypes[[#This Row],[row_id]] ) - ROW(co_impactTypes[[#Headers],[row_id]] )</f>
        <v>28</v>
      </c>
      <c r="C152" s="14" t="s">
        <v>85</v>
      </c>
      <c r="D152" s="59" t="s">
        <v>249</v>
      </c>
      <c r="E152" s="83" t="s">
        <v>192</v>
      </c>
      <c r="F152" s="115" t="s">
        <v>192</v>
      </c>
      <c r="G152" s="63" t="s">
        <v>809</v>
      </c>
      <c r="H152" s="59"/>
      <c r="I152" s="59" t="s">
        <v>251</v>
      </c>
      <c r="J152" s="59" t="s">
        <v>259</v>
      </c>
      <c r="K152" s="59" t="s">
        <v>256</v>
      </c>
      <c r="L152" s="59" t="s">
        <v>812</v>
      </c>
      <c r="M152" s="59" t="s">
        <v>256</v>
      </c>
      <c r="N152" s="58">
        <v>0</v>
      </c>
      <c r="O152" s="58">
        <v>1</v>
      </c>
      <c r="P152" s="58">
        <v>1</v>
      </c>
      <c r="Q152" s="64" t="str">
        <f xml:space="preserve"> IF(co_impactTypes[[#This Row],[econMultiplierName]]="None", "N/A", 2010)</f>
        <v>N/A</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ht="33.75" x14ac:dyDescent="0.2">
      <c r="B153" s="7">
        <f xml:space="preserve"> ROW( co_impactTypes[[#This Row],[row_id]] ) - ROW(co_impactTypes[[#Headers],[row_id]] )</f>
        <v>29</v>
      </c>
      <c r="C153" s="14" t="s">
        <v>225</v>
      </c>
      <c r="D153" s="59" t="s">
        <v>201</v>
      </c>
      <c r="E153" s="83" t="s">
        <v>927</v>
      </c>
      <c r="F153" s="115"/>
      <c r="G153" s="63" t="s">
        <v>995</v>
      </c>
      <c r="H153" s="59"/>
      <c r="I153" s="59" t="s">
        <v>256</v>
      </c>
      <c r="J153" s="59" t="s">
        <v>256</v>
      </c>
      <c r="K153" s="59" t="s">
        <v>256</v>
      </c>
      <c r="L153" s="59" t="s">
        <v>256</v>
      </c>
      <c r="M153" s="59" t="s">
        <v>256</v>
      </c>
      <c r="N153" s="58">
        <v>0</v>
      </c>
      <c r="O153" s="58">
        <f>10^6</f>
        <v>1000000</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7">
        <f xml:space="preserve"> ROW( co_impactTypes[[#This Row],[row_id]] ) - ROW(co_impactTypes[[#Headers],[row_id]] )</f>
        <v>30</v>
      </c>
      <c r="C154" s="14" t="s">
        <v>983</v>
      </c>
      <c r="D154" s="59" t="s">
        <v>994</v>
      </c>
      <c r="E154" s="83" t="s">
        <v>804</v>
      </c>
      <c r="F154" s="115" t="s">
        <v>994</v>
      </c>
      <c r="G154" s="63" t="s">
        <v>994</v>
      </c>
      <c r="H154" s="59"/>
      <c r="I154" s="59" t="s">
        <v>251</v>
      </c>
      <c r="J154" s="59" t="s">
        <v>989</v>
      </c>
      <c r="K154" s="59" t="s">
        <v>256</v>
      </c>
      <c r="L154" s="59" t="s">
        <v>990</v>
      </c>
      <c r="M154" s="59" t="s">
        <v>257</v>
      </c>
      <c r="N154" s="58">
        <v>0</v>
      </c>
      <c r="O154" s="58">
        <v>1</v>
      </c>
      <c r="P154" s="58">
        <v>1</v>
      </c>
      <c r="Q154" s="64">
        <f xml:space="preserve"> IF(co_impactTypes[[#This Row],[econMultiplierName]]="None", "N/A", 2010)</f>
        <v>2010</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2">
      <c r="B155" s="7">
        <f xml:space="preserve"> ROW( co_impactTypes[[#This Row],[row_id]] ) - ROW(co_impactTypes[[#Headers],[row_id]] )</f>
        <v>31</v>
      </c>
      <c r="C155" s="14" t="s">
        <v>983</v>
      </c>
      <c r="D155" s="59" t="s">
        <v>769</v>
      </c>
      <c r="E155" s="115" t="s">
        <v>769</v>
      </c>
      <c r="F155" s="115" t="s">
        <v>769</v>
      </c>
      <c r="G155" s="63" t="s">
        <v>769</v>
      </c>
      <c r="H155" s="59"/>
      <c r="I155" s="59" t="s">
        <v>251</v>
      </c>
      <c r="J155" s="59" t="s">
        <v>1011</v>
      </c>
      <c r="K155" s="59" t="s">
        <v>256</v>
      </c>
      <c r="L155" s="59" t="s">
        <v>991</v>
      </c>
      <c r="M155" s="59" t="s">
        <v>256</v>
      </c>
      <c r="N155" s="58">
        <v>0</v>
      </c>
      <c r="O155" s="58">
        <v>1</v>
      </c>
      <c r="P155" s="58">
        <v>1</v>
      </c>
      <c r="Q155" s="64" t="str">
        <f xml:space="preserve"> IF(co_impactTypes[[#This Row],[econMultiplierName]]="None", "N/A", 2010)</f>
        <v>N/A</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2">
      <c r="B156" s="7">
        <f xml:space="preserve"> ROW( co_impactTypes[[#This Row],[row_id]] ) - ROW(co_impactTypes[[#Headers],[row_id]] )</f>
        <v>32</v>
      </c>
      <c r="C156" s="14" t="s">
        <v>983</v>
      </c>
      <c r="D156" s="59" t="s">
        <v>768</v>
      </c>
      <c r="E156" s="115" t="s">
        <v>768</v>
      </c>
      <c r="F156" s="115" t="s">
        <v>768</v>
      </c>
      <c r="G156" s="63" t="s">
        <v>768</v>
      </c>
      <c r="H156" s="59" t="s">
        <v>1020</v>
      </c>
      <c r="I156" s="59" t="s">
        <v>251</v>
      </c>
      <c r="J156" s="59" t="s">
        <v>988</v>
      </c>
      <c r="K156" s="59" t="s">
        <v>256</v>
      </c>
      <c r="L156" s="59" t="s">
        <v>786</v>
      </c>
      <c r="M156" s="59" t="s">
        <v>257</v>
      </c>
      <c r="N156" s="58">
        <v>0</v>
      </c>
      <c r="O156" s="58">
        <v>1</v>
      </c>
      <c r="P156" s="58">
        <v>0.4</v>
      </c>
      <c r="Q156" s="64">
        <f xml:space="preserve"> IF(co_impactTypes[[#This Row],[econMultiplierName]]="None", "N/A", 2010)</f>
        <v>2010</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2">
      <c r="B157" s="7">
        <f xml:space="preserve"> ROW( co_impactTypes[[#This Row],[row_id]] ) - ROW(co_impactTypes[[#Headers],[row_id]] )</f>
        <v>33</v>
      </c>
      <c r="C157" s="14" t="s">
        <v>1306</v>
      </c>
      <c r="D157" s="59" t="s">
        <v>1307</v>
      </c>
      <c r="E157" s="83" t="s">
        <v>1309</v>
      </c>
      <c r="F157" s="115" t="s">
        <v>1309</v>
      </c>
      <c r="G157" s="63" t="s">
        <v>1307</v>
      </c>
      <c r="H157" s="59"/>
      <c r="I157" s="59" t="s">
        <v>256</v>
      </c>
      <c r="J157" s="59" t="s">
        <v>256</v>
      </c>
      <c r="K157" s="59" t="s">
        <v>256</v>
      </c>
      <c r="L157" s="59" t="s">
        <v>256</v>
      </c>
      <c r="M157" s="59" t="s">
        <v>256</v>
      </c>
      <c r="N157" s="58">
        <v>0</v>
      </c>
      <c r="O157" s="58">
        <v>1</v>
      </c>
      <c r="P157" s="58">
        <v>1</v>
      </c>
      <c r="Q157" s="64" t="str">
        <f xml:space="preserve"> IF(co_impactTypes[[#This Row],[econMultiplierName]]="None", "N/A", 2010)</f>
        <v>N/A</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2">
      <c r="B158" s="7">
        <f xml:space="preserve"> ROW( co_impactTypes[[#This Row],[row_id]] ) - ROW(co_impactTypes[[#Headers],[row_id]] )</f>
        <v>34</v>
      </c>
      <c r="C158" s="14" t="s">
        <v>1306</v>
      </c>
      <c r="D158" s="59" t="s">
        <v>1308</v>
      </c>
      <c r="E158" s="83" t="s">
        <v>1310</v>
      </c>
      <c r="F158" s="115" t="s">
        <v>1310</v>
      </c>
      <c r="G158" s="63" t="s">
        <v>1308</v>
      </c>
      <c r="H158" s="59"/>
      <c r="I158" s="59" t="s">
        <v>256</v>
      </c>
      <c r="J158" s="59" t="s">
        <v>256</v>
      </c>
      <c r="K158" s="59" t="s">
        <v>256</v>
      </c>
      <c r="L158" s="59" t="s">
        <v>990</v>
      </c>
      <c r="M158" s="59" t="s">
        <v>257</v>
      </c>
      <c r="N158" s="58">
        <v>0</v>
      </c>
      <c r="O158" s="58">
        <v>1</v>
      </c>
      <c r="P158" s="58">
        <v>1</v>
      </c>
      <c r="Q158" s="64">
        <f xml:space="preserve"> IF(co_impactTypes[[#This Row],[econMultiplierName]]="None", "N/A", 2010)</f>
        <v>2010</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2">
      <c r="B159" s="7">
        <f xml:space="preserve"> ROW( co_impactTypes[[#This Row],[row_id]] ) - ROW(co_impactTypes[[#Headers],[row_id]] )</f>
        <v>35</v>
      </c>
      <c r="C159" s="14" t="s">
        <v>1306</v>
      </c>
      <c r="D159" s="59" t="s">
        <v>768</v>
      </c>
      <c r="E159" s="83" t="s">
        <v>768</v>
      </c>
      <c r="F159" s="115" t="s">
        <v>768</v>
      </c>
      <c r="G159" s="63" t="s">
        <v>768</v>
      </c>
      <c r="H159" s="59"/>
      <c r="I159" s="59" t="s">
        <v>256</v>
      </c>
      <c r="J159" s="59" t="s">
        <v>256</v>
      </c>
      <c r="K159" s="59" t="s">
        <v>256</v>
      </c>
      <c r="L159" s="59" t="s">
        <v>786</v>
      </c>
      <c r="M159" s="59" t="s">
        <v>257</v>
      </c>
      <c r="N159" s="58">
        <v>0</v>
      </c>
      <c r="O159" s="58">
        <v>1</v>
      </c>
      <c r="P159" s="58">
        <v>0.4</v>
      </c>
      <c r="Q159" s="64">
        <f xml:space="preserve"> IF(co_impactTypes[[#This Row],[econMultiplierName]]="None", "N/A", 2010)</f>
        <v>2010</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2">
      <c r="B160" s="7">
        <f xml:space="preserve"> ROW( co_impactTypes[[#This Row],[row_id]] ) - ROW(co_impactTypes[[#Headers],[row_id]] )</f>
        <v>36</v>
      </c>
      <c r="C160" s="14" t="s">
        <v>227</v>
      </c>
      <c r="D160" s="59" t="s">
        <v>201</v>
      </c>
      <c r="E160" s="83" t="s">
        <v>927</v>
      </c>
      <c r="F160" s="115"/>
      <c r="G160" s="63" t="s">
        <v>806</v>
      </c>
      <c r="H160" s="59"/>
      <c r="I160" s="59" t="s">
        <v>251</v>
      </c>
      <c r="J160" s="59" t="s">
        <v>256</v>
      </c>
      <c r="K160" s="59" t="s">
        <v>256</v>
      </c>
      <c r="L160" s="59" t="s">
        <v>256</v>
      </c>
      <c r="M160" s="59" t="s">
        <v>256</v>
      </c>
      <c r="N160" s="58">
        <v>0</v>
      </c>
      <c r="O160" s="58">
        <v>1</v>
      </c>
      <c r="P160" s="58">
        <v>1</v>
      </c>
      <c r="Q160" s="64" t="str">
        <f xml:space="preserve"> IF(co_impactTypes[[#This Row],[econMultiplierName]]="None", "N/A", 2010)</f>
        <v>N/A</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2">
      <c r="B161" s="7">
        <f xml:space="preserve"> ROW( co_impactTypes[[#This Row],[row_id]] ) - ROW(co_impactTypes[[#Headers],[row_id]] )</f>
        <v>37</v>
      </c>
      <c r="C161" s="14" t="s">
        <v>761</v>
      </c>
      <c r="D161" s="59" t="s">
        <v>769</v>
      </c>
      <c r="E161" s="83" t="s">
        <v>769</v>
      </c>
      <c r="F161" s="115" t="s">
        <v>769</v>
      </c>
      <c r="G161" s="63" t="s">
        <v>769</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2">
      <c r="B162" s="7">
        <f xml:space="preserve"> ROW( co_impactTypes[[#This Row],[row_id]] ) - ROW(co_impactTypes[[#Headers],[row_id]] )</f>
        <v>38</v>
      </c>
      <c r="C162" s="14" t="s">
        <v>761</v>
      </c>
      <c r="D162" s="59" t="s">
        <v>768</v>
      </c>
      <c r="E162" s="83" t="s">
        <v>768</v>
      </c>
      <c r="F162" s="115" t="s">
        <v>768</v>
      </c>
      <c r="G162" s="63" t="s">
        <v>768</v>
      </c>
      <c r="H162" s="59" t="s">
        <v>1020</v>
      </c>
      <c r="I162" s="59" t="s">
        <v>251</v>
      </c>
      <c r="J162" s="59" t="s">
        <v>256</v>
      </c>
      <c r="K162" s="59" t="s">
        <v>256</v>
      </c>
      <c r="L162" s="59" t="s">
        <v>786</v>
      </c>
      <c r="M162" s="59" t="s">
        <v>257</v>
      </c>
      <c r="N162" s="58">
        <v>0</v>
      </c>
      <c r="O162" s="58">
        <v>1</v>
      </c>
      <c r="P162" s="58">
        <v>0.4</v>
      </c>
      <c r="Q162" s="64">
        <f xml:space="preserve"> IF(co_impactTypes[[#This Row],[econMultiplierName]]="None", "N/A", 2010)</f>
        <v>2010</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2">
      <c r="B163" s="7">
        <f xml:space="preserve"> ROW( co_impactTypes[[#This Row],[row_id]] ) - ROW(co_impactTypes[[#Headers],[row_id]] )</f>
        <v>39</v>
      </c>
      <c r="C163" s="14" t="s">
        <v>761</v>
      </c>
      <c r="D163" s="59" t="s">
        <v>802</v>
      </c>
      <c r="E163" s="83" t="s">
        <v>772</v>
      </c>
      <c r="F163" s="115" t="s">
        <v>802</v>
      </c>
      <c r="G163" s="63" t="s">
        <v>802</v>
      </c>
      <c r="H163" s="59" t="s">
        <v>1021</v>
      </c>
      <c r="I163" s="59" t="s">
        <v>256</v>
      </c>
      <c r="J163" s="59" t="s">
        <v>256</v>
      </c>
      <c r="K163" s="59" t="s">
        <v>256</v>
      </c>
      <c r="L163" s="59" t="s">
        <v>771</v>
      </c>
      <c r="M163" s="59" t="s">
        <v>256</v>
      </c>
      <c r="N163" s="58">
        <v>0</v>
      </c>
      <c r="O163" s="58">
        <v>1</v>
      </c>
      <c r="P163" s="58">
        <v>1</v>
      </c>
      <c r="Q163" s="64" t="str">
        <f xml:space="preserve"> IF(co_impactTypes[[#This Row],[econMultiplierName]]="None", "N/A", 2010)</f>
        <v>N/A</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2">
      <c r="B164" s="7">
        <f xml:space="preserve"> ROW( co_impactTypes[[#This Row],[row_id]] ) - ROW(co_impactTypes[[#Headers],[row_id]] )</f>
        <v>40</v>
      </c>
      <c r="C164" s="14" t="s">
        <v>1088</v>
      </c>
      <c r="D164" s="59" t="s">
        <v>201</v>
      </c>
      <c r="E164" s="83" t="s">
        <v>927</v>
      </c>
      <c r="F164" s="115"/>
      <c r="G164" s="63" t="s">
        <v>1099</v>
      </c>
      <c r="H164" s="59"/>
      <c r="I164" s="59" t="s">
        <v>256</v>
      </c>
      <c r="J164" s="59" t="s">
        <v>256</v>
      </c>
      <c r="K164" s="59" t="s">
        <v>256</v>
      </c>
      <c r="L164" s="59" t="s">
        <v>256</v>
      </c>
      <c r="M164" s="59" t="s">
        <v>256</v>
      </c>
      <c r="N164" s="58">
        <v>0</v>
      </c>
      <c r="O164" s="58">
        <v>1</v>
      </c>
      <c r="P164" s="58">
        <v>1</v>
      </c>
      <c r="Q164" s="64" t="str">
        <f xml:space="preserve"> IF(co_impactTypes[[#This Row],[econMultiplierName]]="None", "N/A", 2010)</f>
        <v>N/A</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ht="22.5" x14ac:dyDescent="0.2">
      <c r="B165" s="7">
        <f xml:space="preserve"> ROW( co_impactTypes[[#This Row],[row_id]] ) - ROW(co_impactTypes[[#Headers],[row_id]] )</f>
        <v>41</v>
      </c>
      <c r="C165" s="14" t="s">
        <v>89</v>
      </c>
      <c r="D165" s="59" t="s">
        <v>206</v>
      </c>
      <c r="E165" s="83" t="s">
        <v>90</v>
      </c>
      <c r="F165" s="115" t="s">
        <v>90</v>
      </c>
      <c r="G165" s="63" t="s">
        <v>997</v>
      </c>
      <c r="H165" s="59"/>
      <c r="I165" s="59" t="s">
        <v>251</v>
      </c>
      <c r="J165" s="59" t="s">
        <v>256</v>
      </c>
      <c r="K165" s="59" t="s">
        <v>256</v>
      </c>
      <c r="L165" s="59" t="s">
        <v>256</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t="22.5" x14ac:dyDescent="0.2">
      <c r="B166" s="7">
        <f xml:space="preserve"> ROW( co_impactTypes[[#This Row],[row_id]] ) - ROW(co_impactTypes[[#Headers],[row_id]] )</f>
        <v>42</v>
      </c>
      <c r="C166" s="14" t="s">
        <v>89</v>
      </c>
      <c r="D166" s="59" t="s">
        <v>207</v>
      </c>
      <c r="E166" s="83" t="s">
        <v>91</v>
      </c>
      <c r="F166" s="115" t="s">
        <v>91</v>
      </c>
      <c r="G166" s="63" t="s">
        <v>998</v>
      </c>
      <c r="H166" s="59"/>
      <c r="I166" s="59" t="s">
        <v>251</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2.5" x14ac:dyDescent="0.2">
      <c r="B167" s="7">
        <f xml:space="preserve"> ROW( co_impactTypes[[#This Row],[row_id]] ) - ROW(co_impactTypes[[#Headers],[row_id]] )</f>
        <v>43</v>
      </c>
      <c r="C167" s="14" t="s">
        <v>89</v>
      </c>
      <c r="D167" s="59" t="s">
        <v>92</v>
      </c>
      <c r="E167" s="83" t="s">
        <v>92</v>
      </c>
      <c r="F167" s="115" t="s">
        <v>92</v>
      </c>
      <c r="G167" s="63" t="s">
        <v>999</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70" spans="1:21" ht="15" x14ac:dyDescent="0.25">
      <c r="A170" s="47"/>
      <c r="B170" s="48" t="s">
        <v>1161</v>
      </c>
      <c r="C170" s="48"/>
      <c r="D170" s="48"/>
      <c r="E170" s="48"/>
      <c r="F170" s="48"/>
      <c r="G170" s="48"/>
      <c r="H170" s="48"/>
      <c r="I170" s="48"/>
      <c r="J170" s="48"/>
      <c r="K170" s="48"/>
      <c r="L170" s="48"/>
      <c r="M170" s="48"/>
      <c r="N170" s="48"/>
      <c r="O170" s="48"/>
      <c r="P170" s="48"/>
      <c r="Q170" s="48"/>
      <c r="R170" s="48"/>
      <c r="S170" s="48"/>
      <c r="T170" s="48"/>
      <c r="U170" s="48"/>
    </row>
    <row r="172" spans="1:21" ht="15" x14ac:dyDescent="0.25">
      <c r="B172" s="60" t="s">
        <v>780</v>
      </c>
      <c r="C172" s="60" t="s">
        <v>254</v>
      </c>
      <c r="D172" s="60" t="s">
        <v>253</v>
      </c>
      <c r="E172" s="62" t="s">
        <v>813</v>
      </c>
      <c r="F172" s="62" t="s">
        <v>891</v>
      </c>
      <c r="G172" s="62" t="s">
        <v>892</v>
      </c>
      <c r="H172" s="62" t="s">
        <v>817</v>
      </c>
      <c r="I172" s="62" t="s">
        <v>909</v>
      </c>
      <c r="J172" s="60" t="s">
        <v>833</v>
      </c>
      <c r="K172" s="60" t="s">
        <v>1015</v>
      </c>
      <c r="R172" s="8"/>
      <c r="S172" s="8"/>
      <c r="T172" s="8"/>
    </row>
    <row r="173" spans="1:21" ht="22.5" x14ac:dyDescent="0.25">
      <c r="B173" s="12">
        <f xml:space="preserve"> ROW( co_scalarInfo[[#This Row],[row_id]] ) - ROW( co_scalarInfo[[#Headers],[row_id]] )</f>
        <v>1</v>
      </c>
      <c r="C173" s="57" t="s">
        <v>261</v>
      </c>
      <c r="D173" s="57" t="s">
        <v>260</v>
      </c>
      <c r="E173" s="135" t="s">
        <v>815</v>
      </c>
      <c r="F173" s="135" t="s">
        <v>895</v>
      </c>
      <c r="G173" s="135" t="s">
        <v>894</v>
      </c>
      <c r="H173" s="135">
        <v>2015</v>
      </c>
      <c r="I173" s="136" t="s">
        <v>910</v>
      </c>
      <c r="J173" s="69"/>
      <c r="K173" s="69" cm="1">
        <f t="array" ref="K173" xml:space="preserve"> SUMPRODUCT( --( co_scalarInfo[[#This Row],[scalarName]] = scalarDataframe[scalarName] ) )</f>
        <v>140</v>
      </c>
      <c r="R173"/>
      <c r="S173"/>
      <c r="T173"/>
    </row>
    <row r="174" spans="1:21" ht="33.75" x14ac:dyDescent="0.25">
      <c r="B174" s="12">
        <f xml:space="preserve"> ROW( co_scalarInfo[[#This Row],[row_id]] ) - ROW( co_scalarInfo[[#Headers],[row_id]] )</f>
        <v>2</v>
      </c>
      <c r="C174" s="63" t="s">
        <v>1003</v>
      </c>
      <c r="D174" s="57" t="s">
        <v>798</v>
      </c>
      <c r="E174" s="135" t="s">
        <v>815</v>
      </c>
      <c r="F174" s="135" t="s">
        <v>895</v>
      </c>
      <c r="G174" s="135" t="s">
        <v>894</v>
      </c>
      <c r="H174" s="137" t="s">
        <v>946</v>
      </c>
      <c r="I174" s="136" t="s">
        <v>910</v>
      </c>
      <c r="J174" s="69"/>
      <c r="K174" s="69" cm="1">
        <f t="array" ref="K174" xml:space="preserve"> SUMPRODUCT( --( co_scalarInfo[[#This Row],[scalarName]] = scalarDataframe[scalarName] ) )</f>
        <v>140</v>
      </c>
      <c r="R174"/>
      <c r="S174"/>
      <c r="T174"/>
    </row>
    <row r="175" spans="1:21" ht="15" x14ac:dyDescent="0.25">
      <c r="B175" s="12">
        <f xml:space="preserve"> ROW( co_scalarInfo[[#This Row],[row_id]] ) - ROW( co_scalarInfo[[#Headers],[row_id]] )</f>
        <v>3</v>
      </c>
      <c r="C175" s="63" t="s">
        <v>256</v>
      </c>
      <c r="D175" s="57" t="s">
        <v>915</v>
      </c>
      <c r="E175" s="135" t="s">
        <v>815</v>
      </c>
      <c r="F175" s="135" t="s">
        <v>785</v>
      </c>
      <c r="G175" s="135" t="s">
        <v>893</v>
      </c>
      <c r="H175" s="135" t="s">
        <v>201</v>
      </c>
      <c r="I175" s="136" t="s">
        <v>912</v>
      </c>
      <c r="J175" s="69" t="s">
        <v>916</v>
      </c>
      <c r="K175" s="69" cm="1">
        <f t="array" ref="K175" xml:space="preserve"> SUMPRODUCT( --( co_scalarInfo[[#This Row],[scalarName]] = scalarDataframe[scalarName] ) )</f>
        <v>0</v>
      </c>
      <c r="R175"/>
      <c r="S175"/>
      <c r="T175"/>
    </row>
    <row r="176" spans="1:21" ht="15" x14ac:dyDescent="0.25">
      <c r="B176" s="12">
        <f xml:space="preserve"> ROW( co_scalarInfo[[#This Row],[row_id]] ) - ROW( co_scalarInfo[[#Headers],[row_id]] )</f>
        <v>4</v>
      </c>
      <c r="C176" s="63" t="s">
        <v>781</v>
      </c>
      <c r="D176" s="57" t="s">
        <v>799</v>
      </c>
      <c r="E176" s="135" t="s">
        <v>815</v>
      </c>
      <c r="F176" s="135" t="s">
        <v>895</v>
      </c>
      <c r="G176" s="135" t="s">
        <v>893</v>
      </c>
      <c r="H176" s="137" t="s">
        <v>946</v>
      </c>
      <c r="I176" s="136" t="s">
        <v>910</v>
      </c>
      <c r="J176" s="69"/>
      <c r="K176" s="69" cm="1">
        <f t="array" ref="K176" xml:space="preserve"> SUMPRODUCT( --( co_scalarInfo[[#This Row],[scalarName]] = scalarDataframe[scalarName] ) )</f>
        <v>20</v>
      </c>
      <c r="R176"/>
      <c r="S176"/>
      <c r="T176"/>
    </row>
    <row r="177" spans="2:20" ht="45" x14ac:dyDescent="0.25">
      <c r="B177" s="12">
        <f xml:space="preserve"> ROW( co_scalarInfo[[#This Row],[row_id]] ) - ROW( co_scalarInfo[[#Headers],[row_id]] )</f>
        <v>5</v>
      </c>
      <c r="C177" s="63" t="s">
        <v>897</v>
      </c>
      <c r="D177" s="57" t="s">
        <v>900</v>
      </c>
      <c r="E177" s="135" t="s">
        <v>815</v>
      </c>
      <c r="F177" s="135" t="s">
        <v>895</v>
      </c>
      <c r="G177" s="135" t="s">
        <v>894</v>
      </c>
      <c r="H177" s="137" t="s">
        <v>946</v>
      </c>
      <c r="I177" s="136" t="s">
        <v>910</v>
      </c>
      <c r="J177" s="69" t="s">
        <v>899</v>
      </c>
      <c r="K177" s="69" cm="1">
        <f t="array" ref="K177" xml:space="preserve"> SUMPRODUCT( --( co_scalarInfo[[#This Row],[scalarName]] = scalarDataframe[scalarName] ) )</f>
        <v>157</v>
      </c>
      <c r="R177"/>
      <c r="S177"/>
      <c r="T177"/>
    </row>
    <row r="178" spans="2:20" ht="33.75" x14ac:dyDescent="0.25">
      <c r="B178" s="12">
        <f xml:space="preserve"> ROW( co_scalarInfo[[#This Row],[row_id]] ) - ROW( co_scalarInfo[[#Headers],[row_id]] )</f>
        <v>6</v>
      </c>
      <c r="C178" s="63" t="s">
        <v>896</v>
      </c>
      <c r="D178" s="57" t="s">
        <v>901</v>
      </c>
      <c r="E178" s="135" t="s">
        <v>815</v>
      </c>
      <c r="F178" s="135" t="s">
        <v>895</v>
      </c>
      <c r="G178" s="135" t="s">
        <v>894</v>
      </c>
      <c r="H178" s="137" t="s">
        <v>946</v>
      </c>
      <c r="I178" s="136" t="s">
        <v>910</v>
      </c>
      <c r="J178" s="69" t="s">
        <v>898</v>
      </c>
      <c r="K178" s="69" cm="1">
        <f t="array" ref="K178" xml:space="preserve"> SUMPRODUCT( --( co_scalarInfo[[#This Row],[scalarName]] = scalarDataframe[scalarName] ) )</f>
        <v>157</v>
      </c>
      <c r="R178"/>
      <c r="S178"/>
      <c r="T178"/>
    </row>
    <row r="179" spans="2:20" ht="15" x14ac:dyDescent="0.25">
      <c r="B179" s="12">
        <f xml:space="preserve"> ROW( co_scalarInfo[[#This Row],[row_id]] ) - ROW( co_scalarInfo[[#Headers],[row_id]] )</f>
        <v>7</v>
      </c>
      <c r="C179" s="63" t="s">
        <v>990</v>
      </c>
      <c r="D179" s="57" t="s">
        <v>992</v>
      </c>
      <c r="E179" s="135" t="s">
        <v>814</v>
      </c>
      <c r="F179" s="135" t="s">
        <v>785</v>
      </c>
      <c r="G179" s="135" t="s">
        <v>893</v>
      </c>
      <c r="H179" s="137" t="s">
        <v>946</v>
      </c>
      <c r="I179" s="136" t="s">
        <v>910</v>
      </c>
      <c r="J179" s="69"/>
      <c r="K179" s="69" cm="1">
        <f t="array" ref="K179" xml:space="preserve"> SUMPRODUCT( --( co_scalarInfo[[#This Row],[scalarName]] = scalarDataframe[scalarName] ) )</f>
        <v>1</v>
      </c>
      <c r="R179"/>
      <c r="S179"/>
      <c r="T179"/>
    </row>
    <row r="180" spans="2:20" ht="15" x14ac:dyDescent="0.25">
      <c r="B180" s="12">
        <f xml:space="preserve"> ROW( co_scalarInfo[[#This Row],[row_id]] ) - ROW( co_scalarInfo[[#Headers],[row_id]] )</f>
        <v>8</v>
      </c>
      <c r="C180" s="57" t="s">
        <v>1010</v>
      </c>
      <c r="D180" s="57" t="s">
        <v>767</v>
      </c>
      <c r="E180" s="135" t="s">
        <v>814</v>
      </c>
      <c r="F180" s="135" t="s">
        <v>785</v>
      </c>
      <c r="G180" s="135" t="s">
        <v>893</v>
      </c>
      <c r="H180" s="135">
        <v>2015</v>
      </c>
      <c r="I180" s="136" t="s">
        <v>910</v>
      </c>
      <c r="J180" s="69"/>
      <c r="K180" s="69" cm="1">
        <f t="array" ref="K180" xml:space="preserve"> SUMPRODUCT( --( co_scalarInfo[[#This Row],[scalarName]] = scalarDataframe[scalarName] ) )</f>
        <v>1</v>
      </c>
      <c r="R180"/>
      <c r="S180"/>
      <c r="T180"/>
    </row>
    <row r="181" spans="2:20" ht="22.5" x14ac:dyDescent="0.25">
      <c r="B181" s="12">
        <f xml:space="preserve"> ROW( co_scalarInfo[[#This Row],[row_id]] ) - ROW( co_scalarInfo[[#Headers],[row_id]] )</f>
        <v>9</v>
      </c>
      <c r="C181" s="63" t="s">
        <v>812</v>
      </c>
      <c r="D181" s="57" t="s">
        <v>791</v>
      </c>
      <c r="E181" s="135" t="s">
        <v>814</v>
      </c>
      <c r="F181" s="135" t="s">
        <v>785</v>
      </c>
      <c r="G181" s="135" t="s">
        <v>893</v>
      </c>
      <c r="H181" s="135">
        <v>2015</v>
      </c>
      <c r="I181" s="136" t="s">
        <v>910</v>
      </c>
      <c r="J181" s="69"/>
      <c r="K181" s="69" cm="1">
        <f t="array" ref="K181" xml:space="preserve"> SUMPRODUCT( --( co_scalarInfo[[#This Row],[scalarName]] = scalarDataframe[scalarName] ) )</f>
        <v>1</v>
      </c>
      <c r="R181"/>
      <c r="S181"/>
      <c r="T181"/>
    </row>
    <row r="182" spans="2:20" ht="22.5" x14ac:dyDescent="0.2">
      <c r="B182" s="12">
        <f xml:space="preserve"> ROW( co_scalarInfo[[#This Row],[row_id]] ) - ROW( co_scalarInfo[[#Headers],[row_id]] )</f>
        <v>10</v>
      </c>
      <c r="C182" s="63" t="s">
        <v>788</v>
      </c>
      <c r="D182" s="57" t="s">
        <v>787</v>
      </c>
      <c r="E182" s="135" t="s">
        <v>814</v>
      </c>
      <c r="F182" s="135" t="s">
        <v>785</v>
      </c>
      <c r="G182" s="135" t="s">
        <v>893</v>
      </c>
      <c r="H182" s="135">
        <v>2015</v>
      </c>
      <c r="I182" s="136" t="s">
        <v>910</v>
      </c>
      <c r="J182" s="69"/>
      <c r="K182" s="69" cm="1">
        <f t="array" ref="K182" xml:space="preserve"> SUMPRODUCT( --( co_scalarInfo[[#This Row],[scalarName]] = scalarDataframe[scalarName] ) )</f>
        <v>1</v>
      </c>
    </row>
    <row r="183" spans="2:20" ht="22.5" x14ac:dyDescent="0.2">
      <c r="B183" s="12">
        <f xml:space="preserve"> ROW( co_scalarInfo[[#This Row],[row_id]] ) - ROW( co_scalarInfo[[#Headers],[row_id]] )</f>
        <v>11</v>
      </c>
      <c r="C183" s="63" t="s">
        <v>789</v>
      </c>
      <c r="D183" s="57" t="s">
        <v>790</v>
      </c>
      <c r="E183" s="135" t="s">
        <v>814</v>
      </c>
      <c r="F183" s="135" t="s">
        <v>785</v>
      </c>
      <c r="G183" s="135" t="s">
        <v>893</v>
      </c>
      <c r="H183" s="135">
        <v>2015</v>
      </c>
      <c r="I183" s="136" t="s">
        <v>910</v>
      </c>
      <c r="J183" s="69"/>
      <c r="K183" s="69" cm="1">
        <f t="array" ref="K183" xml:space="preserve"> SUMPRODUCT( --( co_scalarInfo[[#This Row],[scalarName]] = scalarDataframe[scalarName] ) )</f>
        <v>1</v>
      </c>
    </row>
    <row r="184" spans="2:20" x14ac:dyDescent="0.2">
      <c r="B184" s="12">
        <f xml:space="preserve"> ROW( co_scalarInfo[[#This Row],[row_id]] ) - ROW( co_scalarInfo[[#Headers],[row_id]] )</f>
        <v>12</v>
      </c>
      <c r="C184" s="63" t="s">
        <v>256</v>
      </c>
      <c r="D184" s="57" t="s">
        <v>915</v>
      </c>
      <c r="E184" s="135" t="s">
        <v>814</v>
      </c>
      <c r="F184" s="135" t="s">
        <v>785</v>
      </c>
      <c r="G184" s="135" t="s">
        <v>893</v>
      </c>
      <c r="H184" s="135" t="s">
        <v>201</v>
      </c>
      <c r="I184" s="136" t="s">
        <v>912</v>
      </c>
      <c r="J184" s="69" t="s">
        <v>916</v>
      </c>
      <c r="K184" s="69" cm="1">
        <f t="array" ref="K184" xml:space="preserve"> SUMPRODUCT( --( co_scalarInfo[[#This Row],[scalarName]] = scalarDataframe[scalarName] ) )</f>
        <v>0</v>
      </c>
    </row>
    <row r="185" spans="2:20" x14ac:dyDescent="0.2">
      <c r="B185" s="12">
        <f xml:space="preserve"> ROW( co_scalarInfo[[#This Row],[row_id]] ) - ROW( co_scalarInfo[[#Headers],[row_id]] )</f>
        <v>13</v>
      </c>
      <c r="C185" s="63" t="s">
        <v>1225</v>
      </c>
      <c r="D185" s="57" t="s">
        <v>1226</v>
      </c>
      <c r="E185" s="135" t="s">
        <v>814</v>
      </c>
      <c r="F185" s="135" t="s">
        <v>785</v>
      </c>
      <c r="G185" s="135" t="s">
        <v>894</v>
      </c>
      <c r="H185" s="137">
        <v>2015</v>
      </c>
      <c r="I185" s="136"/>
      <c r="J185" s="69"/>
      <c r="K185" s="69" cm="1">
        <f t="array" ref="K185" xml:space="preserve"> SUMPRODUCT( --( co_scalarInfo[[#This Row],[scalarName]] = scalarDataframe[scalarName] ) )</f>
        <v>7</v>
      </c>
    </row>
    <row r="186" spans="2:20" ht="22.5" x14ac:dyDescent="0.2">
      <c r="B186" s="12">
        <f xml:space="preserve"> ROW( co_scalarInfo[[#This Row],[row_id]] ) - ROW( co_scalarInfo[[#Headers],[row_id]] )</f>
        <v>14</v>
      </c>
      <c r="C186" s="63" t="s">
        <v>991</v>
      </c>
      <c r="D186" s="57" t="s">
        <v>993</v>
      </c>
      <c r="E186" s="135" t="s">
        <v>814</v>
      </c>
      <c r="F186" s="135" t="s">
        <v>785</v>
      </c>
      <c r="G186" s="135" t="s">
        <v>893</v>
      </c>
      <c r="H186" s="137" t="s">
        <v>946</v>
      </c>
      <c r="I186" s="136" t="s">
        <v>910</v>
      </c>
      <c r="J186" s="69"/>
      <c r="K186" s="69" cm="1">
        <f t="array" ref="K186" xml:space="preserve"> SUMPRODUCT( --( co_scalarInfo[[#This Row],[scalarName]] = scalarDataframe[scalarName] ) )</f>
        <v>1</v>
      </c>
    </row>
    <row r="187" spans="2:20" x14ac:dyDescent="0.2">
      <c r="B187" s="12">
        <f xml:space="preserve"> ROW( co_scalarInfo[[#This Row],[row_id]] ) - ROW( co_scalarInfo[[#Headers],[row_id]] )</f>
        <v>15</v>
      </c>
      <c r="C187" s="63" t="s">
        <v>1227</v>
      </c>
      <c r="D187" s="57" t="s">
        <v>1228</v>
      </c>
      <c r="E187" s="135" t="s">
        <v>814</v>
      </c>
      <c r="F187" s="135" t="s">
        <v>785</v>
      </c>
      <c r="G187" s="135" t="s">
        <v>894</v>
      </c>
      <c r="H187" s="137">
        <v>2015</v>
      </c>
      <c r="I187" s="136"/>
      <c r="J187" s="69"/>
      <c r="K187" s="69" cm="1">
        <f t="array" ref="K187" xml:space="preserve"> SUMPRODUCT( --( co_scalarInfo[[#This Row],[scalarName]] = scalarDataframe[scalarName] ) )</f>
        <v>7</v>
      </c>
    </row>
    <row r="188" spans="2:20" x14ac:dyDescent="0.2">
      <c r="B188" s="12">
        <f xml:space="preserve"> ROW( co_scalarInfo[[#This Row],[row_id]] ) - ROW( co_scalarInfo[[#Headers],[row_id]] )</f>
        <v>16</v>
      </c>
      <c r="C188" s="57" t="s">
        <v>786</v>
      </c>
      <c r="D188" s="57" t="s">
        <v>18</v>
      </c>
      <c r="E188" s="135" t="s">
        <v>814</v>
      </c>
      <c r="F188" s="135" t="s">
        <v>785</v>
      </c>
      <c r="G188" s="135" t="s">
        <v>893</v>
      </c>
      <c r="H188" s="135">
        <v>2010</v>
      </c>
      <c r="I188" s="136" t="s">
        <v>910</v>
      </c>
      <c r="J188" s="69"/>
      <c r="K188" s="69" cm="1">
        <f t="array" ref="K188" xml:space="preserve"> SUMPRODUCT( --( co_scalarInfo[[#This Row],[scalarName]] = scalarDataframe[scalarName] ) )</f>
        <v>1</v>
      </c>
    </row>
    <row r="189" spans="2:20" x14ac:dyDescent="0.2">
      <c r="B189" s="12">
        <f xml:space="preserve"> ROW( co_scalarInfo[[#This Row],[row_id]] ) - ROW( co_scalarInfo[[#Headers],[row_id]] )</f>
        <v>17</v>
      </c>
      <c r="C189" s="63" t="s">
        <v>771</v>
      </c>
      <c r="D189" s="57" t="s">
        <v>770</v>
      </c>
      <c r="E189" s="135" t="s">
        <v>814</v>
      </c>
      <c r="F189" s="135" t="s">
        <v>785</v>
      </c>
      <c r="G189" s="135" t="s">
        <v>894</v>
      </c>
      <c r="H189" s="135">
        <v>2015</v>
      </c>
      <c r="I189" s="136" t="s">
        <v>910</v>
      </c>
      <c r="J189" s="69"/>
      <c r="K189" s="69" cm="1">
        <f t="array" ref="K189" xml:space="preserve"> SUMPRODUCT( --( co_scalarInfo[[#This Row],[scalarName]] = scalarDataframe[scalarName] ) )</f>
        <v>7</v>
      </c>
    </row>
    <row r="190" spans="2:20" x14ac:dyDescent="0.2">
      <c r="B190" s="12">
        <f xml:space="preserve"> ROW( co_scalarInfo[[#This Row],[row_id]] ) - ROW( co_scalarInfo[[#Headers],[row_id]] )</f>
        <v>18</v>
      </c>
      <c r="C190" s="63" t="s">
        <v>258</v>
      </c>
      <c r="D190" s="57" t="s">
        <v>793</v>
      </c>
      <c r="E190" s="135" t="s">
        <v>834</v>
      </c>
      <c r="F190" s="135" t="s">
        <v>895</v>
      </c>
      <c r="G190" s="135" t="s">
        <v>894</v>
      </c>
      <c r="H190" s="137" t="s">
        <v>946</v>
      </c>
      <c r="I190" s="136" t="s">
        <v>910</v>
      </c>
      <c r="J190" s="69"/>
      <c r="K190" s="69" cm="1">
        <f t="array" ref="K190" xml:space="preserve"> SUMPRODUCT( --( co_scalarInfo[[#This Row],[scalarName]] = scalarDataframe[scalarName] ) )</f>
        <v>42</v>
      </c>
    </row>
    <row r="191" spans="2:20" x14ac:dyDescent="0.2">
      <c r="B191" s="12">
        <f xml:space="preserve"> ROW( co_scalarInfo[[#This Row],[row_id]] ) - ROW( co_scalarInfo[[#Headers],[row_id]] )</f>
        <v>19</v>
      </c>
      <c r="C191" s="63" t="s">
        <v>256</v>
      </c>
      <c r="D191" s="57" t="s">
        <v>915</v>
      </c>
      <c r="E191" s="135" t="s">
        <v>834</v>
      </c>
      <c r="F191" s="135" t="s">
        <v>785</v>
      </c>
      <c r="G191" s="135" t="s">
        <v>893</v>
      </c>
      <c r="H191" s="135" t="s">
        <v>201</v>
      </c>
      <c r="I191" s="136" t="s">
        <v>912</v>
      </c>
      <c r="J191" s="69" t="s">
        <v>916</v>
      </c>
      <c r="K191" s="69" cm="1">
        <f t="array" ref="K191" xml:space="preserve"> SUMPRODUCT( --( co_scalarInfo[[#This Row],[scalarName]] = scalarDataframe[scalarName] ) )</f>
        <v>0</v>
      </c>
    </row>
    <row r="192" spans="2:20" x14ac:dyDescent="0.2">
      <c r="B192" s="12">
        <f xml:space="preserve"> ROW( co_scalarInfo[[#This Row],[row_id]] ) - ROW( co_scalarInfo[[#Headers],[row_id]] )</f>
        <v>20</v>
      </c>
      <c r="C192" s="63" t="s">
        <v>259</v>
      </c>
      <c r="D192" s="57" t="s">
        <v>795</v>
      </c>
      <c r="E192" s="135" t="s">
        <v>834</v>
      </c>
      <c r="F192" s="135" t="s">
        <v>895</v>
      </c>
      <c r="G192" s="135" t="s">
        <v>894</v>
      </c>
      <c r="H192" s="137" t="s">
        <v>946</v>
      </c>
      <c r="I192" s="136" t="s">
        <v>910</v>
      </c>
      <c r="J192" s="69"/>
      <c r="K192" s="69" cm="1">
        <f t="array" ref="K192" xml:space="preserve"> SUMPRODUCT( --( co_scalarInfo[[#This Row],[scalarName]] = scalarDataframe[scalarName] ) )</f>
        <v>140</v>
      </c>
    </row>
    <row r="193" spans="1:21" ht="22.5" x14ac:dyDescent="0.2">
      <c r="B193" s="12">
        <f xml:space="preserve"> ROW( co_scalarInfo[[#This Row],[row_id]] ) - ROW( co_scalarInfo[[#Headers],[row_id]] )</f>
        <v>21</v>
      </c>
      <c r="C193" s="63" t="s">
        <v>1011</v>
      </c>
      <c r="D193" s="57" t="s">
        <v>986</v>
      </c>
      <c r="E193" s="135" t="s">
        <v>834</v>
      </c>
      <c r="F193" s="135" t="s">
        <v>785</v>
      </c>
      <c r="G193" s="135" t="s">
        <v>893</v>
      </c>
      <c r="H193" s="137" t="s">
        <v>946</v>
      </c>
      <c r="I193" s="136" t="s">
        <v>910</v>
      </c>
      <c r="J193" s="69"/>
      <c r="K193" s="69" cm="1">
        <f t="array" ref="K193" xml:space="preserve"> SUMPRODUCT( --( co_scalarInfo[[#This Row],[scalarName]] = scalarDataframe[scalarName] ) )</f>
        <v>1</v>
      </c>
    </row>
    <row r="194" spans="1:21" ht="22.5" x14ac:dyDescent="0.2">
      <c r="B194" s="12">
        <f xml:space="preserve"> ROW( co_scalarInfo[[#This Row],[row_id]] ) - ROW( co_scalarInfo[[#Headers],[row_id]] )</f>
        <v>22</v>
      </c>
      <c r="C194" s="63" t="s">
        <v>988</v>
      </c>
      <c r="D194" s="57" t="s">
        <v>985</v>
      </c>
      <c r="E194" s="135" t="s">
        <v>834</v>
      </c>
      <c r="F194" s="135" t="s">
        <v>785</v>
      </c>
      <c r="G194" s="135" t="s">
        <v>893</v>
      </c>
      <c r="H194" s="137" t="s">
        <v>946</v>
      </c>
      <c r="I194" s="136" t="s">
        <v>910</v>
      </c>
      <c r="J194" s="69"/>
      <c r="K194" s="69" cm="1">
        <f t="array" ref="K194" xml:space="preserve"> SUMPRODUCT( --( co_scalarInfo[[#This Row],[scalarName]] = scalarDataframe[scalarName] ) )</f>
        <v>1</v>
      </c>
    </row>
    <row r="195" spans="1:21" ht="22.5" x14ac:dyDescent="0.2">
      <c r="B195" s="12">
        <f xml:space="preserve"> ROW( co_scalarInfo[[#This Row],[row_id]] ) - ROW( co_scalarInfo[[#Headers],[row_id]] )</f>
        <v>23</v>
      </c>
      <c r="C195" s="63" t="s">
        <v>989</v>
      </c>
      <c r="D195" s="57" t="s">
        <v>987</v>
      </c>
      <c r="E195" s="135" t="s">
        <v>834</v>
      </c>
      <c r="F195" s="135" t="s">
        <v>785</v>
      </c>
      <c r="G195" s="135" t="s">
        <v>893</v>
      </c>
      <c r="H195" s="137" t="s">
        <v>946</v>
      </c>
      <c r="I195" s="136" t="s">
        <v>910</v>
      </c>
      <c r="J195" s="69"/>
      <c r="K195" s="69" cm="1">
        <f t="array" ref="K195" xml:space="preserve"> SUMPRODUCT( --( co_scalarInfo[[#This Row],[scalarName]] = scalarDataframe[scalarName] ) )</f>
        <v>1</v>
      </c>
    </row>
    <row r="196" spans="1:21" x14ac:dyDescent="0.2">
      <c r="B196" s="12">
        <f xml:space="preserve"> ROW( co_scalarInfo[[#This Row],[row_id]] ) - ROW( co_scalarInfo[[#Headers],[row_id]] )</f>
        <v>24</v>
      </c>
      <c r="C196" s="63" t="s">
        <v>1009</v>
      </c>
      <c r="D196" s="57" t="s">
        <v>1008</v>
      </c>
      <c r="E196" s="135" t="s">
        <v>816</v>
      </c>
      <c r="F196" s="135" t="s">
        <v>895</v>
      </c>
      <c r="G196" s="135" t="s">
        <v>894</v>
      </c>
      <c r="H196" s="137" t="s">
        <v>946</v>
      </c>
      <c r="I196" s="136" t="s">
        <v>910</v>
      </c>
      <c r="J196" s="69"/>
      <c r="K196" s="69" cm="1">
        <f t="array" ref="K196" xml:space="preserve"> SUMPRODUCT( --( co_scalarInfo[[#This Row],[scalarName]] = scalarDataframe[scalarName] ) )</f>
        <v>136</v>
      </c>
    </row>
    <row r="197" spans="1:21" x14ac:dyDescent="0.2">
      <c r="B197" s="12">
        <f xml:space="preserve"> ROW( co_scalarInfo[[#This Row],[row_id]] ) - ROW( co_scalarInfo[[#Headers],[row_id]] )</f>
        <v>25</v>
      </c>
      <c r="C197" s="63" t="s">
        <v>759</v>
      </c>
      <c r="D197" s="57" t="s">
        <v>758</v>
      </c>
      <c r="E197" s="135" t="s">
        <v>816</v>
      </c>
      <c r="F197" s="135" t="s">
        <v>895</v>
      </c>
      <c r="G197" s="135" t="s">
        <v>894</v>
      </c>
      <c r="H197" s="137" t="s">
        <v>946</v>
      </c>
      <c r="I197" s="136" t="s">
        <v>910</v>
      </c>
      <c r="J197" s="69"/>
      <c r="K197" s="69" cm="1">
        <f t="array" ref="K197" xml:space="preserve"> SUMPRODUCT( --( co_scalarInfo[[#This Row],[scalarName]] = scalarDataframe[scalarName] ) )</f>
        <v>119</v>
      </c>
    </row>
    <row r="198" spans="1:21" x14ac:dyDescent="0.2">
      <c r="B198" s="12">
        <f xml:space="preserve"> ROW( co_scalarInfo[[#This Row],[row_id]] ) - ROW( co_scalarInfo[[#Headers],[row_id]] )</f>
        <v>26</v>
      </c>
      <c r="C198" s="63" t="s">
        <v>256</v>
      </c>
      <c r="D198" s="57" t="s">
        <v>915</v>
      </c>
      <c r="E198" s="135" t="s">
        <v>816</v>
      </c>
      <c r="F198" s="135" t="s">
        <v>785</v>
      </c>
      <c r="G198" s="135" t="s">
        <v>893</v>
      </c>
      <c r="H198" s="135" t="s">
        <v>201</v>
      </c>
      <c r="I198" s="136" t="s">
        <v>912</v>
      </c>
      <c r="J198" s="69" t="s">
        <v>916</v>
      </c>
      <c r="K198" s="69" cm="1">
        <f t="array" ref="K198" xml:space="preserve"> SUMPRODUCT( --( co_scalarInfo[[#This Row],[scalarName]] = scalarDataframe[scalarName] ) )</f>
        <v>0</v>
      </c>
    </row>
    <row r="199" spans="1:21" x14ac:dyDescent="0.2">
      <c r="B199" s="12">
        <f xml:space="preserve"> ROW( co_scalarInfo[[#This Row],[row_id]] ) - ROW( co_scalarInfo[[#Headers],[row_id]] )</f>
        <v>27</v>
      </c>
      <c r="C199" s="63" t="s">
        <v>236</v>
      </c>
      <c r="D199" s="57" t="s">
        <v>215</v>
      </c>
      <c r="E199" s="135" t="s">
        <v>816</v>
      </c>
      <c r="F199" s="135" t="s">
        <v>785</v>
      </c>
      <c r="G199" s="135" t="s">
        <v>894</v>
      </c>
      <c r="H199" s="137" t="s">
        <v>946</v>
      </c>
      <c r="I199" s="136" t="s">
        <v>910</v>
      </c>
      <c r="J199" s="69"/>
      <c r="K199" s="69" cm="1">
        <f t="array" ref="K199" xml:space="preserve"> SUMPRODUCT( --( co_scalarInfo[[#This Row],[scalarName]] = scalarDataframe[scalarName] ) )</f>
        <v>8</v>
      </c>
    </row>
    <row r="200" spans="1:21" x14ac:dyDescent="0.2">
      <c r="B200" s="12">
        <f xml:space="preserve"> ROW( co_scalarInfo[[#This Row],[row_id]] ) - ROW( co_scalarInfo[[#Headers],[row_id]] )</f>
        <v>28</v>
      </c>
      <c r="C200" s="63" t="s">
        <v>251</v>
      </c>
      <c r="D200" s="57" t="s">
        <v>211</v>
      </c>
      <c r="E200" s="135" t="s">
        <v>816</v>
      </c>
      <c r="F200" s="135" t="s">
        <v>895</v>
      </c>
      <c r="G200" s="135" t="s">
        <v>894</v>
      </c>
      <c r="H200" s="137" t="s">
        <v>946</v>
      </c>
      <c r="I200" s="136" t="s">
        <v>911</v>
      </c>
      <c r="J200" s="69"/>
      <c r="K200" s="69" cm="1">
        <f t="array" ref="K200" xml:space="preserve"> SUMPRODUCT( --( co_scalarInfo[[#This Row],[scalarName]] = scalarDataframe[scalarName] ) )</f>
        <v>0</v>
      </c>
    </row>
    <row r="201" spans="1:21" x14ac:dyDescent="0.2">
      <c r="B201" s="12">
        <f xml:space="preserve"> ROW( co_scalarInfo[[#This Row],[row_id]] ) - ROW( co_scalarInfo[[#Headers],[row_id]] )</f>
        <v>29</v>
      </c>
      <c r="C201" s="63" t="s">
        <v>250</v>
      </c>
      <c r="D201" s="57" t="s">
        <v>797</v>
      </c>
      <c r="E201" s="135" t="s">
        <v>816</v>
      </c>
      <c r="F201" s="135" t="s">
        <v>785</v>
      </c>
      <c r="G201" s="135" t="s">
        <v>894</v>
      </c>
      <c r="H201" s="137" t="s">
        <v>946</v>
      </c>
      <c r="I201" s="136" t="s">
        <v>910</v>
      </c>
      <c r="J201" s="69"/>
      <c r="K201" s="69" cm="1">
        <f t="array" ref="K201" xml:space="preserve"> SUMPRODUCT( --( co_scalarInfo[[#This Row],[scalarName]] = scalarDataframe[scalarName] ) )</f>
        <v>7</v>
      </c>
    </row>
    <row r="202" spans="1:21" ht="22.5" x14ac:dyDescent="0.2">
      <c r="B202" s="12">
        <f xml:space="preserve"> ROW( co_scalarInfo[[#This Row],[row_id]] ) - ROW( co_scalarInfo[[#Headers],[row_id]] )</f>
        <v>30</v>
      </c>
      <c r="C202" s="63" t="s">
        <v>1315</v>
      </c>
      <c r="D202" s="57" t="s">
        <v>1316</v>
      </c>
      <c r="E202" s="135" t="s">
        <v>815</v>
      </c>
      <c r="F202" s="135" t="s">
        <v>895</v>
      </c>
      <c r="G202" s="135" t="s">
        <v>894</v>
      </c>
      <c r="H202" s="137" t="s">
        <v>946</v>
      </c>
      <c r="I202" s="136"/>
      <c r="J202" s="69"/>
      <c r="K202" s="69" cm="1">
        <f t="array" ref="K202" xml:space="preserve"> SUMPRODUCT( --( co_scalarInfo[[#This Row],[scalarName]] = scalarDataframe[scalarName] ) )</f>
        <v>189</v>
      </c>
    </row>
    <row r="203" spans="1:21" ht="33.75" x14ac:dyDescent="0.2">
      <c r="B203" s="12">
        <f xml:space="preserve"> ROW( co_scalarInfo[[#This Row],[row_id]] ) - ROW( co_scalarInfo[[#Headers],[row_id]] )</f>
        <v>31</v>
      </c>
      <c r="C203" s="63" t="s">
        <v>1317</v>
      </c>
      <c r="D203" s="57" t="s">
        <v>1318</v>
      </c>
      <c r="E203" s="135" t="s">
        <v>834</v>
      </c>
      <c r="F203" s="135" t="s">
        <v>895</v>
      </c>
      <c r="G203" s="135" t="s">
        <v>894</v>
      </c>
      <c r="H203" s="137" t="s">
        <v>946</v>
      </c>
      <c r="I203" s="136"/>
      <c r="J203" s="69"/>
      <c r="K203" s="69" cm="1">
        <f t="array" ref="K203" xml:space="preserve"> SUMPRODUCT( --( co_scalarInfo[[#This Row],[scalarName]] = scalarDataframe[scalarName] ) )</f>
        <v>189</v>
      </c>
    </row>
    <row r="206" spans="1:21" ht="15" x14ac:dyDescent="0.25">
      <c r="A206" s="47"/>
      <c r="B206" s="48" t="s">
        <v>1029</v>
      </c>
      <c r="C206" s="48"/>
      <c r="D206" s="48"/>
      <c r="E206" s="48"/>
      <c r="F206" s="48"/>
      <c r="G206" s="48"/>
      <c r="H206" s="48"/>
      <c r="I206" s="48"/>
      <c r="J206" s="48"/>
      <c r="K206" s="48"/>
      <c r="L206" s="48"/>
      <c r="M206" s="48"/>
      <c r="N206" s="48"/>
      <c r="O206" s="48"/>
      <c r="P206" s="48"/>
      <c r="Q206" s="48"/>
      <c r="R206" s="48"/>
      <c r="S206" s="48"/>
      <c r="T206" s="48"/>
      <c r="U206" s="48"/>
    </row>
    <row r="208" spans="1:21" x14ac:dyDescent="0.2">
      <c r="B208" s="60" t="s">
        <v>780</v>
      </c>
      <c r="C208" s="60" t="s">
        <v>917</v>
      </c>
      <c r="D208" s="60" t="s">
        <v>944</v>
      </c>
      <c r="E208" s="61" t="s">
        <v>817</v>
      </c>
    </row>
    <row r="209" spans="1:21" x14ac:dyDescent="0.2">
      <c r="B209" s="7">
        <f xml:space="preserve"> ROW( co_econMultipliers[[#This Row],[row_id]] ) - ROW( co_econMultipliers[[#Headers],[row_id]] )</f>
        <v>1</v>
      </c>
      <c r="C209" s="14" t="s">
        <v>904</v>
      </c>
      <c r="D209" s="79" t="s">
        <v>913</v>
      </c>
      <c r="E209" s="80">
        <v>2015</v>
      </c>
    </row>
    <row r="210" spans="1:21" x14ac:dyDescent="0.2">
      <c r="B210" s="7">
        <f xml:space="preserve"> ROW( co_econMultipliers[[#This Row],[row_id]] ) - ROW( co_econMultipliers[[#Headers],[row_id]] )</f>
        <v>2</v>
      </c>
      <c r="C210" s="14" t="s">
        <v>257</v>
      </c>
      <c r="D210" s="79" t="s">
        <v>914</v>
      </c>
      <c r="E210" s="80" t="s">
        <v>201</v>
      </c>
    </row>
    <row r="211" spans="1:21" x14ac:dyDescent="0.2">
      <c r="B211" s="7">
        <f xml:space="preserve"> ROW( co_econMultipliers[[#This Row],[row_id]] ) - ROW( co_econMultipliers[[#Headers],[row_id]] )</f>
        <v>3</v>
      </c>
      <c r="C211" s="14" t="s">
        <v>256</v>
      </c>
      <c r="D211" s="79" t="s">
        <v>915</v>
      </c>
      <c r="E211" s="80" t="s">
        <v>201</v>
      </c>
    </row>
    <row r="214" spans="1:21" ht="15" x14ac:dyDescent="0.25">
      <c r="A214" s="47"/>
      <c r="B214" s="48" t="s">
        <v>1030</v>
      </c>
      <c r="C214" s="48"/>
      <c r="D214" s="48"/>
      <c r="E214" s="48"/>
      <c r="F214" s="48"/>
      <c r="G214" s="48"/>
      <c r="H214" s="48"/>
      <c r="I214" s="48"/>
      <c r="J214" s="48"/>
      <c r="K214" s="48"/>
      <c r="L214" s="48"/>
      <c r="M214" s="48"/>
      <c r="N214" s="48"/>
      <c r="O214" s="48"/>
      <c r="P214" s="48"/>
      <c r="Q214" s="48"/>
      <c r="R214" s="48"/>
      <c r="S214" s="48"/>
      <c r="T214" s="48"/>
      <c r="U214" s="48"/>
    </row>
    <row r="216" spans="1:21" x14ac:dyDescent="0.2">
      <c r="B216" s="60" t="s">
        <v>780</v>
      </c>
      <c r="C216" s="60" t="s">
        <v>785</v>
      </c>
      <c r="D216" s="60" t="s">
        <v>255</v>
      </c>
    </row>
    <row r="217" spans="1:21" x14ac:dyDescent="0.2">
      <c r="B217" s="7">
        <f xml:space="preserve"> ROW( co_constants[[#This Row],[row_id]] ) - ROW( co_constants[[#Headers],[row_id]] )</f>
        <v>1</v>
      </c>
      <c r="C217" s="14" t="s">
        <v>782</v>
      </c>
      <c r="D217" s="79">
        <f xml:space="preserve"> 10^9</f>
        <v>1000000000</v>
      </c>
    </row>
    <row r="218" spans="1:21" x14ac:dyDescent="0.2">
      <c r="B218" s="7">
        <f xml:space="preserve"> ROW( co_constants[[#This Row],[row_id]] ) - ROW( co_constants[[#Headers],[row_id]] )</f>
        <v>2</v>
      </c>
      <c r="C218" s="14" t="s">
        <v>783</v>
      </c>
      <c r="D218" s="79">
        <f xml:space="preserve"> 10^6</f>
        <v>1000000</v>
      </c>
    </row>
    <row r="219" spans="1:21" x14ac:dyDescent="0.2">
      <c r="B219" s="7">
        <f xml:space="preserve"> ROW( co_constants[[#This Row],[row_id]] ) - ROW( co_constants[[#Headers],[row_id]] )</f>
        <v>3</v>
      </c>
      <c r="C219" s="14" t="s">
        <v>784</v>
      </c>
      <c r="D219" s="79">
        <v>1000</v>
      </c>
    </row>
    <row r="222" spans="1:21" ht="15" x14ac:dyDescent="0.25">
      <c r="A222" s="47"/>
      <c r="B222" s="48" t="s">
        <v>1027</v>
      </c>
      <c r="C222" s="48"/>
      <c r="D222" s="48"/>
      <c r="E222" s="48"/>
      <c r="F222" s="48"/>
      <c r="G222" s="48"/>
      <c r="H222" s="48"/>
      <c r="I222" s="48"/>
      <c r="J222" s="48"/>
      <c r="K222" s="48"/>
      <c r="L222" s="48"/>
      <c r="M222" s="48"/>
      <c r="N222" s="48"/>
      <c r="O222" s="48"/>
      <c r="P222" s="48"/>
      <c r="Q222" s="48"/>
      <c r="R222" s="48"/>
      <c r="S222" s="48"/>
      <c r="T222" s="48"/>
      <c r="U222" s="48"/>
    </row>
    <row r="224" spans="1:21" x14ac:dyDescent="0.2">
      <c r="B224" s="72" t="s">
        <v>780</v>
      </c>
      <c r="C224" s="72" t="s">
        <v>959</v>
      </c>
      <c r="D224" s="72" t="s">
        <v>960</v>
      </c>
      <c r="E224" s="73" t="s">
        <v>966</v>
      </c>
      <c r="F224" s="73" t="s">
        <v>968</v>
      </c>
      <c r="G224" s="74" t="s">
        <v>964</v>
      </c>
      <c r="H224" s="74" t="s">
        <v>965</v>
      </c>
      <c r="I224" s="70" t="s">
        <v>973</v>
      </c>
      <c r="J224" s="70" t="s">
        <v>979</v>
      </c>
      <c r="K224" s="70" t="s">
        <v>980</v>
      </c>
      <c r="L224" s="70" t="s">
        <v>974</v>
      </c>
      <c r="M224" s="71" t="s">
        <v>978</v>
      </c>
      <c r="N224" s="71" t="s">
        <v>977</v>
      </c>
    </row>
    <row r="225" spans="1:21" x14ac:dyDescent="0.2">
      <c r="B225" s="7">
        <f xml:space="preserve"> ROW( co_modelTypes[[#This Row],[row_id]] ) - ROW( co_modelTypes[[#Headers],[row_id]] )</f>
        <v>1</v>
      </c>
      <c r="C225" s="14" t="s">
        <v>819</v>
      </c>
      <c r="D225" s="14" t="s">
        <v>958</v>
      </c>
      <c r="E225" s="75" t="s">
        <v>967</v>
      </c>
      <c r="F225" s="75" t="s">
        <v>962</v>
      </c>
      <c r="G225" s="76" t="s">
        <v>956</v>
      </c>
      <c r="H225" s="76" t="s">
        <v>957</v>
      </c>
      <c r="I225" s="77">
        <v>1995</v>
      </c>
      <c r="J225" s="77">
        <v>6</v>
      </c>
      <c r="K225" s="77">
        <v>30</v>
      </c>
      <c r="L225" s="77">
        <v>1</v>
      </c>
      <c r="M225" s="32">
        <v>7</v>
      </c>
      <c r="N225" s="32" cm="1">
        <f t="array" ref="N225" xml:space="preserve"> SUMPRODUCT( --( co_models[modelType] = co_modelTypes[[#This Row],[modelType_id]] ) )</f>
        <v>8</v>
      </c>
    </row>
    <row r="226" spans="1:21" x14ac:dyDescent="0.2">
      <c r="B226" s="7">
        <f xml:space="preserve"> ROW( co_modelTypes[[#This Row],[row_id]] ) - ROW( co_modelTypes[[#Headers],[row_id]] )</f>
        <v>2</v>
      </c>
      <c r="C226" s="14" t="s">
        <v>818</v>
      </c>
      <c r="D226" s="14" t="s">
        <v>961</v>
      </c>
      <c r="E226" s="75" t="s">
        <v>963</v>
      </c>
      <c r="F226" s="75" t="s">
        <v>963</v>
      </c>
      <c r="G226" s="76" t="s">
        <v>818</v>
      </c>
      <c r="H226" s="76" t="s">
        <v>1062</v>
      </c>
      <c r="I226" s="77">
        <v>2000</v>
      </c>
      <c r="J226" s="77">
        <v>250</v>
      </c>
      <c r="K226" s="77">
        <v>1000</v>
      </c>
      <c r="L226" s="77">
        <v>25</v>
      </c>
      <c r="M226" s="32">
        <v>6</v>
      </c>
      <c r="N226" s="32" cm="1">
        <f t="array" ref="N226" xml:space="preserve"> SUMPRODUCT( --( co_models[modelType] = co_modelTypes[[#This Row],[modelType_id]] ) )</f>
        <v>6</v>
      </c>
    </row>
    <row r="229" spans="1:21" ht="15" x14ac:dyDescent="0.25">
      <c r="A229" s="47"/>
      <c r="B229" s="48" t="s">
        <v>1035</v>
      </c>
      <c r="C229" s="48"/>
      <c r="D229" s="48"/>
      <c r="E229" s="48"/>
      <c r="F229" s="48"/>
      <c r="G229" s="48"/>
      <c r="H229" s="48"/>
      <c r="I229" s="48"/>
      <c r="J229" s="48"/>
      <c r="K229" s="48"/>
      <c r="L229" s="48"/>
      <c r="M229" s="48"/>
      <c r="N229" s="48"/>
      <c r="O229" s="48"/>
      <c r="P229" s="48"/>
      <c r="Q229" s="48"/>
      <c r="R229" s="48"/>
      <c r="S229" s="48"/>
      <c r="T229" s="48"/>
      <c r="U229" s="48"/>
    </row>
    <row r="231" spans="1:21" x14ac:dyDescent="0.2">
      <c r="B231" s="78" t="s">
        <v>780</v>
      </c>
      <c r="C231" s="60" t="s">
        <v>905</v>
      </c>
      <c r="D231" s="60" t="s">
        <v>890</v>
      </c>
      <c r="E231" s="60" t="s">
        <v>906</v>
      </c>
      <c r="F231" s="61" t="s">
        <v>907</v>
      </c>
      <c r="G231" s="61" t="s">
        <v>955</v>
      </c>
    </row>
    <row r="232" spans="1:21" x14ac:dyDescent="0.2">
      <c r="B232" s="7">
        <f xml:space="preserve"> ROW( co_models[[#This Row],[row_id]] ) - ROW( co_models[[#Headers],[row_id]] )</f>
        <v>1</v>
      </c>
      <c r="C232" s="79" t="s">
        <v>0</v>
      </c>
      <c r="D232" s="79" t="s">
        <v>819</v>
      </c>
      <c r="E232" s="60" t="str">
        <f xml:space="preserve"> IF( co_models[[#This Row],[modelType]] = "gcm", SUBSTITUTE( SUBSTITUTE( co_models[[#This Row],[model_id]], " ", "." ), "-", "." ),
         VALUE( SUBSTITUTE( co_models[[#This Row],[model_id]], "p", "." ) ) * 100 &amp; "cm" )</f>
        <v>CanESM2</v>
      </c>
      <c r="F232" s="61" t="str">
        <f xml:space="preserve"> SUBSTITUTE( co_models[[#This Row],[model_dot]], ".", "_" )</f>
        <v>CanESM2</v>
      </c>
      <c r="G232" s="61" t="str">
        <f xml:space="preserve"> IF( co_models[[#This Row],[modelType]] = "gcm", co_models[[#This Row],[model_id]], SUBSTITUTE( co_models[[#This Row],[model_dot]], "cm", " cm" ) )</f>
        <v>CanESM2</v>
      </c>
    </row>
    <row r="233" spans="1:21" x14ac:dyDescent="0.2">
      <c r="B233" s="7">
        <f xml:space="preserve"> ROW( co_models[[#This Row],[row_id]] ) - ROW( co_models[[#Headers],[row_id]] )</f>
        <v>2</v>
      </c>
      <c r="C233" s="79" t="s">
        <v>1</v>
      </c>
      <c r="D233" s="79" t="s">
        <v>819</v>
      </c>
      <c r="E233" s="60" t="str">
        <f xml:space="preserve"> IF( co_models[[#This Row],[modelType]] = "gcm", SUBSTITUTE( SUBSTITUTE( co_models[[#This Row],[model_id]], " ", "." ), "-", "." ),
         VALUE( SUBSTITUTE( co_models[[#This Row],[model_id]], "p", "." ) ) * 100 &amp; "cm" )</f>
        <v>CCSM4</v>
      </c>
      <c r="F233" s="61" t="str">
        <f xml:space="preserve"> SUBSTITUTE( co_models[[#This Row],[model_dot]], ".", "_" )</f>
        <v>CCSM4</v>
      </c>
      <c r="G233" s="61" t="str">
        <f xml:space="preserve"> IF( co_models[[#This Row],[modelType]] = "gcm", co_models[[#This Row],[model_id]], SUBSTITUTE( co_models[[#This Row],[model_dot]], "cm", " cm" ) )</f>
        <v>CCSM4</v>
      </c>
    </row>
    <row r="234" spans="1:21" x14ac:dyDescent="0.2">
      <c r="B234" s="7">
        <f xml:space="preserve"> ROW( co_models[[#This Row],[row_id]] ) - ROW( co_models[[#Headers],[row_id]] )</f>
        <v>3</v>
      </c>
      <c r="C234" s="79" t="s">
        <v>2</v>
      </c>
      <c r="D234" s="79" t="s">
        <v>819</v>
      </c>
      <c r="E234" s="60" t="str">
        <f xml:space="preserve"> IF( co_models[[#This Row],[modelType]] = "gcm", SUBSTITUTE( SUBSTITUTE( co_models[[#This Row],[model_id]], " ", "." ), "-", "." ),
         VALUE( SUBSTITUTE( co_models[[#This Row],[model_id]], "p", "." ) ) * 100 &amp; "cm" )</f>
        <v>GISS.E2.R</v>
      </c>
      <c r="F234" s="61" t="str">
        <f xml:space="preserve"> SUBSTITUTE( co_models[[#This Row],[model_dot]], ".", "_" )</f>
        <v>GISS_E2_R</v>
      </c>
      <c r="G234" s="61" t="str">
        <f xml:space="preserve"> IF( co_models[[#This Row],[modelType]] = "gcm", co_models[[#This Row],[model_id]], SUBSTITUTE( co_models[[#This Row],[model_dot]], "cm", " cm" ) )</f>
        <v>GISS-E2-R</v>
      </c>
    </row>
    <row r="235" spans="1:21" x14ac:dyDescent="0.2">
      <c r="B235" s="7">
        <f xml:space="preserve"> ROW( co_models[[#This Row],[row_id]] ) - ROW( co_models[[#Headers],[row_id]] )</f>
        <v>4</v>
      </c>
      <c r="C235" s="79" t="s">
        <v>3</v>
      </c>
      <c r="D235" s="79" t="s">
        <v>819</v>
      </c>
      <c r="E235" s="60" t="str">
        <f xml:space="preserve"> IF( co_models[[#This Row],[modelType]] = "gcm", SUBSTITUTE( SUBSTITUTE( co_models[[#This Row],[model_id]], " ", "." ), "-", "." ),
         VALUE( SUBSTITUTE( co_models[[#This Row],[model_id]], "p", "." ) ) * 100 &amp; "cm" )</f>
        <v>HadGEM2.ES</v>
      </c>
      <c r="F235" s="61" t="str">
        <f xml:space="preserve"> SUBSTITUTE( co_models[[#This Row],[model_dot]], ".", "_" )</f>
        <v>HadGEM2_ES</v>
      </c>
      <c r="G235" s="61" t="str">
        <f xml:space="preserve"> IF( co_models[[#This Row],[modelType]] = "gcm", co_models[[#This Row],[model_id]], SUBSTITUTE( co_models[[#This Row],[model_dot]], "cm", " cm" ) )</f>
        <v>HadGEM2-ES</v>
      </c>
    </row>
    <row r="236" spans="1:21" x14ac:dyDescent="0.2">
      <c r="B236" s="7">
        <f xml:space="preserve"> ROW( co_models[[#This Row],[row_id]] ) - ROW( co_models[[#Headers],[row_id]] )</f>
        <v>5</v>
      </c>
      <c r="C236" s="79" t="s">
        <v>4</v>
      </c>
      <c r="D236" s="79" t="s">
        <v>819</v>
      </c>
      <c r="E236" s="60" t="str">
        <f xml:space="preserve"> IF( co_models[[#This Row],[modelType]] = "gcm", SUBSTITUTE( SUBSTITUTE( co_models[[#This Row],[model_id]], " ", "." ), "-", "." ),
         VALUE( SUBSTITUTE( co_models[[#This Row],[model_id]], "p", "." ) ) * 100 &amp; "cm" )</f>
        <v>MIROC5</v>
      </c>
      <c r="F236" s="61" t="str">
        <f xml:space="preserve"> SUBSTITUTE( co_models[[#This Row],[model_dot]], ".", "_" )</f>
        <v>MIROC5</v>
      </c>
      <c r="G236" s="61" t="str">
        <f xml:space="preserve"> IF( co_models[[#This Row],[modelType]] = "gcm", co_models[[#This Row],[model_id]], SUBSTITUTE( co_models[[#This Row],[model_dot]], "cm", " cm" ) )</f>
        <v>MIROC5</v>
      </c>
    </row>
    <row r="237" spans="1:21" x14ac:dyDescent="0.2">
      <c r="B237" s="7">
        <f xml:space="preserve"> ROW( co_models[[#This Row],[row_id]] ) - ROW( co_models[[#Headers],[row_id]] )</f>
        <v>6</v>
      </c>
      <c r="C237" s="79" t="s">
        <v>5</v>
      </c>
      <c r="D237" s="79" t="s">
        <v>819</v>
      </c>
      <c r="E237" s="60" t="str">
        <f xml:space="preserve"> IF( co_models[[#This Row],[modelType]] = "gcm", SUBSTITUTE( SUBSTITUTE( co_models[[#This Row],[model_id]], " ", "." ), "-", "." ),
         VALUE( SUBSTITUTE( co_models[[#This Row],[model_id]], "p", "." ) ) * 100 &amp; "cm" )</f>
        <v>GFDL.CM3</v>
      </c>
      <c r="F237" s="61" t="str">
        <f xml:space="preserve"> SUBSTITUTE( co_models[[#This Row],[model_dot]], ".", "_" )</f>
        <v>GFDL_CM3</v>
      </c>
      <c r="G237" s="61" t="str">
        <f xml:space="preserve"> IF( co_models[[#This Row],[modelType]] = "gcm", co_models[[#This Row],[model_id]], SUBSTITUTE( co_models[[#This Row],[model_dot]], "cm", " cm" ) )</f>
        <v>GFDL-CM3</v>
      </c>
    </row>
    <row r="238" spans="1:21" x14ac:dyDescent="0.2">
      <c r="B238" s="7">
        <f xml:space="preserve"> ROW( co_models[[#This Row],[row_id]] ) - ROW( co_models[[#Headers],[row_id]] )</f>
        <v>7</v>
      </c>
      <c r="C238" s="79" t="s">
        <v>1089</v>
      </c>
      <c r="D238" s="79" t="s">
        <v>819</v>
      </c>
      <c r="E238" s="60" t="str">
        <f xml:space="preserve"> IF( co_models[[#This Row],[modelType]] = "gcm", SUBSTITUTE( SUBSTITUTE( co_models[[#This Row],[model_id]], " ", "." ), "-", "." ),
         VALUE( SUBSTITUTE( co_models[[#This Row],[model_id]], "p", "." ) ) * 100 &amp; "cm" )</f>
        <v>MRI.CGCM3</v>
      </c>
      <c r="F238" s="61" t="str">
        <f xml:space="preserve"> SUBSTITUTE( co_models[[#This Row],[model_dot]], ".", "_" )</f>
        <v>MRI_CGCM3</v>
      </c>
      <c r="G238" s="61" t="str">
        <f xml:space="preserve"> IF( co_models[[#This Row],[modelType]] = "gcm", co_models[[#This Row],[model_id]], SUBSTITUTE( co_models[[#This Row],[model_dot]], "cm", " cm" ) )</f>
        <v>MRI-CGCM3</v>
      </c>
    </row>
    <row r="239" spans="1:21" x14ac:dyDescent="0.2">
      <c r="B239" s="7">
        <f xml:space="preserve"> ROW( co_models[[#This Row],[row_id]] ) - ROW( co_models[[#Headers],[row_id]] )</f>
        <v>8</v>
      </c>
      <c r="C239" s="79" t="s">
        <v>1087</v>
      </c>
      <c r="D239" s="79" t="s">
        <v>819</v>
      </c>
      <c r="E239" s="60" t="str">
        <f xml:space="preserve"> IF( co_models[[#This Row],[modelType]] = "gcm", SUBSTITUTE( SUBSTITUTE( co_models[[#This Row],[model_id]], " ", "." ), "-", "." ),
         VALUE( SUBSTITUTE( co_models[[#This Row],[model_id]], "p", "." ) ) * 100 &amp; "cm" )</f>
        <v>GCM.Ensemble</v>
      </c>
      <c r="F239" s="61" t="str">
        <f xml:space="preserve"> SUBSTITUTE( co_models[[#This Row],[model_dot]], ".", "_" )</f>
        <v>GCM_Ensemble</v>
      </c>
      <c r="G239" s="61" t="str">
        <f xml:space="preserve"> IF( co_models[[#This Row],[modelType]] = "gcm", co_models[[#This Row],[model_id]], SUBSTITUTE( co_models[[#This Row],[model_dot]], "cm", " cm" ) )</f>
        <v>GCM Ensemble</v>
      </c>
    </row>
    <row r="240" spans="1:21" x14ac:dyDescent="0.2">
      <c r="B240" s="7">
        <f xml:space="preserve"> ROW( co_models[[#This Row],[row_id]] ) - ROW( co_models[[#Headers],[row_id]] )</f>
        <v>9</v>
      </c>
      <c r="C240" s="79" t="s">
        <v>948</v>
      </c>
      <c r="D240" s="79" t="s">
        <v>818</v>
      </c>
      <c r="E240" s="61" t="str">
        <f xml:space="preserve"> IF( co_models[[#This Row],[modelType]] = "gcm", SUBSTITUTE( SUBSTITUTE( co_models[[#This Row],[model_id]], " ", "." ), "-", "." ),
         VALUE( SUBSTITUTE( co_models[[#This Row],[model_id]], "p", "." ) ) * 100 &amp; "cm" )</f>
        <v>30cm</v>
      </c>
      <c r="F240" s="61" t="str">
        <f xml:space="preserve"> SUBSTITUTE( co_models[[#This Row],[model_dot]], ".", "_" )</f>
        <v>30cm</v>
      </c>
      <c r="G240" s="61" t="str">
        <f xml:space="preserve"> IF( co_models[[#This Row],[modelType]] = "gcm", co_models[[#This Row],[model_id]], SUBSTITUTE( co_models[[#This Row],[model_dot]], "cm", " cm" ) )</f>
        <v>30 cm</v>
      </c>
    </row>
    <row r="241" spans="1:21" x14ac:dyDescent="0.2">
      <c r="B241" s="7">
        <f xml:space="preserve"> ROW( co_models[[#This Row],[row_id]] ) - ROW( co_models[[#Headers],[row_id]] )</f>
        <v>10</v>
      </c>
      <c r="C241" s="79" t="s">
        <v>949</v>
      </c>
      <c r="D241" s="79" t="s">
        <v>818</v>
      </c>
      <c r="E241" s="61" t="str">
        <f xml:space="preserve"> IF( co_models[[#This Row],[modelType]] = "gcm", SUBSTITUTE( SUBSTITUTE( co_models[[#This Row],[model_id]], " ", "." ), "-", "." ),
         VALUE( SUBSTITUTE( co_models[[#This Row],[model_id]], "p", "." ) ) * 100 &amp; "cm" )</f>
        <v>50cm</v>
      </c>
      <c r="F241" s="61" t="str">
        <f xml:space="preserve"> SUBSTITUTE( co_models[[#This Row],[model_dot]], ".", "_" )</f>
        <v>50cm</v>
      </c>
      <c r="G241" s="61" t="str">
        <f xml:space="preserve"> IF( co_models[[#This Row],[modelType]] = "gcm", co_models[[#This Row],[model_id]], SUBSTITUTE( co_models[[#This Row],[model_dot]], "cm", " cm" ) )</f>
        <v>50 cm</v>
      </c>
    </row>
    <row r="242" spans="1:21" x14ac:dyDescent="0.2">
      <c r="B242" s="7">
        <f xml:space="preserve"> ROW( co_models[[#This Row],[row_id]] ) - ROW( co_models[[#Headers],[row_id]] )</f>
        <v>11</v>
      </c>
      <c r="C242" s="79" t="s">
        <v>950</v>
      </c>
      <c r="D242" s="79" t="s">
        <v>818</v>
      </c>
      <c r="E242" s="61" t="str">
        <f xml:space="preserve"> IF( co_models[[#This Row],[modelType]] = "gcm", SUBSTITUTE( SUBSTITUTE( co_models[[#This Row],[model_id]], " ", "." ), "-", "." ),
         VALUE( SUBSTITUTE( co_models[[#This Row],[model_id]], "p", "." ) ) * 100 &amp; "cm" )</f>
        <v>100cm</v>
      </c>
      <c r="F242" s="61" t="str">
        <f xml:space="preserve"> SUBSTITUTE( co_models[[#This Row],[model_dot]], ".", "_" )</f>
        <v>100cm</v>
      </c>
      <c r="G242" s="61" t="str">
        <f xml:space="preserve"> IF( co_models[[#This Row],[modelType]] = "gcm", co_models[[#This Row],[model_id]], SUBSTITUTE( co_models[[#This Row],[model_dot]], "cm", " cm" ) )</f>
        <v>100 cm</v>
      </c>
    </row>
    <row r="243" spans="1:21" x14ac:dyDescent="0.2">
      <c r="B243" s="7">
        <f xml:space="preserve"> ROW( co_models[[#This Row],[row_id]] ) - ROW( co_models[[#Headers],[row_id]] )</f>
        <v>12</v>
      </c>
      <c r="C243" s="79" t="s">
        <v>951</v>
      </c>
      <c r="D243" s="79" t="s">
        <v>818</v>
      </c>
      <c r="E243" s="61" t="str">
        <f xml:space="preserve"> IF( co_models[[#This Row],[modelType]] = "gcm", SUBSTITUTE( SUBSTITUTE( co_models[[#This Row],[model_id]], " ", "." ), "-", "." ),
         VALUE( SUBSTITUTE( co_models[[#This Row],[model_id]], "p", "." ) ) * 100 &amp; "cm" )</f>
        <v>150cm</v>
      </c>
      <c r="F243" s="61" t="str">
        <f xml:space="preserve"> SUBSTITUTE( co_models[[#This Row],[model_dot]], ".", "_" )</f>
        <v>150cm</v>
      </c>
      <c r="G243" s="61" t="str">
        <f xml:space="preserve"> IF( co_models[[#This Row],[modelType]] = "gcm", co_models[[#This Row],[model_id]], SUBSTITUTE( co_models[[#This Row],[model_dot]], "cm", " cm" ) )</f>
        <v>150 cm</v>
      </c>
    </row>
    <row r="244" spans="1:21" x14ac:dyDescent="0.2">
      <c r="B244" s="7">
        <f xml:space="preserve"> ROW( co_models[[#This Row],[row_id]] ) - ROW( co_models[[#Headers],[row_id]] )</f>
        <v>13</v>
      </c>
      <c r="C244" s="79" t="s">
        <v>952</v>
      </c>
      <c r="D244" s="79" t="s">
        <v>818</v>
      </c>
      <c r="E244" s="61" t="str">
        <f xml:space="preserve"> IF( co_models[[#This Row],[modelType]] = "gcm", SUBSTITUTE( SUBSTITUTE( co_models[[#This Row],[model_id]], " ", "." ), "-", "." ),
         VALUE( SUBSTITUTE( co_models[[#This Row],[model_id]], "p", "." ) ) * 100 &amp; "cm" )</f>
        <v>200cm</v>
      </c>
      <c r="F244" s="61" t="str">
        <f xml:space="preserve"> SUBSTITUTE( co_models[[#This Row],[model_dot]], ".", "_" )</f>
        <v>200cm</v>
      </c>
      <c r="G244" s="61" t="str">
        <f xml:space="preserve"> IF( co_models[[#This Row],[modelType]] = "gcm", co_models[[#This Row],[model_id]], SUBSTITUTE( co_models[[#This Row],[model_dot]], "cm", " cm" ) )</f>
        <v>200 cm</v>
      </c>
    </row>
    <row r="245" spans="1:21" x14ac:dyDescent="0.2">
      <c r="B245" s="7">
        <f xml:space="preserve"> ROW( co_models[[#This Row],[row_id]] ) - ROW( co_models[[#Headers],[row_id]] )</f>
        <v>14</v>
      </c>
      <c r="C245" s="79" t="s">
        <v>953</v>
      </c>
      <c r="D245" s="79" t="s">
        <v>818</v>
      </c>
      <c r="E245" s="61" t="str">
        <f xml:space="preserve"> IF( co_models[[#This Row],[modelType]] = "gcm", SUBSTITUTE( SUBSTITUTE( co_models[[#This Row],[model_id]], " ", "." ), "-", "." ),
         VALUE( SUBSTITUTE( co_models[[#This Row],[model_id]], "p", "." ) ) * 100 &amp; "cm" )</f>
        <v>250cm</v>
      </c>
      <c r="F245" s="61" t="str">
        <f xml:space="preserve"> SUBSTITUTE( co_models[[#This Row],[model_dot]], ".", "_" )</f>
        <v>250cm</v>
      </c>
      <c r="G245" s="61" t="str">
        <f xml:space="preserve"> IF( co_models[[#This Row],[modelType]] = "gcm", co_models[[#This Row],[model_id]], SUBSTITUTE( co_models[[#This Row],[model_dot]], "cm", " cm" ) )</f>
        <v>250 cm</v>
      </c>
    </row>
    <row r="248" spans="1:21" ht="15" x14ac:dyDescent="0.25">
      <c r="A248" s="47"/>
      <c r="B248" s="48" t="s">
        <v>233</v>
      </c>
      <c r="C248" s="48"/>
      <c r="D248" s="48"/>
      <c r="E248" s="48"/>
      <c r="F248" s="48"/>
      <c r="G248" s="48"/>
      <c r="H248" s="48"/>
      <c r="I248" s="48"/>
      <c r="J248" s="48"/>
      <c r="K248" s="48"/>
      <c r="L248" s="48"/>
      <c r="M248" s="48"/>
      <c r="N248" s="48"/>
      <c r="O248" s="48"/>
      <c r="P248" s="48"/>
      <c r="Q248" s="48"/>
      <c r="R248" s="48"/>
      <c r="S248" s="48"/>
      <c r="T248" s="48"/>
      <c r="U248" s="48"/>
    </row>
    <row r="250" spans="1:21" x14ac:dyDescent="0.2">
      <c r="B250" s="78" t="s">
        <v>780</v>
      </c>
      <c r="C250" s="60" t="s">
        <v>234</v>
      </c>
      <c r="D250" s="60" t="s">
        <v>820</v>
      </c>
      <c r="E250" s="61" t="s">
        <v>821</v>
      </c>
    </row>
    <row r="251" spans="1:21" x14ac:dyDescent="0.2">
      <c r="B251" s="7">
        <f xml:space="preserve"> ROW( co_regions[[#This Row],[row_id]] ) - ROW( co_regions[[#Headers],[row_id]] )</f>
        <v>1</v>
      </c>
      <c r="C251" s="79" t="s">
        <v>6</v>
      </c>
      <c r="D251" s="60" t="str">
        <f xml:space="preserve"> SUBSTITUTE( co_regions[[#This Row],[region_label]], " ", "." )</f>
        <v>Midwest</v>
      </c>
      <c r="E251" s="61" t="str">
        <f xml:space="preserve"> SUBSTITUTE( co_regions[[#This Row],[region_label]], " ", "_" )</f>
        <v>Midwest</v>
      </c>
    </row>
    <row r="252" spans="1:21" x14ac:dyDescent="0.2">
      <c r="B252" s="7">
        <f xml:space="preserve"> ROW( co_regions[[#This Row],[row_id]] ) - ROW( co_regions[[#Headers],[row_id]] )</f>
        <v>2</v>
      </c>
      <c r="C252" s="79" t="s">
        <v>7</v>
      </c>
      <c r="D252" s="60" t="str">
        <f xml:space="preserve"> SUBSTITUTE( co_regions[[#This Row],[region_label]], " ", "." )</f>
        <v>Northeast</v>
      </c>
      <c r="E252" s="61" t="str">
        <f xml:space="preserve"> SUBSTITUTE( co_regions[[#This Row],[region_label]], " ", "_" )</f>
        <v>Northeast</v>
      </c>
    </row>
    <row r="253" spans="1:21" x14ac:dyDescent="0.2">
      <c r="B253" s="7">
        <f xml:space="preserve"> ROW( co_regions[[#This Row],[row_id]] ) - ROW( co_regions[[#Headers],[row_id]] )</f>
        <v>3</v>
      </c>
      <c r="C253" s="79" t="s">
        <v>8</v>
      </c>
      <c r="D253" s="60" t="str">
        <f xml:space="preserve"> SUBSTITUTE( co_regions[[#This Row],[region_label]], " ", "." )</f>
        <v>Northern.Plains</v>
      </c>
      <c r="E253" s="61" t="str">
        <f xml:space="preserve"> SUBSTITUTE( co_regions[[#This Row],[region_label]], " ", "_" )</f>
        <v>Northern_Plains</v>
      </c>
    </row>
    <row r="254" spans="1:21" x14ac:dyDescent="0.2">
      <c r="B254" s="7">
        <f xml:space="preserve"> ROW( co_regions[[#This Row],[row_id]] ) - ROW( co_regions[[#Headers],[row_id]] )</f>
        <v>4</v>
      </c>
      <c r="C254" s="79" t="s">
        <v>9</v>
      </c>
      <c r="D254" s="60" t="str">
        <f xml:space="preserve"> SUBSTITUTE( co_regions[[#This Row],[region_label]], " ", "." )</f>
        <v>Northwest</v>
      </c>
      <c r="E254" s="61" t="str">
        <f xml:space="preserve"> SUBSTITUTE( co_regions[[#This Row],[region_label]], " ", "_" )</f>
        <v>Northwest</v>
      </c>
    </row>
    <row r="255" spans="1:21" x14ac:dyDescent="0.2">
      <c r="B255" s="7">
        <f xml:space="preserve"> ROW( co_regions[[#This Row],[row_id]] ) - ROW( co_regions[[#Headers],[row_id]] )</f>
        <v>5</v>
      </c>
      <c r="C255" s="79" t="s">
        <v>10</v>
      </c>
      <c r="D255" s="60" t="str">
        <f xml:space="preserve"> SUBSTITUTE( co_regions[[#This Row],[region_label]], " ", "." )</f>
        <v>Southeast</v>
      </c>
      <c r="E255" s="61" t="str">
        <f xml:space="preserve"> SUBSTITUTE( co_regions[[#This Row],[region_label]], " ", "_" )</f>
        <v>Southeast</v>
      </c>
    </row>
    <row r="256" spans="1:21" x14ac:dyDescent="0.2">
      <c r="B256" s="7">
        <f xml:space="preserve"> ROW( co_regions[[#This Row],[row_id]] ) - ROW( co_regions[[#Headers],[row_id]] )</f>
        <v>6</v>
      </c>
      <c r="C256" s="79" t="s">
        <v>11</v>
      </c>
      <c r="D256" s="60" t="str">
        <f xml:space="preserve"> SUBSTITUTE( co_regions[[#This Row],[region_label]], " ", "." )</f>
        <v>Southern.Plains</v>
      </c>
      <c r="E256" s="61" t="str">
        <f xml:space="preserve"> SUBSTITUTE( co_regions[[#This Row],[region_label]], " ", "_" )</f>
        <v>Southern_Plains</v>
      </c>
    </row>
    <row r="257" spans="1:21" x14ac:dyDescent="0.2">
      <c r="B257" s="7">
        <f xml:space="preserve"> ROW( co_regions[[#This Row],[row_id]] ) - ROW( co_regions[[#Headers],[row_id]] )</f>
        <v>7</v>
      </c>
      <c r="C257" s="79" t="s">
        <v>12</v>
      </c>
      <c r="D257" s="60" t="str">
        <f xml:space="preserve"> SUBSTITUTE( co_regions[[#This Row],[region_label]], " ", "." )</f>
        <v>Southwest</v>
      </c>
      <c r="E257" s="61" t="str">
        <f xml:space="preserve"> SUBSTITUTE( co_regions[[#This Row],[region_label]], " ", "_" )</f>
        <v>Southwest</v>
      </c>
    </row>
    <row r="260" spans="1:21" ht="15" x14ac:dyDescent="0.25">
      <c r="A260" s="47"/>
      <c r="B260" s="48" t="s">
        <v>1044</v>
      </c>
      <c r="C260" s="48"/>
      <c r="D260" s="48"/>
      <c r="E260" s="48"/>
      <c r="F260" s="48"/>
      <c r="G260" s="48"/>
      <c r="H260" s="48"/>
      <c r="I260" s="48"/>
      <c r="J260" s="48"/>
      <c r="K260" s="48"/>
      <c r="L260" s="48"/>
      <c r="M260" s="48"/>
      <c r="N260" s="48"/>
      <c r="O260" s="48"/>
      <c r="P260" s="48"/>
      <c r="Q260" s="48"/>
      <c r="R260" s="48"/>
      <c r="S260" s="48"/>
      <c r="T260" s="48"/>
      <c r="U260" s="48"/>
    </row>
    <row r="262" spans="1:21" x14ac:dyDescent="0.2">
      <c r="B262" s="60" t="s">
        <v>780</v>
      </c>
      <c r="C262" s="60" t="s">
        <v>1045</v>
      </c>
      <c r="D262" s="60" t="s">
        <v>1049</v>
      </c>
      <c r="E262" s="60" t="s">
        <v>1055</v>
      </c>
      <c r="F262" s="60" t="s">
        <v>1070</v>
      </c>
      <c r="G262" s="60" t="s">
        <v>1069</v>
      </c>
      <c r="H262" s="62" t="s">
        <v>1052</v>
      </c>
      <c r="I262" s="62" t="s">
        <v>1060</v>
      </c>
      <c r="J262" s="62" t="s">
        <v>1061</v>
      </c>
      <c r="K262" s="62" t="s">
        <v>1063</v>
      </c>
      <c r="L262" s="62" t="s">
        <v>218</v>
      </c>
    </row>
    <row r="263" spans="1:21" x14ac:dyDescent="0.2">
      <c r="B263" s="7">
        <f xml:space="preserve"> ROW( co_inputScenarioInfo[[#This Row],[row_id]] ) - ROW( co_inputScenarioInfo[[#Headers],[row_id]] )</f>
        <v>1</v>
      </c>
      <c r="C263" s="14" t="s">
        <v>1046</v>
      </c>
      <c r="D263" s="79" t="s">
        <v>956</v>
      </c>
      <c r="E263" s="79" t="s">
        <v>1056</v>
      </c>
      <c r="F263" s="79" t="str">
        <f xml:space="preserve"> co_inputScenarioInfo[[#This Row],[inputName]] &amp; "file"</f>
        <v>tempfile</v>
      </c>
      <c r="G263" s="79" t="str">
        <f xml:space="preserve"> co_inputScenarioInfo[[#This Row],[inputName]] &amp; "Input"</f>
        <v>tempInput</v>
      </c>
      <c r="H263" s="62" t="s">
        <v>962</v>
      </c>
      <c r="I263" s="62">
        <v>0</v>
      </c>
      <c r="J263" s="62">
        <f xml:space="preserve"> IF( ISNA( MATCH( co_inputScenarioInfo[[#This Row],[inputType]], co_modelTypes[modelUnitType], 0 ) ), "", INDEX( co_modelTypes[modelMaxExtrap], MATCH( co_inputScenarioInfo[[#This Row],[inputType]], co_modelTypes[modelUnitType], 0 ) ) )</f>
        <v>30</v>
      </c>
      <c r="K263" s="62" t="s">
        <v>1064</v>
      </c>
      <c r="L263" s="62">
        <v>0</v>
      </c>
    </row>
    <row r="264" spans="1:21" x14ac:dyDescent="0.2">
      <c r="B264" s="7">
        <f xml:space="preserve"> ROW( co_inputScenarioInfo[[#This Row],[row_id]] ) - ROW( co_inputScenarioInfo[[#Headers],[row_id]] )</f>
        <v>2</v>
      </c>
      <c r="C264" s="14" t="s">
        <v>818</v>
      </c>
      <c r="D264" s="79" t="s">
        <v>961</v>
      </c>
      <c r="E264" s="79" t="s">
        <v>1057</v>
      </c>
      <c r="F264" s="79" t="str">
        <f xml:space="preserve"> co_inputScenarioInfo[[#This Row],[inputName]] &amp; "file"</f>
        <v>slrfile</v>
      </c>
      <c r="G264" s="79" t="str">
        <f xml:space="preserve"> co_inputScenarioInfo[[#This Row],[inputName]] &amp; "Input"</f>
        <v>slrInput</v>
      </c>
      <c r="H264" s="62" t="s">
        <v>963</v>
      </c>
      <c r="I264" s="62">
        <v>0</v>
      </c>
      <c r="J264" s="62">
        <f xml:space="preserve"> IF( ISNA( MATCH( co_inputScenarioInfo[[#This Row],[inputType]], co_modelTypes[modelUnitType], 0 ) ), "", INDEX( co_modelTypes[modelMaxExtrap], MATCH( co_inputScenarioInfo[[#This Row],[inputType]], co_modelTypes[modelUnitType], 0 ) ) )</f>
        <v>1000</v>
      </c>
      <c r="K264" s="62" t="s">
        <v>1065</v>
      </c>
      <c r="L264" s="62">
        <v>0</v>
      </c>
    </row>
    <row r="265" spans="1:21" x14ac:dyDescent="0.2">
      <c r="B265" s="7">
        <f xml:space="preserve"> ROW( co_inputScenarioInfo[[#This Row],[row_id]] ) - ROW( co_inputScenarioInfo[[#Headers],[row_id]] )</f>
        <v>3</v>
      </c>
      <c r="C265" s="14" t="s">
        <v>1047</v>
      </c>
      <c r="D265" s="79" t="s">
        <v>1050</v>
      </c>
      <c r="E265" s="79" t="s">
        <v>1058</v>
      </c>
      <c r="F265" s="79" t="str">
        <f xml:space="preserve"> co_inputScenarioInfo[[#This Row],[inputName]] &amp; "file"</f>
        <v>gdpfile</v>
      </c>
      <c r="G265" s="79" t="str">
        <f xml:space="preserve"> co_inputScenarioInfo[[#This Row],[inputName]] &amp; "Input"</f>
        <v>gdpInput</v>
      </c>
      <c r="H265" s="62" t="s">
        <v>1053</v>
      </c>
      <c r="I265" s="62">
        <v>0</v>
      </c>
      <c r="J265" s="62" t="str">
        <f xml:space="preserve"> IF( ISNA( MATCH( co_inputScenarioInfo[[#This Row],[inputType]], co_modelTypes[modelUnitType], 0 ) ), "", INDEX( co_modelTypes[modelMaxExtrap], MATCH( co_inputScenarioInfo[[#This Row],[inputType]], co_modelTypes[modelUnitType], 0 ) ) )</f>
        <v/>
      </c>
      <c r="K265" s="62" t="s">
        <v>904</v>
      </c>
      <c r="L265" s="62">
        <v>0</v>
      </c>
    </row>
    <row r="266" spans="1:21" x14ac:dyDescent="0.2">
      <c r="B266" s="7">
        <f xml:space="preserve"> ROW( co_inputScenarioInfo[[#This Row],[row_id]] ) - ROW( co_inputScenarioInfo[[#Headers],[row_id]] )</f>
        <v>4</v>
      </c>
      <c r="C266" s="14" t="s">
        <v>1048</v>
      </c>
      <c r="D266" s="79" t="s">
        <v>1051</v>
      </c>
      <c r="E266" s="79" t="s">
        <v>1059</v>
      </c>
      <c r="F266" s="79" t="str">
        <f xml:space="preserve"> co_inputScenarioInfo[[#This Row],[inputName]] &amp; "file"</f>
        <v>popfile</v>
      </c>
      <c r="G266" s="79" t="str">
        <f xml:space="preserve"> co_inputScenarioInfo[[#This Row],[inputName]] &amp; "Input"</f>
        <v>popInput</v>
      </c>
      <c r="H266" s="62" t="s">
        <v>1054</v>
      </c>
      <c r="I266" s="62">
        <v>0</v>
      </c>
      <c r="J266" s="62" t="str">
        <f xml:space="preserve"> IF( ISNA( MATCH( co_inputScenarioInfo[[#This Row],[inputType]], co_modelTypes[modelUnitType], 0 ) ), "", INDEX( co_modelTypes[modelMaxExtrap], MATCH( co_inputScenarioInfo[[#This Row],[inputType]], co_modelTypes[modelUnitType], 0 ) ) )</f>
        <v/>
      </c>
      <c r="K266" s="62" t="s">
        <v>251</v>
      </c>
      <c r="L266" s="62">
        <v>1</v>
      </c>
    </row>
  </sheetData>
  <phoneticPr fontId="10" type="noConversion"/>
  <conditionalFormatting sqref="J130:K130">
    <cfRule type="expression" dxfId="269" priority="5">
      <formula xml:space="preserve"> IF( $F130 = 1, 1, 0)</formula>
    </cfRule>
  </conditionalFormatting>
  <conditionalFormatting sqref="B19:F26 B28:F32 B34:F43 B33">
    <cfRule type="expression" dxfId="268" priority="7">
      <formula xml:space="preserve"> IF( $E19 = 1, 1, 0)</formula>
    </cfRule>
  </conditionalFormatting>
  <conditionalFormatting sqref="B27:F27">
    <cfRule type="expression" dxfId="267" priority="2">
      <formula xml:space="preserve"> IF( $E27 = 1, 1, 0)</formula>
    </cfRule>
  </conditionalFormatting>
  <conditionalFormatting sqref="C33:F33">
    <cfRule type="expression" dxfId="266" priority="1">
      <formula xml:space="preserve"> IF( $E33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5" x14ac:dyDescent="0.25"/>
  <cols>
    <col min="2" max="2" width="9.28515625" customWidth="1"/>
    <col min="4" max="4" width="21.42578125" customWidth="1"/>
    <col min="5" max="12" width="15.5703125" customWidth="1"/>
    <col min="13" max="13" width="11.85546875" bestFit="1" customWidth="1"/>
  </cols>
  <sheetData>
    <row r="2" spans="2:11" x14ac:dyDescent="0.25">
      <c r="B2" t="s">
        <v>1100</v>
      </c>
    </row>
    <row r="3" spans="2:11" x14ac:dyDescent="0.25">
      <c r="B3" s="10" t="s">
        <v>780</v>
      </c>
      <c r="C3" s="10" t="s">
        <v>232</v>
      </c>
      <c r="D3" s="10" t="s">
        <v>904</v>
      </c>
      <c r="E3" s="10" t="s">
        <v>823</v>
      </c>
      <c r="F3" s="10" t="s">
        <v>824</v>
      </c>
      <c r="G3" s="10" t="s">
        <v>942</v>
      </c>
      <c r="H3" s="10" t="s">
        <v>825</v>
      </c>
      <c r="I3" s="10" t="s">
        <v>826</v>
      </c>
      <c r="J3" s="10" t="s">
        <v>943</v>
      </c>
      <c r="K3" s="10" t="s">
        <v>827</v>
      </c>
    </row>
    <row r="4" spans="2:11" x14ac:dyDescent="0.2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2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2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2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2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2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2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2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2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2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2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2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2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2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2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2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2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25">
      <c r="B22" s="10" t="s">
        <v>780</v>
      </c>
      <c r="C22" s="10" t="s">
        <v>232</v>
      </c>
      <c r="D22" s="10" t="s">
        <v>1156</v>
      </c>
    </row>
    <row r="23" spans="2:11" x14ac:dyDescent="0.25">
      <c r="B23" s="107">
        <f xml:space="preserve"> ROW( co_defaultTemps[[#This Row],[row_id]] ) - ROW( co_defaultTemps[[#Headers],[row_id]] )</f>
        <v>1</v>
      </c>
      <c r="C23" s="18">
        <v>2000</v>
      </c>
      <c r="D23" s="126">
        <v>0.12696486431376799</v>
      </c>
    </row>
    <row r="24" spans="2:11" x14ac:dyDescent="0.25">
      <c r="B24" s="107">
        <f xml:space="preserve"> ROW( co_defaultTemps[[#This Row],[row_id]] ) - ROW( co_defaultTemps[[#Headers],[row_id]] )</f>
        <v>2</v>
      </c>
      <c r="C24" s="18">
        <v>2001</v>
      </c>
      <c r="D24" s="126">
        <v>0.157551309264926</v>
      </c>
    </row>
    <row r="25" spans="2:11" x14ac:dyDescent="0.25">
      <c r="B25" s="107">
        <f xml:space="preserve"> ROW( co_defaultTemps[[#This Row],[row_id]] ) - ROW( co_defaultTemps[[#Headers],[row_id]] )</f>
        <v>3</v>
      </c>
      <c r="C25" s="18">
        <v>2002</v>
      </c>
      <c r="D25" s="126">
        <v>0.18583100572992001</v>
      </c>
    </row>
    <row r="26" spans="2:11" x14ac:dyDescent="0.25">
      <c r="B26" s="107">
        <f xml:space="preserve"> ROW( co_defaultTemps[[#This Row],[row_id]] ) - ROW( co_defaultTemps[[#Headers],[row_id]] )</f>
        <v>4</v>
      </c>
      <c r="C26" s="18">
        <v>2003</v>
      </c>
      <c r="D26" s="126">
        <v>0.210161115407171</v>
      </c>
    </row>
    <row r="27" spans="2:11" x14ac:dyDescent="0.25">
      <c r="B27" s="107">
        <f xml:space="preserve"> ROW( co_defaultTemps[[#This Row],[row_id]] ) - ROW( co_defaultTemps[[#Headers],[row_id]] )</f>
        <v>5</v>
      </c>
      <c r="C27" s="18">
        <v>2004</v>
      </c>
      <c r="D27" s="126">
        <v>0.23065511834166499</v>
      </c>
    </row>
    <row r="28" spans="2:11" x14ac:dyDescent="0.25">
      <c r="B28" s="107">
        <f xml:space="preserve"> ROW( co_defaultTemps[[#This Row],[row_id]] ) - ROW( co_defaultTemps[[#Headers],[row_id]] )</f>
        <v>6</v>
      </c>
      <c r="C28" s="18">
        <v>2005</v>
      </c>
      <c r="D28" s="126">
        <v>0.24442523413556699</v>
      </c>
    </row>
    <row r="29" spans="2:11" x14ac:dyDescent="0.25">
      <c r="B29" s="107">
        <f xml:space="preserve"> ROW( co_defaultTemps[[#This Row],[row_id]] ) - ROW( co_defaultTemps[[#Headers],[row_id]] )</f>
        <v>7</v>
      </c>
      <c r="C29" s="18">
        <v>2006</v>
      </c>
      <c r="D29" s="126">
        <v>0.24741046780018</v>
      </c>
    </row>
    <row r="30" spans="2:11" x14ac:dyDescent="0.25">
      <c r="B30" s="107">
        <f xml:space="preserve"> ROW( co_defaultTemps[[#This Row],[row_id]] ) - ROW( co_defaultTemps[[#Headers],[row_id]] )</f>
        <v>8</v>
      </c>
      <c r="C30" s="18">
        <v>2007</v>
      </c>
      <c r="D30" s="126">
        <v>0.24616651988419699</v>
      </c>
    </row>
    <row r="31" spans="2:11" x14ac:dyDescent="0.25">
      <c r="B31" s="107">
        <f xml:space="preserve"> ROW( co_defaultTemps[[#This Row],[row_id]] ) - ROW( co_defaultTemps[[#Headers],[row_id]] )</f>
        <v>9</v>
      </c>
      <c r="C31" s="18">
        <v>2008</v>
      </c>
      <c r="D31" s="126">
        <v>0.24822409765918799</v>
      </c>
    </row>
    <row r="32" spans="2:11" x14ac:dyDescent="0.25">
      <c r="B32" s="107">
        <f xml:space="preserve"> ROW( co_defaultTemps[[#This Row],[row_id]] ) - ROW( co_defaultTemps[[#Headers],[row_id]] )</f>
        <v>10</v>
      </c>
      <c r="C32" s="18">
        <v>2009</v>
      </c>
      <c r="D32" s="126">
        <v>0.26162653127777102</v>
      </c>
    </row>
    <row r="33" spans="2:4" x14ac:dyDescent="0.25">
      <c r="B33" s="107">
        <f xml:space="preserve"> ROW( co_defaultTemps[[#This Row],[row_id]] ) - ROW( co_defaultTemps[[#Headers],[row_id]] )</f>
        <v>11</v>
      </c>
      <c r="C33" s="18">
        <v>2010</v>
      </c>
      <c r="D33" s="126">
        <v>0.265593634833725</v>
      </c>
    </row>
    <row r="34" spans="2:4" x14ac:dyDescent="0.25">
      <c r="B34" s="107">
        <f xml:space="preserve"> ROW( co_defaultTemps[[#This Row],[row_id]] ) - ROW( co_defaultTemps[[#Headers],[row_id]] )</f>
        <v>12</v>
      </c>
      <c r="C34" s="18">
        <v>2011</v>
      </c>
      <c r="D34" s="126">
        <v>0.27091856309921503</v>
      </c>
    </row>
    <row r="35" spans="2:4" x14ac:dyDescent="0.25">
      <c r="B35" s="107">
        <f xml:space="preserve"> ROW( co_defaultTemps[[#This Row],[row_id]] ) - ROW( co_defaultTemps[[#Headers],[row_id]] )</f>
        <v>13</v>
      </c>
      <c r="C35" s="18">
        <v>2012</v>
      </c>
      <c r="D35" s="126">
        <v>0.27878009438623003</v>
      </c>
    </row>
    <row r="36" spans="2:4" x14ac:dyDescent="0.25">
      <c r="B36" s="107">
        <f xml:space="preserve"> ROW( co_defaultTemps[[#This Row],[row_id]] ) - ROW( co_defaultTemps[[#Headers],[row_id]] )</f>
        <v>14</v>
      </c>
      <c r="C36" s="18">
        <v>2013</v>
      </c>
      <c r="D36" s="126">
        <v>0.28830097799260701</v>
      </c>
    </row>
    <row r="37" spans="2:4" x14ac:dyDescent="0.25">
      <c r="B37" s="107">
        <f xml:space="preserve"> ROW( co_defaultTemps[[#This Row],[row_id]] ) - ROW( co_defaultTemps[[#Headers],[row_id]] )</f>
        <v>15</v>
      </c>
      <c r="C37" s="18">
        <v>2014</v>
      </c>
      <c r="D37" s="126">
        <v>0.29898809565576001</v>
      </c>
    </row>
    <row r="38" spans="2:4" x14ac:dyDescent="0.25">
      <c r="B38" s="107">
        <f xml:space="preserve"> ROW( co_defaultTemps[[#This Row],[row_id]] ) - ROW( co_defaultTemps[[#Headers],[row_id]] )</f>
        <v>16</v>
      </c>
      <c r="C38" s="18">
        <v>2015</v>
      </c>
      <c r="D38" s="126">
        <v>0.31059569871541598</v>
      </c>
    </row>
    <row r="39" spans="2:4" x14ac:dyDescent="0.25">
      <c r="B39" s="107">
        <f xml:space="preserve"> ROW( co_defaultTemps[[#This Row],[row_id]] ) - ROW( co_defaultTemps[[#Headers],[row_id]] )</f>
        <v>17</v>
      </c>
      <c r="C39" s="18">
        <v>2016</v>
      </c>
      <c r="D39" s="126">
        <v>0.324488991719797</v>
      </c>
    </row>
    <row r="40" spans="2:4" x14ac:dyDescent="0.25">
      <c r="B40" s="107">
        <f xml:space="preserve"> ROW( co_defaultTemps[[#This Row],[row_id]] ) - ROW( co_defaultTemps[[#Headers],[row_id]] )</f>
        <v>18</v>
      </c>
      <c r="C40" s="18">
        <v>2017</v>
      </c>
      <c r="D40" s="126">
        <v>0.34027046234027702</v>
      </c>
    </row>
    <row r="41" spans="2:4" x14ac:dyDescent="0.25">
      <c r="B41" s="107">
        <f xml:space="preserve"> ROW( co_defaultTemps[[#This Row],[row_id]] ) - ROW( co_defaultTemps[[#Headers],[row_id]] )</f>
        <v>19</v>
      </c>
      <c r="C41" s="18">
        <v>2018</v>
      </c>
      <c r="D41" s="126">
        <v>0.35744750083270999</v>
      </c>
    </row>
    <row r="42" spans="2:4" x14ac:dyDescent="0.25">
      <c r="B42" s="107">
        <f xml:space="preserve"> ROW( co_defaultTemps[[#This Row],[row_id]] ) - ROW( co_defaultTemps[[#Headers],[row_id]] )</f>
        <v>20</v>
      </c>
      <c r="C42" s="18">
        <v>2019</v>
      </c>
      <c r="D42" s="126">
        <v>0.37571512115938599</v>
      </c>
    </row>
    <row r="43" spans="2:4" x14ac:dyDescent="0.25">
      <c r="B43" s="107">
        <f xml:space="preserve"> ROW( co_defaultTemps[[#This Row],[row_id]] ) - ROW( co_defaultTemps[[#Headers],[row_id]] )</f>
        <v>21</v>
      </c>
      <c r="C43" s="18">
        <v>2020</v>
      </c>
      <c r="D43" s="126">
        <v>0.39487331624350702</v>
      </c>
    </row>
    <row r="44" spans="2:4" x14ac:dyDescent="0.25">
      <c r="B44" s="107">
        <f xml:space="preserve"> ROW( co_defaultTemps[[#This Row],[row_id]] ) - ROW( co_defaultTemps[[#Headers],[row_id]] )</f>
        <v>22</v>
      </c>
      <c r="C44" s="18">
        <v>2021</v>
      </c>
      <c r="D44" s="126">
        <v>0.414790586326024</v>
      </c>
    </row>
    <row r="45" spans="2:4" x14ac:dyDescent="0.25">
      <c r="B45" s="107">
        <f xml:space="preserve"> ROW( co_defaultTemps[[#This Row],[row_id]] ) - ROW( co_defaultTemps[[#Headers],[row_id]] )</f>
        <v>23</v>
      </c>
      <c r="C45" s="18">
        <v>2022</v>
      </c>
      <c r="D45" s="126">
        <v>0.43540981867921102</v>
      </c>
    </row>
    <row r="46" spans="2:4" x14ac:dyDescent="0.25">
      <c r="B46" s="107">
        <f xml:space="preserve"> ROW( co_defaultTemps[[#This Row],[row_id]] ) - ROW( co_defaultTemps[[#Headers],[row_id]] )</f>
        <v>24</v>
      </c>
      <c r="C46" s="18">
        <v>2023</v>
      </c>
      <c r="D46" s="126">
        <v>0.45672104507470102</v>
      </c>
    </row>
    <row r="47" spans="2:4" x14ac:dyDescent="0.25">
      <c r="B47" s="107">
        <f xml:space="preserve"> ROW( co_defaultTemps[[#This Row],[row_id]] ) - ROW( co_defaultTemps[[#Headers],[row_id]] )</f>
        <v>25</v>
      </c>
      <c r="C47" s="18">
        <v>2024</v>
      </c>
      <c r="D47" s="126">
        <v>0.47870986726755799</v>
      </c>
    </row>
    <row r="48" spans="2:4" x14ac:dyDescent="0.25">
      <c r="B48" s="107">
        <f xml:space="preserve"> ROW( co_defaultTemps[[#This Row],[row_id]] ) - ROW( co_defaultTemps[[#Headers],[row_id]] )</f>
        <v>26</v>
      </c>
      <c r="C48" s="18">
        <v>2025</v>
      </c>
      <c r="D48" s="126">
        <v>0.50135698095494297</v>
      </c>
    </row>
    <row r="49" spans="2:4" x14ac:dyDescent="0.25">
      <c r="B49" s="107">
        <f xml:space="preserve"> ROW( co_defaultTemps[[#This Row],[row_id]] ) - ROW( co_defaultTemps[[#Headers],[row_id]] )</f>
        <v>27</v>
      </c>
      <c r="C49" s="18">
        <v>2026</v>
      </c>
      <c r="D49" s="126">
        <v>0.52447979996088701</v>
      </c>
    </row>
    <row r="50" spans="2:4" x14ac:dyDescent="0.25">
      <c r="B50" s="107">
        <f xml:space="preserve"> ROW( co_defaultTemps[[#This Row],[row_id]] ) - ROW( co_defaultTemps[[#Headers],[row_id]] )</f>
        <v>28</v>
      </c>
      <c r="C50" s="18">
        <v>2027</v>
      </c>
      <c r="D50" s="126">
        <v>0.54808848179926395</v>
      </c>
    </row>
    <row r="51" spans="2:4" x14ac:dyDescent="0.25">
      <c r="B51" s="107">
        <f xml:space="preserve"> ROW( co_defaultTemps[[#This Row],[row_id]] ) - ROW( co_defaultTemps[[#Headers],[row_id]] )</f>
        <v>29</v>
      </c>
      <c r="C51" s="18">
        <v>2028</v>
      </c>
      <c r="D51" s="126">
        <v>0.572205894610471</v>
      </c>
    </row>
    <row r="52" spans="2:4" x14ac:dyDescent="0.25">
      <c r="B52" s="107">
        <f xml:space="preserve"> ROW( co_defaultTemps[[#This Row],[row_id]] ) - ROW( co_defaultTemps[[#Headers],[row_id]] )</f>
        <v>30</v>
      </c>
      <c r="C52" s="18">
        <v>2029</v>
      </c>
      <c r="D52" s="126">
        <v>0.59683954563221897</v>
      </c>
    </row>
    <row r="53" spans="2:4" x14ac:dyDescent="0.25">
      <c r="B53" s="107">
        <f xml:space="preserve"> ROW( co_defaultTemps[[#This Row],[row_id]] ) - ROW( co_defaultTemps[[#Headers],[row_id]] )</f>
        <v>31</v>
      </c>
      <c r="C53" s="18">
        <v>2030</v>
      </c>
      <c r="D53" s="126">
        <v>0.62198935276108702</v>
      </c>
    </row>
    <row r="54" spans="2:4" x14ac:dyDescent="0.25">
      <c r="B54" s="107">
        <f xml:space="preserve"> ROW( co_defaultTemps[[#This Row],[row_id]] ) - ROW( co_defaultTemps[[#Headers],[row_id]] )</f>
        <v>32</v>
      </c>
      <c r="C54" s="18">
        <v>2031</v>
      </c>
      <c r="D54" s="126">
        <v>0.64748956462778995</v>
      </c>
    </row>
    <row r="55" spans="2:4" x14ac:dyDescent="0.25">
      <c r="B55" s="107">
        <f xml:space="preserve"> ROW( co_defaultTemps[[#This Row],[row_id]] ) - ROW( co_defaultTemps[[#Headers],[row_id]] )</f>
        <v>33</v>
      </c>
      <c r="C55" s="18">
        <v>2032</v>
      </c>
      <c r="D55" s="126">
        <v>0.67330878289306195</v>
      </c>
    </row>
    <row r="56" spans="2:4" x14ac:dyDescent="0.25">
      <c r="B56" s="107">
        <f xml:space="preserve"> ROW( co_defaultTemps[[#This Row],[row_id]] ) - ROW( co_defaultTemps[[#Headers],[row_id]] )</f>
        <v>34</v>
      </c>
      <c r="C56" s="18">
        <v>2033</v>
      </c>
      <c r="D56" s="126">
        <v>0.69942845238234796</v>
      </c>
    </row>
    <row r="57" spans="2:4" x14ac:dyDescent="0.25">
      <c r="B57" s="107">
        <f xml:space="preserve"> ROW( co_defaultTemps[[#This Row],[row_id]] ) - ROW( co_defaultTemps[[#Headers],[row_id]] )</f>
        <v>35</v>
      </c>
      <c r="C57" s="18">
        <v>2034</v>
      </c>
      <c r="D57" s="126">
        <v>0.72583123808384398</v>
      </c>
    </row>
    <row r="58" spans="2:4" x14ac:dyDescent="0.25">
      <c r="B58" s="107">
        <f xml:space="preserve"> ROW( co_defaultTemps[[#This Row],[row_id]] ) - ROW( co_defaultTemps[[#Headers],[row_id]] )</f>
        <v>36</v>
      </c>
      <c r="C58" s="18">
        <v>2035</v>
      </c>
      <c r="D58" s="126">
        <v>0.75250330828229395</v>
      </c>
    </row>
    <row r="59" spans="2:4" x14ac:dyDescent="0.25">
      <c r="B59" s="107">
        <f xml:space="preserve"> ROW( co_defaultTemps[[#This Row],[row_id]] ) - ROW( co_defaultTemps[[#Headers],[row_id]] )</f>
        <v>37</v>
      </c>
      <c r="C59" s="18">
        <v>2036</v>
      </c>
      <c r="D59" s="126">
        <v>0.77938559951810704</v>
      </c>
    </row>
    <row r="60" spans="2:4" x14ac:dyDescent="0.25">
      <c r="B60" s="107">
        <f xml:space="preserve"> ROW( co_defaultTemps[[#This Row],[row_id]] ) - ROW( co_defaultTemps[[#Headers],[row_id]] )</f>
        <v>38</v>
      </c>
      <c r="C60" s="18">
        <v>2037</v>
      </c>
      <c r="D60" s="126">
        <v>0.80645601211670703</v>
      </c>
    </row>
    <row r="61" spans="2:4" x14ac:dyDescent="0.25">
      <c r="B61" s="107">
        <f xml:space="preserve"> ROW( co_defaultTemps[[#This Row],[row_id]] ) - ROW( co_defaultTemps[[#Headers],[row_id]] )</f>
        <v>39</v>
      </c>
      <c r="C61" s="18">
        <v>2038</v>
      </c>
      <c r="D61" s="126">
        <v>0.83369506325312903</v>
      </c>
    </row>
    <row r="62" spans="2:4" x14ac:dyDescent="0.25">
      <c r="B62" s="107">
        <f xml:space="preserve"> ROW( co_defaultTemps[[#This Row],[row_id]] ) - ROW( co_defaultTemps[[#Headers],[row_id]] )</f>
        <v>40</v>
      </c>
      <c r="C62" s="18">
        <v>2039</v>
      </c>
      <c r="D62" s="126">
        <v>0.86108799440111505</v>
      </c>
    </row>
    <row r="63" spans="2:4" x14ac:dyDescent="0.25">
      <c r="B63" s="107">
        <f xml:space="preserve"> ROW( co_defaultTemps[[#This Row],[row_id]] ) - ROW( co_defaultTemps[[#Headers],[row_id]] )</f>
        <v>41</v>
      </c>
      <c r="C63" s="18">
        <v>2040</v>
      </c>
      <c r="D63" s="126">
        <v>0.88862437844662101</v>
      </c>
    </row>
    <row r="64" spans="2:4" x14ac:dyDescent="0.25">
      <c r="B64" s="107">
        <f xml:space="preserve"> ROW( co_defaultTemps[[#This Row],[row_id]] ) - ROW( co_defaultTemps[[#Headers],[row_id]] )</f>
        <v>42</v>
      </c>
      <c r="C64" s="18">
        <v>2041</v>
      </c>
      <c r="D64" s="126">
        <v>0.91629700428581995</v>
      </c>
    </row>
    <row r="65" spans="2:4" x14ac:dyDescent="0.25">
      <c r="B65" s="107">
        <f xml:space="preserve"> ROW( co_defaultTemps[[#This Row],[row_id]] ) - ROW( co_defaultTemps[[#Headers],[row_id]] )</f>
        <v>43</v>
      </c>
      <c r="C65" s="18">
        <v>2042</v>
      </c>
      <c r="D65" s="126">
        <v>0.94413087152894404</v>
      </c>
    </row>
    <row r="66" spans="2:4" x14ac:dyDescent="0.25">
      <c r="B66" s="107">
        <f xml:space="preserve"> ROW( co_defaultTemps[[#This Row],[row_id]] ) - ROW( co_defaultTemps[[#Headers],[row_id]] )</f>
        <v>44</v>
      </c>
      <c r="C66" s="18">
        <v>2043</v>
      </c>
      <c r="D66" s="126">
        <v>0.97214863082477698</v>
      </c>
    </row>
    <row r="67" spans="2:4" x14ac:dyDescent="0.25">
      <c r="B67" s="107">
        <f xml:space="preserve"> ROW( co_defaultTemps[[#This Row],[row_id]] ) - ROW( co_defaultTemps[[#Headers],[row_id]] )</f>
        <v>45</v>
      </c>
      <c r="C67" s="18">
        <v>2044</v>
      </c>
      <c r="D67" s="126">
        <v>1.0003633246567301</v>
      </c>
    </row>
    <row r="68" spans="2:4" x14ac:dyDescent="0.25">
      <c r="B68" s="107">
        <f xml:space="preserve"> ROW( co_defaultTemps[[#This Row],[row_id]] ) - ROW( co_defaultTemps[[#Headers],[row_id]] )</f>
        <v>46</v>
      </c>
      <c r="C68" s="18">
        <v>2045</v>
      </c>
      <c r="D68" s="126">
        <v>1.0287819109998699</v>
      </c>
    </row>
    <row r="69" spans="2:4" x14ac:dyDescent="0.25">
      <c r="B69" s="107">
        <f xml:space="preserve"> ROW( co_defaultTemps[[#This Row],[row_id]] ) - ROW( co_defaultTemps[[#Headers],[row_id]] )</f>
        <v>47</v>
      </c>
      <c r="C69" s="18">
        <v>2046</v>
      </c>
      <c r="D69" s="126">
        <v>1.0574079684450099</v>
      </c>
    </row>
    <row r="70" spans="2:4" x14ac:dyDescent="0.25">
      <c r="B70" s="107">
        <f xml:space="preserve"> ROW( co_defaultTemps[[#This Row],[row_id]] ) - ROW( co_defaultTemps[[#Headers],[row_id]] )</f>
        <v>48</v>
      </c>
      <c r="C70" s="18">
        <v>2047</v>
      </c>
      <c r="D70" s="126">
        <v>1.0862171927634301</v>
      </c>
    </row>
    <row r="71" spans="2:4" x14ac:dyDescent="0.25">
      <c r="B71" s="107">
        <f xml:space="preserve"> ROW( co_defaultTemps[[#This Row],[row_id]] ) - ROW( co_defaultTemps[[#Headers],[row_id]] )</f>
        <v>49</v>
      </c>
      <c r="C71" s="18">
        <v>2048</v>
      </c>
      <c r="D71" s="126">
        <v>1.1151805270658</v>
      </c>
    </row>
    <row r="72" spans="2:4" x14ac:dyDescent="0.25">
      <c r="B72" s="107">
        <f xml:space="preserve"> ROW( co_defaultTemps[[#This Row],[row_id]] ) - ROW( co_defaultTemps[[#Headers],[row_id]] )</f>
        <v>50</v>
      </c>
      <c r="C72" s="18">
        <v>2049</v>
      </c>
      <c r="D72" s="126">
        <v>1.1442776122440499</v>
      </c>
    </row>
    <row r="73" spans="2:4" x14ac:dyDescent="0.25">
      <c r="B73" s="107">
        <f xml:space="preserve"> ROW( co_defaultTemps[[#This Row],[row_id]] ) - ROW( co_defaultTemps[[#Headers],[row_id]] )</f>
        <v>51</v>
      </c>
      <c r="C73" s="18">
        <v>2050</v>
      </c>
      <c r="D73" s="126">
        <v>1.1734944232654101</v>
      </c>
    </row>
    <row r="74" spans="2:4" x14ac:dyDescent="0.25">
      <c r="B74" s="107">
        <f xml:space="preserve"> ROW( co_defaultTemps[[#This Row],[row_id]] ) - ROW( co_defaultTemps[[#Headers],[row_id]] )</f>
        <v>52</v>
      </c>
      <c r="C74" s="18">
        <v>2051</v>
      </c>
      <c r="D74" s="126">
        <v>1.2028561602558701</v>
      </c>
    </row>
    <row r="75" spans="2:4" x14ac:dyDescent="0.25">
      <c r="B75" s="107">
        <f xml:space="preserve"> ROW( co_defaultTemps[[#This Row],[row_id]] ) - ROW( co_defaultTemps[[#Headers],[row_id]] )</f>
        <v>53</v>
      </c>
      <c r="C75" s="18">
        <v>2052</v>
      </c>
      <c r="D75" s="126">
        <v>1.2323300417662499</v>
      </c>
    </row>
    <row r="76" spans="2:4" x14ac:dyDescent="0.25">
      <c r="B76" s="107">
        <f xml:space="preserve"> ROW( co_defaultTemps[[#This Row],[row_id]] ) - ROW( co_defaultTemps[[#Headers],[row_id]] )</f>
        <v>54</v>
      </c>
      <c r="C76" s="18">
        <v>2053</v>
      </c>
      <c r="D76" s="126">
        <v>1.2618867474903801</v>
      </c>
    </row>
    <row r="77" spans="2:4" x14ac:dyDescent="0.25">
      <c r="B77" s="107">
        <f xml:space="preserve"> ROW( co_defaultTemps[[#This Row],[row_id]] ) - ROW( co_defaultTemps[[#Headers],[row_id]] )</f>
        <v>55</v>
      </c>
      <c r="C77" s="18">
        <v>2054</v>
      </c>
      <c r="D77" s="126">
        <v>1.2915076105940499</v>
      </c>
    </row>
    <row r="78" spans="2:4" x14ac:dyDescent="0.25">
      <c r="B78" s="107">
        <f xml:space="preserve"> ROW( co_defaultTemps[[#This Row],[row_id]] ) - ROW( co_defaultTemps[[#Headers],[row_id]] )</f>
        <v>56</v>
      </c>
      <c r="C78" s="18">
        <v>2055</v>
      </c>
      <c r="D78" s="126">
        <v>1.3211803059163001</v>
      </c>
    </row>
    <row r="79" spans="2:4" x14ac:dyDescent="0.25">
      <c r="B79" s="107">
        <f xml:space="preserve"> ROW( co_defaultTemps[[#This Row],[row_id]] ) - ROW( co_defaultTemps[[#Headers],[row_id]] )</f>
        <v>57</v>
      </c>
      <c r="C79" s="18">
        <v>2056</v>
      </c>
      <c r="D79" s="126">
        <v>1.3509480055791301</v>
      </c>
    </row>
    <row r="80" spans="2:4" x14ac:dyDescent="0.25">
      <c r="B80" s="107">
        <f xml:space="preserve"> ROW( co_defaultTemps[[#This Row],[row_id]] ) - ROW( co_defaultTemps[[#Headers],[row_id]] )</f>
        <v>58</v>
      </c>
      <c r="C80" s="18">
        <v>2057</v>
      </c>
      <c r="D80" s="126">
        <v>1.38079830310717</v>
      </c>
    </row>
    <row r="81" spans="2:4" x14ac:dyDescent="0.25">
      <c r="B81" s="107">
        <f xml:space="preserve"> ROW( co_defaultTemps[[#This Row],[row_id]] ) - ROW( co_defaultTemps[[#Headers],[row_id]] )</f>
        <v>59</v>
      </c>
      <c r="C81" s="18">
        <v>2058</v>
      </c>
      <c r="D81" s="126">
        <v>1.4107175619211101</v>
      </c>
    </row>
    <row r="82" spans="2:4" x14ac:dyDescent="0.25">
      <c r="B82" s="107">
        <f xml:space="preserve"> ROW( co_defaultTemps[[#This Row],[row_id]] ) - ROW( co_defaultTemps[[#Headers],[row_id]] )</f>
        <v>60</v>
      </c>
      <c r="C82" s="18">
        <v>2059</v>
      </c>
      <c r="D82" s="126">
        <v>1.4406977572897299</v>
      </c>
    </row>
    <row r="83" spans="2:4" x14ac:dyDescent="0.25">
      <c r="B83" s="107">
        <f xml:space="preserve"> ROW( co_defaultTemps[[#This Row],[row_id]] ) - ROW( co_defaultTemps[[#Headers],[row_id]] )</f>
        <v>61</v>
      </c>
      <c r="C83" s="18">
        <v>2060</v>
      </c>
      <c r="D83" s="126">
        <v>1.4707340701674001</v>
      </c>
    </row>
    <row r="84" spans="2:4" x14ac:dyDescent="0.25">
      <c r="B84" s="107">
        <f xml:space="preserve"> ROW( co_defaultTemps[[#This Row],[row_id]] ) - ROW( co_defaultTemps[[#Headers],[row_id]] )</f>
        <v>62</v>
      </c>
      <c r="C84" s="18">
        <v>2061</v>
      </c>
      <c r="D84" s="126">
        <v>1.5008361029770401</v>
      </c>
    </row>
    <row r="85" spans="2:4" x14ac:dyDescent="0.25">
      <c r="B85" s="107">
        <f xml:space="preserve"> ROW( co_defaultTemps[[#This Row],[row_id]] ) - ROW( co_defaultTemps[[#Headers],[row_id]] )</f>
        <v>63</v>
      </c>
      <c r="C85" s="18">
        <v>2062</v>
      </c>
      <c r="D85" s="126">
        <v>1.5309955865848299</v>
      </c>
    </row>
    <row r="86" spans="2:4" x14ac:dyDescent="0.25">
      <c r="B86" s="107">
        <f xml:space="preserve"> ROW( co_defaultTemps[[#This Row],[row_id]] ) - ROW( co_defaultTemps[[#Headers],[row_id]] )</f>
        <v>64</v>
      </c>
      <c r="C86" s="18">
        <v>2063</v>
      </c>
      <c r="D86" s="126">
        <v>1.56120500015712</v>
      </c>
    </row>
    <row r="87" spans="2:4" x14ac:dyDescent="0.25">
      <c r="B87" s="107">
        <f xml:space="preserve"> ROW( co_defaultTemps[[#This Row],[row_id]] ) - ROW( co_defaultTemps[[#Headers],[row_id]] )</f>
        <v>65</v>
      </c>
      <c r="C87" s="18">
        <v>2064</v>
      </c>
      <c r="D87" s="126">
        <v>1.5914597255845599</v>
      </c>
    </row>
    <row r="88" spans="2:4" x14ac:dyDescent="0.25">
      <c r="B88" s="107">
        <f xml:space="preserve"> ROW( co_defaultTemps[[#This Row],[row_id]] ) - ROW( co_defaultTemps[[#Headers],[row_id]] )</f>
        <v>66</v>
      </c>
      <c r="C88" s="18">
        <v>2065</v>
      </c>
      <c r="D88" s="126">
        <v>1.6217568807317799</v>
      </c>
    </row>
    <row r="89" spans="2:4" x14ac:dyDescent="0.25">
      <c r="B89" s="107">
        <f xml:space="preserve"> ROW( co_defaultTemps[[#This Row],[row_id]] ) - ROW( co_defaultTemps[[#Headers],[row_id]] )</f>
        <v>67</v>
      </c>
      <c r="C89" s="18">
        <v>2066</v>
      </c>
      <c r="D89" s="126">
        <v>1.65208211164827</v>
      </c>
    </row>
    <row r="90" spans="2:4" x14ac:dyDescent="0.25">
      <c r="B90" s="107">
        <f xml:space="preserve"> ROW( co_defaultTemps[[#This Row],[row_id]] ) - ROW( co_defaultTemps[[#Headers],[row_id]] )</f>
        <v>68</v>
      </c>
      <c r="C90" s="18">
        <v>2067</v>
      </c>
      <c r="D90" s="126">
        <v>1.68243570753648</v>
      </c>
    </row>
    <row r="91" spans="2:4" x14ac:dyDescent="0.25">
      <c r="B91" s="107">
        <f xml:space="preserve"> ROW( co_defaultTemps[[#This Row],[row_id]] ) - ROW( co_defaultTemps[[#Headers],[row_id]] )</f>
        <v>69</v>
      </c>
      <c r="C91" s="18">
        <v>2068</v>
      </c>
      <c r="D91" s="126">
        <v>1.71282181452112</v>
      </c>
    </row>
    <row r="92" spans="2:4" x14ac:dyDescent="0.25">
      <c r="B92" s="107">
        <f xml:space="preserve"> ROW( co_defaultTemps[[#This Row],[row_id]] ) - ROW( co_defaultTemps[[#Headers],[row_id]] )</f>
        <v>70</v>
      </c>
      <c r="C92" s="18">
        <v>2069</v>
      </c>
      <c r="D92" s="126">
        <v>1.7432434908362</v>
      </c>
    </row>
    <row r="93" spans="2:4" x14ac:dyDescent="0.25">
      <c r="B93" s="107">
        <f xml:space="preserve"> ROW( co_defaultTemps[[#This Row],[row_id]] ) - ROW( co_defaultTemps[[#Headers],[row_id]] )</f>
        <v>71</v>
      </c>
      <c r="C93" s="18">
        <v>2070</v>
      </c>
      <c r="D93" s="126">
        <v>1.77370298019737</v>
      </c>
    </row>
    <row r="94" spans="2:4" x14ac:dyDescent="0.25">
      <c r="B94" s="107">
        <f xml:space="preserve"> ROW( co_defaultTemps[[#This Row],[row_id]] ) - ROW( co_defaultTemps[[#Headers],[row_id]] )</f>
        <v>72</v>
      </c>
      <c r="C94" s="18">
        <v>2071</v>
      </c>
      <c r="D94" s="126">
        <v>1.8042023576211199</v>
      </c>
    </row>
    <row r="95" spans="2:4" x14ac:dyDescent="0.25">
      <c r="B95" s="107">
        <f xml:space="preserve"> ROW( co_defaultTemps[[#This Row],[row_id]] ) - ROW( co_defaultTemps[[#Headers],[row_id]] )</f>
        <v>73</v>
      </c>
      <c r="C95" s="18">
        <v>2072</v>
      </c>
      <c r="D95" s="126">
        <v>1.83473898018731</v>
      </c>
    </row>
    <row r="96" spans="2:4" x14ac:dyDescent="0.25">
      <c r="B96" s="107">
        <f xml:space="preserve"> ROW( co_defaultTemps[[#This Row],[row_id]] ) - ROW( co_defaultTemps[[#Headers],[row_id]] )</f>
        <v>74</v>
      </c>
      <c r="C96" s="18">
        <v>2073</v>
      </c>
      <c r="D96" s="126">
        <v>1.8653080916814999</v>
      </c>
    </row>
    <row r="97" spans="2:4" x14ac:dyDescent="0.25">
      <c r="B97" s="107">
        <f xml:space="preserve"> ROW( co_defaultTemps[[#This Row],[row_id]] ) - ROW( co_defaultTemps[[#Headers],[row_id]] )</f>
        <v>75</v>
      </c>
      <c r="C97" s="18">
        <v>2074</v>
      </c>
      <c r="D97" s="126">
        <v>1.8959066058748</v>
      </c>
    </row>
    <row r="98" spans="2:4" x14ac:dyDescent="0.25">
      <c r="B98" s="107">
        <f xml:space="preserve"> ROW( co_defaultTemps[[#This Row],[row_id]] ) - ROW( co_defaultTemps[[#Headers],[row_id]] )</f>
        <v>76</v>
      </c>
      <c r="C98" s="18">
        <v>2075</v>
      </c>
      <c r="D98" s="126">
        <v>1.9265327878287299</v>
      </c>
    </row>
    <row r="99" spans="2:4" x14ac:dyDescent="0.25">
      <c r="B99" s="107">
        <f xml:space="preserve"> ROW( co_defaultTemps[[#This Row],[row_id]] ) - ROW( co_defaultTemps[[#Headers],[row_id]] )</f>
        <v>77</v>
      </c>
      <c r="C99" s="18">
        <v>2076</v>
      </c>
      <c r="D99" s="126">
        <v>1.95743450521493</v>
      </c>
    </row>
    <row r="100" spans="2:4" x14ac:dyDescent="0.25">
      <c r="B100" s="107">
        <f xml:space="preserve"> ROW( co_defaultTemps[[#This Row],[row_id]] ) - ROW( co_defaultTemps[[#Headers],[row_id]] )</f>
        <v>78</v>
      </c>
      <c r="C100" s="18">
        <v>2077</v>
      </c>
      <c r="D100" s="126">
        <v>1.9885545956166399</v>
      </c>
    </row>
    <row r="101" spans="2:4" x14ac:dyDescent="0.25">
      <c r="B101" s="107">
        <f xml:space="preserve"> ROW( co_defaultTemps[[#This Row],[row_id]] ) - ROW( co_defaultTemps[[#Headers],[row_id]] )</f>
        <v>79</v>
      </c>
      <c r="C101" s="18">
        <v>2078</v>
      </c>
      <c r="D101" s="126">
        <v>2.01980983708077</v>
      </c>
    </row>
    <row r="102" spans="2:4" x14ac:dyDescent="0.25">
      <c r="B102" s="107">
        <f xml:space="preserve"> ROW( co_defaultTemps[[#This Row],[row_id]] ) - ROW( co_defaultTemps[[#Headers],[row_id]] )</f>
        <v>80</v>
      </c>
      <c r="C102" s="18">
        <v>2079</v>
      </c>
      <c r="D102" s="126">
        <v>2.0511481492189398</v>
      </c>
    </row>
    <row r="103" spans="2:4" x14ac:dyDescent="0.25">
      <c r="B103" s="107">
        <f xml:space="preserve"> ROW( co_defaultTemps[[#This Row],[row_id]] ) - ROW( co_defaultTemps[[#Headers],[row_id]] )</f>
        <v>81</v>
      </c>
      <c r="C103" s="18">
        <v>2080</v>
      </c>
      <c r="D103" s="126">
        <v>2.0825358091781201</v>
      </c>
    </row>
    <row r="104" spans="2:4" x14ac:dyDescent="0.25">
      <c r="B104" s="107">
        <f xml:space="preserve"> ROW( co_defaultTemps[[#This Row],[row_id]] ) - ROW( co_defaultTemps[[#Headers],[row_id]] )</f>
        <v>82</v>
      </c>
      <c r="C104" s="18">
        <v>2081</v>
      </c>
      <c r="D104" s="126">
        <v>2.1137808072709499</v>
      </c>
    </row>
    <row r="105" spans="2:4" x14ac:dyDescent="0.25">
      <c r="B105" s="107">
        <f xml:space="preserve"> ROW( co_defaultTemps[[#This Row],[row_id]] ) - ROW( co_defaultTemps[[#Headers],[row_id]] )</f>
        <v>83</v>
      </c>
      <c r="C105" s="18">
        <v>2082</v>
      </c>
      <c r="D105" s="126">
        <v>2.1448899692258898</v>
      </c>
    </row>
    <row r="106" spans="2:4" x14ac:dyDescent="0.25">
      <c r="B106" s="107">
        <f xml:space="preserve"> ROW( co_defaultTemps[[#This Row],[row_id]] ) - ROW( co_defaultTemps[[#Headers],[row_id]] )</f>
        <v>84</v>
      </c>
      <c r="C106" s="18">
        <v>2083</v>
      </c>
      <c r="D106" s="126">
        <v>2.1758899812958101</v>
      </c>
    </row>
    <row r="107" spans="2:4" x14ac:dyDescent="0.25">
      <c r="B107" s="107">
        <f xml:space="preserve"> ROW( co_defaultTemps[[#This Row],[row_id]] ) - ROW( co_defaultTemps[[#Headers],[row_id]] )</f>
        <v>85</v>
      </c>
      <c r="C107" s="18">
        <v>2084</v>
      </c>
      <c r="D107" s="126">
        <v>2.2067955365273102</v>
      </c>
    </row>
    <row r="108" spans="2:4" x14ac:dyDescent="0.25">
      <c r="B108" s="107">
        <f xml:space="preserve"> ROW( co_defaultTemps[[#This Row],[row_id]] ) - ROW( co_defaultTemps[[#Headers],[row_id]] )</f>
        <v>86</v>
      </c>
      <c r="C108" s="18">
        <v>2085</v>
      </c>
      <c r="D108" s="126">
        <v>2.23761558773383</v>
      </c>
    </row>
    <row r="109" spans="2:4" x14ac:dyDescent="0.25">
      <c r="B109" s="107">
        <f xml:space="preserve"> ROW( co_defaultTemps[[#This Row],[row_id]] ) - ROW( co_defaultTemps[[#Headers],[row_id]] )</f>
        <v>87</v>
      </c>
      <c r="C109" s="18">
        <v>2086</v>
      </c>
      <c r="D109" s="126">
        <v>2.2683287465415001</v>
      </c>
    </row>
    <row r="110" spans="2:4" x14ac:dyDescent="0.25">
      <c r="B110" s="107">
        <f xml:space="preserve"> ROW( co_defaultTemps[[#This Row],[row_id]] ) - ROW( co_defaultTemps[[#Headers],[row_id]] )</f>
        <v>88</v>
      </c>
      <c r="C110" s="18">
        <v>2087</v>
      </c>
      <c r="D110" s="126">
        <v>2.2989372373050898</v>
      </c>
    </row>
    <row r="111" spans="2:4" x14ac:dyDescent="0.25">
      <c r="B111" s="107">
        <f xml:space="preserve"> ROW( co_defaultTemps[[#This Row],[row_id]] ) - ROW( co_defaultTemps[[#Headers],[row_id]] )</f>
        <v>89</v>
      </c>
      <c r="C111" s="18">
        <v>2088</v>
      </c>
      <c r="D111" s="126">
        <v>2.3294448527583498</v>
      </c>
    </row>
    <row r="112" spans="2:4" x14ac:dyDescent="0.25">
      <c r="B112" s="107">
        <f xml:space="preserve"> ROW( co_defaultTemps[[#This Row],[row_id]] ) - ROW( co_defaultTemps[[#Headers],[row_id]] )</f>
        <v>90</v>
      </c>
      <c r="C112" s="18">
        <v>2089</v>
      </c>
      <c r="D112" s="126">
        <v>2.3598546358284702</v>
      </c>
    </row>
    <row r="113" spans="2:4" x14ac:dyDescent="0.2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1101</v>
      </c>
    </row>
    <row r="3" spans="2:6" x14ac:dyDescent="0.25">
      <c r="B3" s="98" t="s">
        <v>780</v>
      </c>
      <c r="C3" s="98" t="s">
        <v>219</v>
      </c>
      <c r="D3" s="98" t="s">
        <v>1102</v>
      </c>
      <c r="E3" s="98" t="s">
        <v>1103</v>
      </c>
      <c r="F3" s="98" t="s">
        <v>1071</v>
      </c>
    </row>
    <row r="4" spans="2:6" ht="75" x14ac:dyDescent="0.25">
      <c r="B4" s="99">
        <f xml:space="preserve"> ROW( Readme_sectors[[#This Row],[row_id]] ) - ROW( Readme_sectors[[#Headers],[row_id]] )</f>
        <v>1</v>
      </c>
      <c r="C4" s="98" t="s">
        <v>86</v>
      </c>
      <c r="D4" s="98" t="s">
        <v>87</v>
      </c>
      <c r="E4" s="98" t="s">
        <v>776</v>
      </c>
      <c r="F4" s="100" t="s">
        <v>1104</v>
      </c>
    </row>
    <row r="5" spans="2:6" ht="45" x14ac:dyDescent="0.25">
      <c r="B5" s="99">
        <f xml:space="preserve"> ROW( Readme_sectors[[#This Row],[row_id]] ) - ROW( Readme_sectors[[#Headers],[row_id]] )</f>
        <v>2</v>
      </c>
      <c r="C5" s="99" t="s">
        <v>221</v>
      </c>
      <c r="D5" s="98" t="s">
        <v>87</v>
      </c>
      <c r="E5" s="98" t="s">
        <v>776</v>
      </c>
      <c r="F5" s="100" t="s">
        <v>1105</v>
      </c>
    </row>
    <row r="8" spans="2:6" x14ac:dyDescent="0.25">
      <c r="B8" t="s">
        <v>1106</v>
      </c>
    </row>
    <row r="9" spans="2:6" x14ac:dyDescent="0.25">
      <c r="B9" t="s">
        <v>780</v>
      </c>
      <c r="C9" t="s">
        <v>219</v>
      </c>
      <c r="D9" t="s">
        <v>1102</v>
      </c>
      <c r="E9" t="s">
        <v>1103</v>
      </c>
    </row>
    <row r="10" spans="2:6" x14ac:dyDescent="0.25">
      <c r="B10" s="3">
        <f xml:space="preserve"> ROW( Readme_adaptations[[#This Row],[row_id]] ) - ROW( Readme_adaptations[[#Headers],[row_id]] )</f>
        <v>1</v>
      </c>
      <c r="C10" t="s">
        <v>86</v>
      </c>
      <c r="D10" t="s">
        <v>87</v>
      </c>
      <c r="E10" t="s">
        <v>776</v>
      </c>
    </row>
    <row r="11" spans="2:6" x14ac:dyDescent="0.25">
      <c r="B11" s="3">
        <f xml:space="preserve"> ROW( Readme_adaptations[[#This Row],[row_id]] ) - ROW( Readme_adaptations[[#Headers],[row_id]] )</f>
        <v>2</v>
      </c>
      <c r="C11" t="s">
        <v>86</v>
      </c>
      <c r="D11" t="s">
        <v>88</v>
      </c>
      <c r="E11" t="s">
        <v>778</v>
      </c>
    </row>
    <row r="12" spans="2:6" x14ac:dyDescent="0.25">
      <c r="B12" s="3">
        <f xml:space="preserve"> ROW( Readme_adaptations[[#This Row],[row_id]] ) - ROW( Readme_adaptations[[#Headers],[row_id]] )</f>
        <v>3</v>
      </c>
      <c r="C12" t="s">
        <v>86</v>
      </c>
      <c r="D12" t="s">
        <v>208</v>
      </c>
      <c r="E12" t="s">
        <v>777</v>
      </c>
    </row>
    <row r="13" spans="2:6" x14ac:dyDescent="0.25">
      <c r="B13" s="3">
        <f xml:space="preserve"> ROW( Readme_adaptations[[#This Row],[row_id]] ) - ROW( Readme_adaptations[[#Headers],[row_id]] )</f>
        <v>4</v>
      </c>
      <c r="C13" s="3" t="s">
        <v>221</v>
      </c>
      <c r="D13" t="s">
        <v>87</v>
      </c>
      <c r="E13" t="s">
        <v>776</v>
      </c>
    </row>
    <row r="14" spans="2:6" x14ac:dyDescent="0.25">
      <c r="B14" s="3">
        <f xml:space="preserve"> ROW( Readme_adaptations[[#This Row],[row_id]] ) - ROW( Readme_adaptations[[#Headers],[row_id]] )</f>
        <v>5</v>
      </c>
      <c r="C14" s="3" t="s">
        <v>221</v>
      </c>
      <c r="D14" t="s">
        <v>88</v>
      </c>
      <c r="E14" t="s">
        <v>779</v>
      </c>
    </row>
    <row r="15" spans="2:6" x14ac:dyDescent="0.2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476"/>
  <sheetViews>
    <sheetView zoomScale="85" zoomScaleNormal="85" workbookViewId="0">
      <pane ySplit="1" topLeftCell="A1119" activePane="bottomLeft" state="frozen"/>
      <selection pane="bottomLeft" activeCell="G1471" sqref="G1471"/>
    </sheetView>
  </sheetViews>
  <sheetFormatPr defaultRowHeight="15" x14ac:dyDescent="0.25"/>
  <cols>
    <col min="2" max="2" width="19.5703125" customWidth="1"/>
    <col min="3" max="3" width="42.7109375" customWidth="1"/>
    <col min="4" max="4" width="30.5703125" customWidth="1"/>
    <col min="5" max="5" width="22.5703125" style="3" customWidth="1"/>
    <col min="6" max="6" width="12.5703125" style="3" customWidth="1"/>
    <col min="7" max="7" width="17.7109375" style="3"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6" t="s">
        <v>780</v>
      </c>
      <c r="B1" s="15" t="s">
        <v>813</v>
      </c>
      <c r="C1" s="3" t="s">
        <v>253</v>
      </c>
      <c r="D1" s="3" t="s">
        <v>254</v>
      </c>
      <c r="E1" t="s">
        <v>218</v>
      </c>
      <c r="F1" s="3" t="s">
        <v>232</v>
      </c>
      <c r="G1" s="116" t="s">
        <v>255</v>
      </c>
    </row>
    <row r="2" spans="1:7" x14ac:dyDescent="0.2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1003</v>
      </c>
      <c r="E2" s="17" t="s">
        <v>6</v>
      </c>
      <c r="F2" s="25">
        <v>2010</v>
      </c>
      <c r="G2" s="26">
        <v>1.0999218159364814</v>
      </c>
    </row>
    <row r="3" spans="1:7" x14ac:dyDescent="0.2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1003</v>
      </c>
      <c r="E3" s="17" t="s">
        <v>6</v>
      </c>
      <c r="F3" s="25">
        <v>2015</v>
      </c>
      <c r="G3" s="26">
        <v>1.1555697829887339</v>
      </c>
    </row>
    <row r="4" spans="1:7" x14ac:dyDescent="0.2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1003</v>
      </c>
      <c r="E4" s="17" t="s">
        <v>6</v>
      </c>
      <c r="F4" s="25">
        <v>2020</v>
      </c>
      <c r="G4" s="26">
        <v>1.1555697829887339</v>
      </c>
    </row>
    <row r="5" spans="1:7" x14ac:dyDescent="0.2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1003</v>
      </c>
      <c r="E5" s="17" t="s">
        <v>6</v>
      </c>
      <c r="F5" s="25">
        <v>2025</v>
      </c>
      <c r="G5" s="26">
        <v>1.1555697829887339</v>
      </c>
    </row>
    <row r="6" spans="1:7" x14ac:dyDescent="0.2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1003</v>
      </c>
      <c r="E6" s="17" t="s">
        <v>6</v>
      </c>
      <c r="F6" s="25">
        <v>2030</v>
      </c>
      <c r="G6" s="26">
        <v>1.1555697829887339</v>
      </c>
    </row>
    <row r="7" spans="1:7" x14ac:dyDescent="0.2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1003</v>
      </c>
      <c r="E7" s="17" t="s">
        <v>6</v>
      </c>
      <c r="F7" s="25">
        <v>2035</v>
      </c>
      <c r="G7" s="26">
        <v>1.1555697829887339</v>
      </c>
    </row>
    <row r="8" spans="1:7" x14ac:dyDescent="0.2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1003</v>
      </c>
      <c r="E8" s="17" t="s">
        <v>6</v>
      </c>
      <c r="F8" s="25">
        <v>2040</v>
      </c>
      <c r="G8" s="26">
        <v>1.1555697829887339</v>
      </c>
    </row>
    <row r="9" spans="1:7" x14ac:dyDescent="0.2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1003</v>
      </c>
      <c r="E9" s="17" t="s">
        <v>6</v>
      </c>
      <c r="F9" s="25">
        <v>2045</v>
      </c>
      <c r="G9" s="26">
        <v>1.1555697829887339</v>
      </c>
    </row>
    <row r="10" spans="1:7" x14ac:dyDescent="0.2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1003</v>
      </c>
      <c r="E10" s="17" t="s">
        <v>6</v>
      </c>
      <c r="F10" s="25">
        <v>2050</v>
      </c>
      <c r="G10" s="26">
        <v>1.1555697829887339</v>
      </c>
    </row>
    <row r="11" spans="1:7" x14ac:dyDescent="0.2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1003</v>
      </c>
      <c r="E11" s="17" t="s">
        <v>6</v>
      </c>
      <c r="F11" s="25">
        <v>2055</v>
      </c>
      <c r="G11" s="26">
        <v>1.1555697829887339</v>
      </c>
    </row>
    <row r="12" spans="1:7" x14ac:dyDescent="0.2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1003</v>
      </c>
      <c r="E12" s="17" t="s">
        <v>6</v>
      </c>
      <c r="F12" s="25">
        <v>2060</v>
      </c>
      <c r="G12" s="26">
        <v>1.1847576083487252</v>
      </c>
    </row>
    <row r="13" spans="1:7" x14ac:dyDescent="0.2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1003</v>
      </c>
      <c r="E13" s="17" t="s">
        <v>6</v>
      </c>
      <c r="F13" s="25">
        <v>2065</v>
      </c>
      <c r="G13" s="26">
        <v>1.2252783757401622</v>
      </c>
    </row>
    <row r="14" spans="1:7" x14ac:dyDescent="0.2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1003</v>
      </c>
      <c r="E14" s="17" t="s">
        <v>6</v>
      </c>
      <c r="F14" s="25">
        <v>2070</v>
      </c>
      <c r="G14" s="26">
        <v>1.2653095785931738</v>
      </c>
    </row>
    <row r="15" spans="1:7" x14ac:dyDescent="0.2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1003</v>
      </c>
      <c r="E15" s="17" t="s">
        <v>6</v>
      </c>
      <c r="F15" s="25">
        <v>2075</v>
      </c>
      <c r="G15" s="26">
        <v>1.3054678403593578</v>
      </c>
    </row>
    <row r="16" spans="1:7" x14ac:dyDescent="0.2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1003</v>
      </c>
      <c r="E16" s="17" t="s">
        <v>6</v>
      </c>
      <c r="F16" s="25">
        <v>2080</v>
      </c>
      <c r="G16" s="26">
        <v>1.3443147750475559</v>
      </c>
    </row>
    <row r="17" spans="1:7" x14ac:dyDescent="0.2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1003</v>
      </c>
      <c r="E17" s="17" t="s">
        <v>6</v>
      </c>
      <c r="F17" s="25">
        <v>2085</v>
      </c>
      <c r="G17" s="26">
        <v>1.3810994140669735</v>
      </c>
    </row>
    <row r="18" spans="1:7" x14ac:dyDescent="0.2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1003</v>
      </c>
      <c r="E18" s="17" t="s">
        <v>6</v>
      </c>
      <c r="F18" s="25">
        <v>2090</v>
      </c>
      <c r="G18" s="26">
        <v>1.4217792051372762</v>
      </c>
    </row>
    <row r="19" spans="1:7" x14ac:dyDescent="0.2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1003</v>
      </c>
      <c r="E19" s="17" t="s">
        <v>7</v>
      </c>
      <c r="F19" s="25">
        <v>2010</v>
      </c>
      <c r="G19" s="26">
        <v>1.1063330466085293</v>
      </c>
    </row>
    <row r="20" spans="1:7" x14ac:dyDescent="0.2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1003</v>
      </c>
      <c r="E20" s="17" t="s">
        <v>7</v>
      </c>
      <c r="F20" s="25">
        <v>2015</v>
      </c>
      <c r="G20" s="26">
        <v>1.2028610393529147</v>
      </c>
    </row>
    <row r="21" spans="1:7" x14ac:dyDescent="0.2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1003</v>
      </c>
      <c r="E21" s="17" t="s">
        <v>7</v>
      </c>
      <c r="F21" s="25">
        <v>2020</v>
      </c>
      <c r="G21" s="26">
        <v>1.2028610393529147</v>
      </c>
    </row>
    <row r="22" spans="1:7" x14ac:dyDescent="0.2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1003</v>
      </c>
      <c r="E22" s="17" t="s">
        <v>7</v>
      </c>
      <c r="F22" s="25">
        <v>2025</v>
      </c>
      <c r="G22" s="26">
        <v>1.2028610393529147</v>
      </c>
    </row>
    <row r="23" spans="1:7" x14ac:dyDescent="0.2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1003</v>
      </c>
      <c r="E23" s="17" t="s">
        <v>7</v>
      </c>
      <c r="F23" s="25">
        <v>2030</v>
      </c>
      <c r="G23" s="26">
        <v>1.2028610393529147</v>
      </c>
    </row>
    <row r="24" spans="1:7" x14ac:dyDescent="0.2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1003</v>
      </c>
      <c r="E24" s="17" t="s">
        <v>7</v>
      </c>
      <c r="F24" s="25">
        <v>2035</v>
      </c>
      <c r="G24" s="26">
        <v>1.2028610393529147</v>
      </c>
    </row>
    <row r="25" spans="1:7" x14ac:dyDescent="0.2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1003</v>
      </c>
      <c r="E25" s="17" t="s">
        <v>7</v>
      </c>
      <c r="F25" s="25">
        <v>2040</v>
      </c>
      <c r="G25" s="26">
        <v>1.2028610393529147</v>
      </c>
    </row>
    <row r="26" spans="1:7" x14ac:dyDescent="0.2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1003</v>
      </c>
      <c r="E26" s="17" t="s">
        <v>7</v>
      </c>
      <c r="F26" s="25">
        <v>2045</v>
      </c>
      <c r="G26" s="26">
        <v>1.2028610393529147</v>
      </c>
    </row>
    <row r="27" spans="1:7" x14ac:dyDescent="0.2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1003</v>
      </c>
      <c r="E27" s="17" t="s">
        <v>7</v>
      </c>
      <c r="F27" s="25">
        <v>2050</v>
      </c>
      <c r="G27" s="26">
        <v>1.2028610393529147</v>
      </c>
    </row>
    <row r="28" spans="1:7" x14ac:dyDescent="0.2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1003</v>
      </c>
      <c r="E28" s="17" t="s">
        <v>7</v>
      </c>
      <c r="F28" s="25">
        <v>2055</v>
      </c>
      <c r="G28" s="26">
        <v>1.2028610393529147</v>
      </c>
    </row>
    <row r="29" spans="1:7" x14ac:dyDescent="0.2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1003</v>
      </c>
      <c r="E29" s="17" t="s">
        <v>7</v>
      </c>
      <c r="F29" s="25">
        <v>2060</v>
      </c>
      <c r="G29" s="26">
        <v>1.2376075341015924</v>
      </c>
    </row>
    <row r="30" spans="1:7" x14ac:dyDescent="0.2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1003</v>
      </c>
      <c r="E30" s="17" t="s">
        <v>7</v>
      </c>
      <c r="F30" s="25">
        <v>2065</v>
      </c>
      <c r="G30" s="26">
        <v>1.2841272800647161</v>
      </c>
    </row>
    <row r="31" spans="1:7" x14ac:dyDescent="0.2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1003</v>
      </c>
      <c r="E31" s="17" t="s">
        <v>7</v>
      </c>
      <c r="F31" s="25">
        <v>2070</v>
      </c>
      <c r="G31" s="26">
        <v>1.3314539837651285</v>
      </c>
    </row>
    <row r="32" spans="1:7" x14ac:dyDescent="0.2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1003</v>
      </c>
      <c r="E32" s="17" t="s">
        <v>7</v>
      </c>
      <c r="F32" s="25">
        <v>2075</v>
      </c>
      <c r="G32" s="26">
        <v>1.377802768870382</v>
      </c>
    </row>
    <row r="33" spans="1:7" x14ac:dyDescent="0.2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1003</v>
      </c>
      <c r="E33" s="17" t="s">
        <v>7</v>
      </c>
      <c r="F33" s="25">
        <v>2080</v>
      </c>
      <c r="G33" s="26">
        <v>1.4244908174506987</v>
      </c>
    </row>
    <row r="34" spans="1:7" x14ac:dyDescent="0.2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1003</v>
      </c>
      <c r="E34" s="17" t="s">
        <v>7</v>
      </c>
      <c r="F34" s="25">
        <v>2085</v>
      </c>
      <c r="G34" s="26">
        <v>1.4706347309257048</v>
      </c>
    </row>
    <row r="35" spans="1:7" x14ac:dyDescent="0.2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1003</v>
      </c>
      <c r="E35" s="17" t="s">
        <v>7</v>
      </c>
      <c r="F35" s="25">
        <v>2090</v>
      </c>
      <c r="G35" s="26">
        <v>1.5186670060814134</v>
      </c>
    </row>
    <row r="36" spans="1:7" x14ac:dyDescent="0.2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1003</v>
      </c>
      <c r="E36" s="17" t="s">
        <v>8</v>
      </c>
      <c r="F36" s="25">
        <v>2010</v>
      </c>
      <c r="G36" s="26">
        <v>1.0852945821417506</v>
      </c>
    </row>
    <row r="37" spans="1:7" x14ac:dyDescent="0.2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1003</v>
      </c>
      <c r="E37" s="17" t="s">
        <v>8</v>
      </c>
      <c r="F37" s="25">
        <v>2015</v>
      </c>
      <c r="G37" s="26">
        <v>1.1454811704392527</v>
      </c>
    </row>
    <row r="38" spans="1:7" x14ac:dyDescent="0.2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1003</v>
      </c>
      <c r="E38" s="17" t="s">
        <v>8</v>
      </c>
      <c r="F38" s="25">
        <v>2020</v>
      </c>
      <c r="G38" s="26">
        <v>1.1454811704392527</v>
      </c>
    </row>
    <row r="39" spans="1:7" x14ac:dyDescent="0.2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1003</v>
      </c>
      <c r="E39" s="17" t="s">
        <v>8</v>
      </c>
      <c r="F39" s="25">
        <v>2025</v>
      </c>
      <c r="G39" s="26">
        <v>1.1454811704392527</v>
      </c>
    </row>
    <row r="40" spans="1:7" x14ac:dyDescent="0.2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1003</v>
      </c>
      <c r="E40" s="17" t="s">
        <v>8</v>
      </c>
      <c r="F40" s="25">
        <v>2030</v>
      </c>
      <c r="G40" s="26">
        <v>1.1749191299443016</v>
      </c>
    </row>
    <row r="41" spans="1:7" x14ac:dyDescent="0.2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1003</v>
      </c>
      <c r="E41" s="17" t="s">
        <v>8</v>
      </c>
      <c r="F41" s="25">
        <v>2035</v>
      </c>
      <c r="G41" s="26">
        <v>1.2361885907448045</v>
      </c>
    </row>
    <row r="42" spans="1:7" x14ac:dyDescent="0.2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1003</v>
      </c>
      <c r="E42" s="17" t="s">
        <v>8</v>
      </c>
      <c r="F42" s="25">
        <v>2040</v>
      </c>
      <c r="G42" s="26">
        <v>1.3054924923296534</v>
      </c>
    </row>
    <row r="43" spans="1:7" x14ac:dyDescent="0.2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1003</v>
      </c>
      <c r="E43" s="17" t="s">
        <v>8</v>
      </c>
      <c r="F43" s="25">
        <v>2045</v>
      </c>
      <c r="G43" s="26">
        <v>1.3754922839031076</v>
      </c>
    </row>
    <row r="44" spans="1:7" x14ac:dyDescent="0.2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1003</v>
      </c>
      <c r="E44" s="17" t="s">
        <v>8</v>
      </c>
      <c r="F44" s="25">
        <v>2050</v>
      </c>
      <c r="G44" s="26">
        <v>1.4387396715267398</v>
      </c>
    </row>
    <row r="45" spans="1:7" x14ac:dyDescent="0.2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1003</v>
      </c>
      <c r="E45" s="17" t="s">
        <v>8</v>
      </c>
      <c r="F45" s="25">
        <v>2055</v>
      </c>
      <c r="G45" s="26">
        <v>1.5054649229746904</v>
      </c>
    </row>
    <row r="46" spans="1:7" x14ac:dyDescent="0.2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1003</v>
      </c>
      <c r="E46" s="17" t="s">
        <v>8</v>
      </c>
      <c r="F46" s="25">
        <v>2060</v>
      </c>
      <c r="G46" s="26">
        <v>1.5686678288271334</v>
      </c>
    </row>
    <row r="47" spans="1:7" x14ac:dyDescent="0.2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1003</v>
      </c>
      <c r="E47" s="17" t="s">
        <v>8</v>
      </c>
      <c r="F47" s="25">
        <v>2065</v>
      </c>
      <c r="G47" s="26">
        <v>1.6345482659690804</v>
      </c>
    </row>
    <row r="48" spans="1:7" x14ac:dyDescent="0.2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1003</v>
      </c>
      <c r="E48" s="17" t="s">
        <v>8</v>
      </c>
      <c r="F48" s="25">
        <v>2070</v>
      </c>
      <c r="G48" s="26">
        <v>1.6954416121600839</v>
      </c>
    </row>
    <row r="49" spans="1:7" x14ac:dyDescent="0.2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1003</v>
      </c>
      <c r="E49" s="17" t="s">
        <v>8</v>
      </c>
      <c r="F49" s="25">
        <v>2075</v>
      </c>
      <c r="G49" s="26">
        <v>1.768078961710684</v>
      </c>
    </row>
    <row r="50" spans="1:7" x14ac:dyDescent="0.2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1003</v>
      </c>
      <c r="E50" s="17" t="s">
        <v>8</v>
      </c>
      <c r="F50" s="25">
        <v>2080</v>
      </c>
      <c r="G50" s="26">
        <v>1.8335045747129928</v>
      </c>
    </row>
    <row r="51" spans="1:7" x14ac:dyDescent="0.2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1003</v>
      </c>
      <c r="E51" s="17" t="s">
        <v>8</v>
      </c>
      <c r="F51" s="25">
        <v>2085</v>
      </c>
      <c r="G51" s="26">
        <v>1.8997498882332573</v>
      </c>
    </row>
    <row r="52" spans="1:7" x14ac:dyDescent="0.2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1003</v>
      </c>
      <c r="E52" s="17" t="s">
        <v>8</v>
      </c>
      <c r="F52" s="25">
        <v>2090</v>
      </c>
      <c r="G52" s="26">
        <v>1.9636963361187758</v>
      </c>
    </row>
    <row r="53" spans="1:7" x14ac:dyDescent="0.2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1003</v>
      </c>
      <c r="E53" s="17" t="s">
        <v>9</v>
      </c>
      <c r="F53" s="25">
        <v>2010</v>
      </c>
      <c r="G53" s="26">
        <v>1.0273717744687274</v>
      </c>
    </row>
    <row r="54" spans="1:7" x14ac:dyDescent="0.2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1003</v>
      </c>
      <c r="E54" s="17" t="s">
        <v>9</v>
      </c>
      <c r="F54" s="25">
        <v>2015</v>
      </c>
      <c r="G54" s="26">
        <v>1.0273717744687274</v>
      </c>
    </row>
    <row r="55" spans="1:7" x14ac:dyDescent="0.2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1003</v>
      </c>
      <c r="E55" s="17" t="s">
        <v>9</v>
      </c>
      <c r="F55" s="25">
        <v>2020</v>
      </c>
      <c r="G55" s="26">
        <v>1.0658841255541505</v>
      </c>
    </row>
    <row r="56" spans="1:7" x14ac:dyDescent="0.2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1003</v>
      </c>
      <c r="E56" s="17" t="s">
        <v>9</v>
      </c>
      <c r="F56" s="25">
        <v>2025</v>
      </c>
      <c r="G56" s="26">
        <v>1.1016075406331829</v>
      </c>
    </row>
    <row r="57" spans="1:7" x14ac:dyDescent="0.2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1003</v>
      </c>
      <c r="E57" s="17" t="s">
        <v>9</v>
      </c>
      <c r="F57" s="25">
        <v>2030</v>
      </c>
      <c r="G57" s="26">
        <v>1.1341147257733322</v>
      </c>
    </row>
    <row r="58" spans="1:7" x14ac:dyDescent="0.2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1003</v>
      </c>
      <c r="E58" s="17" t="s">
        <v>9</v>
      </c>
      <c r="F58" s="25">
        <v>2035</v>
      </c>
      <c r="G58" s="26">
        <v>1.1866796290658785</v>
      </c>
    </row>
    <row r="59" spans="1:7" x14ac:dyDescent="0.2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1003</v>
      </c>
      <c r="E59" s="17" t="s">
        <v>9</v>
      </c>
      <c r="F59" s="25">
        <v>2040</v>
      </c>
      <c r="G59" s="26">
        <v>1.2511617413648999</v>
      </c>
    </row>
    <row r="60" spans="1:7" x14ac:dyDescent="0.2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1003</v>
      </c>
      <c r="E60" s="17" t="s">
        <v>9</v>
      </c>
      <c r="F60" s="25">
        <v>2045</v>
      </c>
      <c r="G60" s="26">
        <v>1.3133475356390298</v>
      </c>
    </row>
    <row r="61" spans="1:7" x14ac:dyDescent="0.2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1003</v>
      </c>
      <c r="E61" s="17" t="s">
        <v>9</v>
      </c>
      <c r="F61" s="25">
        <v>2050</v>
      </c>
      <c r="G61" s="26">
        <v>1.3715778440056343</v>
      </c>
    </row>
    <row r="62" spans="1:7" x14ac:dyDescent="0.2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1003</v>
      </c>
      <c r="E62" s="17" t="s">
        <v>9</v>
      </c>
      <c r="F62" s="25">
        <v>2055</v>
      </c>
      <c r="G62" s="26">
        <v>1.4258606971429568</v>
      </c>
    </row>
    <row r="63" spans="1:7" x14ac:dyDescent="0.2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1003</v>
      </c>
      <c r="E63" s="17" t="s">
        <v>9</v>
      </c>
      <c r="F63" s="25">
        <v>2060</v>
      </c>
      <c r="G63" s="26">
        <v>1.478874453008854</v>
      </c>
    </row>
    <row r="64" spans="1:7" x14ac:dyDescent="0.2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1003</v>
      </c>
      <c r="E64" s="17" t="s">
        <v>9</v>
      </c>
      <c r="F64" s="25">
        <v>2065</v>
      </c>
      <c r="G64" s="26">
        <v>1.5314994102102757</v>
      </c>
    </row>
    <row r="65" spans="1:7" x14ac:dyDescent="0.2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1003</v>
      </c>
      <c r="E65" s="17" t="s">
        <v>9</v>
      </c>
      <c r="F65" s="25">
        <v>2070</v>
      </c>
      <c r="G65" s="26">
        <v>1.5811704244956228</v>
      </c>
    </row>
    <row r="66" spans="1:7" x14ac:dyDescent="0.2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1003</v>
      </c>
      <c r="E66" s="17" t="s">
        <v>9</v>
      </c>
      <c r="F66" s="25">
        <v>2075</v>
      </c>
      <c r="G66" s="26">
        <v>1.630690233044541</v>
      </c>
    </row>
    <row r="67" spans="1:7" x14ac:dyDescent="0.2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1003</v>
      </c>
      <c r="E67" s="17" t="s">
        <v>9</v>
      </c>
      <c r="F67" s="25">
        <v>2080</v>
      </c>
      <c r="G67" s="26">
        <v>1.6833122205734474</v>
      </c>
    </row>
    <row r="68" spans="1:7" x14ac:dyDescent="0.2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1003</v>
      </c>
      <c r="E68" s="17" t="s">
        <v>9</v>
      </c>
      <c r="F68" s="25">
        <v>2085</v>
      </c>
      <c r="G68" s="26">
        <v>1.736033953006848</v>
      </c>
    </row>
    <row r="69" spans="1:7" x14ac:dyDescent="0.2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1003</v>
      </c>
      <c r="E69" s="17" t="s">
        <v>9</v>
      </c>
      <c r="F69" s="25">
        <v>2090</v>
      </c>
      <c r="G69" s="26">
        <v>1.7929889497107654</v>
      </c>
    </row>
    <row r="70" spans="1:7" x14ac:dyDescent="0.2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1003</v>
      </c>
      <c r="E70" s="17" t="s">
        <v>10</v>
      </c>
      <c r="F70" s="25">
        <v>2010</v>
      </c>
      <c r="G70" s="26">
        <v>1.0118212995842597</v>
      </c>
    </row>
    <row r="71" spans="1:7" x14ac:dyDescent="0.2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1003</v>
      </c>
      <c r="E71" s="17" t="s">
        <v>10</v>
      </c>
      <c r="F71" s="25">
        <v>2015</v>
      </c>
      <c r="G71" s="26">
        <v>1.0118212995842597</v>
      </c>
    </row>
    <row r="72" spans="1:7" x14ac:dyDescent="0.2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1003</v>
      </c>
      <c r="E72" s="17" t="s">
        <v>10</v>
      </c>
      <c r="F72" s="25">
        <v>2020</v>
      </c>
      <c r="G72" s="26">
        <v>1.174765233281724</v>
      </c>
    </row>
    <row r="73" spans="1:7" x14ac:dyDescent="0.2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1003</v>
      </c>
      <c r="E73" s="17" t="s">
        <v>10</v>
      </c>
      <c r="F73" s="25">
        <v>2025</v>
      </c>
      <c r="G73" s="26">
        <v>1.2062620246713853</v>
      </c>
    </row>
    <row r="74" spans="1:7" x14ac:dyDescent="0.2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1003</v>
      </c>
      <c r="E74" s="17" t="s">
        <v>10</v>
      </c>
      <c r="F74" s="25">
        <v>2030</v>
      </c>
      <c r="G74" s="26">
        <v>1.2263496631073512</v>
      </c>
    </row>
    <row r="75" spans="1:7" x14ac:dyDescent="0.2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1003</v>
      </c>
      <c r="E75" s="17" t="s">
        <v>10</v>
      </c>
      <c r="F75" s="25">
        <v>2035</v>
      </c>
      <c r="G75" s="26">
        <v>1.266043489746997</v>
      </c>
    </row>
    <row r="76" spans="1:7" x14ac:dyDescent="0.2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1003</v>
      </c>
      <c r="E76" s="17" t="s">
        <v>10</v>
      </c>
      <c r="F76" s="25">
        <v>2040</v>
      </c>
      <c r="G76" s="26">
        <v>1.3165376022068718</v>
      </c>
    </row>
    <row r="77" spans="1:7" x14ac:dyDescent="0.2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1003</v>
      </c>
      <c r="E77" s="17" t="s">
        <v>10</v>
      </c>
      <c r="F77" s="25">
        <v>2045</v>
      </c>
      <c r="G77" s="26">
        <v>1.3699032678956105</v>
      </c>
    </row>
    <row r="78" spans="1:7" x14ac:dyDescent="0.2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1003</v>
      </c>
      <c r="E78" s="17" t="s">
        <v>10</v>
      </c>
      <c r="F78" s="25">
        <v>2050</v>
      </c>
      <c r="G78" s="26">
        <v>1.4182223957589724</v>
      </c>
    </row>
    <row r="79" spans="1:7" x14ac:dyDescent="0.2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1003</v>
      </c>
      <c r="E79" s="17" t="s">
        <v>10</v>
      </c>
      <c r="F79" s="25">
        <v>2055</v>
      </c>
      <c r="G79" s="26">
        <v>1.470898644235324</v>
      </c>
    </row>
    <row r="80" spans="1:7" x14ac:dyDescent="0.2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1003</v>
      </c>
      <c r="E80" s="17" t="s">
        <v>10</v>
      </c>
      <c r="F80" s="25">
        <v>2060</v>
      </c>
      <c r="G80" s="26">
        <v>1.5216005131948718</v>
      </c>
    </row>
    <row r="81" spans="1:7" x14ac:dyDescent="0.2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1003</v>
      </c>
      <c r="E81" s="17" t="s">
        <v>10</v>
      </c>
      <c r="F81" s="25">
        <v>2065</v>
      </c>
      <c r="G81" s="26">
        <v>1.5687674132355294</v>
      </c>
    </row>
    <row r="82" spans="1:7" x14ac:dyDescent="0.2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1003</v>
      </c>
      <c r="E82" s="17" t="s">
        <v>10</v>
      </c>
      <c r="F82" s="25">
        <v>2070</v>
      </c>
      <c r="G82" s="26">
        <v>1.6151186236646569</v>
      </c>
    </row>
    <row r="83" spans="1:7" x14ac:dyDescent="0.2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1003</v>
      </c>
      <c r="E83" s="17" t="s">
        <v>10</v>
      </c>
      <c r="F83" s="25">
        <v>2075</v>
      </c>
      <c r="G83" s="26">
        <v>1.6608896502962085</v>
      </c>
    </row>
    <row r="84" spans="1:7" x14ac:dyDescent="0.2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1003</v>
      </c>
      <c r="E84" s="17" t="s">
        <v>10</v>
      </c>
      <c r="F84" s="25">
        <v>2080</v>
      </c>
      <c r="G84" s="26">
        <v>1.7093288552831369</v>
      </c>
    </row>
    <row r="85" spans="1:7" x14ac:dyDescent="0.2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1003</v>
      </c>
      <c r="E85" s="17" t="s">
        <v>10</v>
      </c>
      <c r="F85" s="25">
        <v>2085</v>
      </c>
      <c r="G85" s="26">
        <v>1.7594671270048385</v>
      </c>
    </row>
    <row r="86" spans="1:7" x14ac:dyDescent="0.2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1003</v>
      </c>
      <c r="E86" s="17" t="s">
        <v>10</v>
      </c>
      <c r="F86" s="25">
        <v>2090</v>
      </c>
      <c r="G86" s="26">
        <v>1.8099713855424213</v>
      </c>
    </row>
    <row r="87" spans="1:7" x14ac:dyDescent="0.2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1003</v>
      </c>
      <c r="E87" s="17" t="s">
        <v>11</v>
      </c>
      <c r="F87" s="25">
        <v>2010</v>
      </c>
      <c r="G87" s="26">
        <v>1.0381156705446903</v>
      </c>
    </row>
    <row r="88" spans="1:7" x14ac:dyDescent="0.2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1003</v>
      </c>
      <c r="E88" s="17" t="s">
        <v>11</v>
      </c>
      <c r="F88" s="25">
        <v>2015</v>
      </c>
      <c r="G88" s="26">
        <v>1.0863418251243011</v>
      </c>
    </row>
    <row r="89" spans="1:7" x14ac:dyDescent="0.2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1003</v>
      </c>
      <c r="E89" s="17" t="s">
        <v>11</v>
      </c>
      <c r="F89" s="25">
        <v>2020</v>
      </c>
      <c r="G89" s="26">
        <v>1.259804983509591</v>
      </c>
    </row>
    <row r="90" spans="1:7" x14ac:dyDescent="0.2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1003</v>
      </c>
      <c r="E90" s="17" t="s">
        <v>11</v>
      </c>
      <c r="F90" s="25">
        <v>2025</v>
      </c>
      <c r="G90" s="26">
        <v>1.3315489578188757</v>
      </c>
    </row>
    <row r="91" spans="1:7" x14ac:dyDescent="0.2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1003</v>
      </c>
      <c r="E91" s="17" t="s">
        <v>11</v>
      </c>
      <c r="F91" s="25">
        <v>2030</v>
      </c>
      <c r="G91" s="26">
        <v>1.3921562251497333</v>
      </c>
    </row>
    <row r="92" spans="1:7" x14ac:dyDescent="0.2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1003</v>
      </c>
      <c r="E92" s="17" t="s">
        <v>11</v>
      </c>
      <c r="F92" s="25">
        <v>2035</v>
      </c>
      <c r="G92" s="26">
        <v>1.4681778853314524</v>
      </c>
    </row>
    <row r="93" spans="1:7" x14ac:dyDescent="0.2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1003</v>
      </c>
      <c r="E93" s="17" t="s">
        <v>11</v>
      </c>
      <c r="F93" s="25">
        <v>2040</v>
      </c>
      <c r="G93" s="26">
        <v>1.5503903889534543</v>
      </c>
    </row>
    <row r="94" spans="1:7" x14ac:dyDescent="0.2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1003</v>
      </c>
      <c r="E94" s="17" t="s">
        <v>11</v>
      </c>
      <c r="F94" s="25">
        <v>2045</v>
      </c>
      <c r="G94" s="26">
        <v>1.6350537817213129</v>
      </c>
    </row>
    <row r="95" spans="1:7" x14ac:dyDescent="0.2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1003</v>
      </c>
      <c r="E95" s="17" t="s">
        <v>11</v>
      </c>
      <c r="F95" s="25">
        <v>2050</v>
      </c>
      <c r="G95" s="26">
        <v>1.7141289449683785</v>
      </c>
    </row>
    <row r="96" spans="1:7" x14ac:dyDescent="0.2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1003</v>
      </c>
      <c r="E96" s="17" t="s">
        <v>11</v>
      </c>
      <c r="F96" s="25">
        <v>2055</v>
      </c>
      <c r="G96" s="26">
        <v>1.7865480193453629</v>
      </c>
    </row>
    <row r="97" spans="1:7" x14ac:dyDescent="0.2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1003</v>
      </c>
      <c r="E97" s="17" t="s">
        <v>11</v>
      </c>
      <c r="F97" s="25">
        <v>2060</v>
      </c>
      <c r="G97" s="26">
        <v>1.8546693751122907</v>
      </c>
    </row>
    <row r="98" spans="1:7" x14ac:dyDescent="0.2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1003</v>
      </c>
      <c r="E98" s="17" t="s">
        <v>11</v>
      </c>
      <c r="F98" s="25">
        <v>2065</v>
      </c>
      <c r="G98" s="26">
        <v>1.9245274171487607</v>
      </c>
    </row>
    <row r="99" spans="1:7" x14ac:dyDescent="0.2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1003</v>
      </c>
      <c r="E99" s="17" t="s">
        <v>11</v>
      </c>
      <c r="F99" s="25">
        <v>2070</v>
      </c>
      <c r="G99" s="26">
        <v>1.9917774328920963</v>
      </c>
    </row>
    <row r="100" spans="1:7" x14ac:dyDescent="0.2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1003</v>
      </c>
      <c r="E100" s="17" t="s">
        <v>11</v>
      </c>
      <c r="F100" s="25">
        <v>2075</v>
      </c>
      <c r="G100" s="26">
        <v>2.0616456540152868</v>
      </c>
    </row>
    <row r="101" spans="1:7" x14ac:dyDescent="0.2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1003</v>
      </c>
      <c r="E101" s="17" t="s">
        <v>11</v>
      </c>
      <c r="F101" s="25">
        <v>2080</v>
      </c>
      <c r="G101" s="26">
        <v>2.1356171327607258</v>
      </c>
    </row>
    <row r="102" spans="1:7" x14ac:dyDescent="0.2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1003</v>
      </c>
      <c r="E102" s="17" t="s">
        <v>11</v>
      </c>
      <c r="F102" s="25">
        <v>2085</v>
      </c>
      <c r="G102" s="26">
        <v>2.214157577883892</v>
      </c>
    </row>
    <row r="103" spans="1:7" x14ac:dyDescent="0.2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1003</v>
      </c>
      <c r="E103" s="17" t="s">
        <v>11</v>
      </c>
      <c r="F103" s="25">
        <v>2090</v>
      </c>
      <c r="G103" s="26">
        <v>2.285345443292623</v>
      </c>
    </row>
    <row r="104" spans="1:7" x14ac:dyDescent="0.2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1003</v>
      </c>
      <c r="E104" s="17" t="s">
        <v>12</v>
      </c>
      <c r="F104" s="25">
        <v>2010</v>
      </c>
      <c r="G104" s="26">
        <v>1.0208683927847335</v>
      </c>
    </row>
    <row r="105" spans="1:7" x14ac:dyDescent="0.2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1003</v>
      </c>
      <c r="E105" s="17" t="s">
        <v>12</v>
      </c>
      <c r="F105" s="25">
        <v>2015</v>
      </c>
      <c r="G105" s="26">
        <v>1.0351722781416266</v>
      </c>
    </row>
    <row r="106" spans="1:7" x14ac:dyDescent="0.2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1003</v>
      </c>
      <c r="E106" s="17" t="s">
        <v>12</v>
      </c>
      <c r="F106" s="25">
        <v>2020</v>
      </c>
      <c r="G106" s="26">
        <v>1.0945282187900018</v>
      </c>
    </row>
    <row r="107" spans="1:7" x14ac:dyDescent="0.2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1003</v>
      </c>
      <c r="E107" s="17" t="s">
        <v>12</v>
      </c>
      <c r="F107" s="25">
        <v>2025</v>
      </c>
      <c r="G107" s="26">
        <v>1.1525587828708936</v>
      </c>
    </row>
    <row r="108" spans="1:7" x14ac:dyDescent="0.2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1003</v>
      </c>
      <c r="E108" s="17" t="s">
        <v>12</v>
      </c>
      <c r="F108" s="25">
        <v>2030</v>
      </c>
      <c r="G108" s="26">
        <v>1.2047690332951762</v>
      </c>
    </row>
    <row r="109" spans="1:7" x14ac:dyDescent="0.2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1003</v>
      </c>
      <c r="E109" s="17" t="s">
        <v>12</v>
      </c>
      <c r="F109" s="25">
        <v>2035</v>
      </c>
      <c r="G109" s="26">
        <v>1.2818248682639293</v>
      </c>
    </row>
    <row r="110" spans="1:7" x14ac:dyDescent="0.2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1003</v>
      </c>
      <c r="E110" s="17" t="s">
        <v>12</v>
      </c>
      <c r="F110" s="25">
        <v>2040</v>
      </c>
      <c r="G110" s="26">
        <v>1.3763871187208185</v>
      </c>
    </row>
    <row r="111" spans="1:7" x14ac:dyDescent="0.2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1003</v>
      </c>
      <c r="E111" s="17" t="s">
        <v>12</v>
      </c>
      <c r="F111" s="25">
        <v>2045</v>
      </c>
      <c r="G111" s="26">
        <v>1.4766849591956177</v>
      </c>
    </row>
    <row r="112" spans="1:7" x14ac:dyDescent="0.2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1003</v>
      </c>
      <c r="E112" s="17" t="s">
        <v>12</v>
      </c>
      <c r="F112" s="25">
        <v>2050</v>
      </c>
      <c r="G112" s="26">
        <v>1.5738418117891251</v>
      </c>
    </row>
    <row r="113" spans="1:7" x14ac:dyDescent="0.2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1003</v>
      </c>
      <c r="E113" s="17" t="s">
        <v>12</v>
      </c>
      <c r="F113" s="25">
        <v>2055</v>
      </c>
      <c r="G113" s="26">
        <v>1.668930230962308</v>
      </c>
    </row>
    <row r="114" spans="1:7" x14ac:dyDescent="0.2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1003</v>
      </c>
      <c r="E114" s="17" t="s">
        <v>12</v>
      </c>
      <c r="F114" s="25">
        <v>2060</v>
      </c>
      <c r="G114" s="26">
        <v>1.7610171333527522</v>
      </c>
    </row>
    <row r="115" spans="1:7" x14ac:dyDescent="0.2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1003</v>
      </c>
      <c r="E115" s="17" t="s">
        <v>12</v>
      </c>
      <c r="F115" s="25">
        <v>2065</v>
      </c>
      <c r="G115" s="26">
        <v>1.8544783462835743</v>
      </c>
    </row>
    <row r="116" spans="1:7" x14ac:dyDescent="0.2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1003</v>
      </c>
      <c r="E116" s="17" t="s">
        <v>12</v>
      </c>
      <c r="F116" s="25">
        <v>2070</v>
      </c>
      <c r="G116" s="26">
        <v>1.9482541090483751</v>
      </c>
    </row>
    <row r="117" spans="1:7" x14ac:dyDescent="0.2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1003</v>
      </c>
      <c r="E117" s="17" t="s">
        <v>12</v>
      </c>
      <c r="F117" s="25">
        <v>2075</v>
      </c>
      <c r="G117" s="26">
        <v>2.0426564784059811</v>
      </c>
    </row>
    <row r="118" spans="1:7" x14ac:dyDescent="0.2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1003</v>
      </c>
      <c r="E118" s="17" t="s">
        <v>12</v>
      </c>
      <c r="F118" s="25">
        <v>2080</v>
      </c>
      <c r="G118" s="26">
        <v>2.1398004700309428</v>
      </c>
    </row>
    <row r="119" spans="1:7" x14ac:dyDescent="0.2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1003</v>
      </c>
      <c r="E119" s="17" t="s">
        <v>12</v>
      </c>
      <c r="F119" s="25">
        <v>2085</v>
      </c>
      <c r="G119" s="26">
        <v>2.2367138446697208</v>
      </c>
    </row>
    <row r="120" spans="1:7" x14ac:dyDescent="0.2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1003</v>
      </c>
      <c r="E120" s="17" t="s">
        <v>12</v>
      </c>
      <c r="F120" s="25">
        <v>2090</v>
      </c>
      <c r="G120" s="26">
        <v>2.328489856945906</v>
      </c>
    </row>
    <row r="121" spans="1:7" x14ac:dyDescent="0.2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x14ac:dyDescent="0.2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x14ac:dyDescent="0.2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x14ac:dyDescent="0.2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x14ac:dyDescent="0.2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x14ac:dyDescent="0.2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x14ac:dyDescent="0.2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x14ac:dyDescent="0.2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x14ac:dyDescent="0.2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x14ac:dyDescent="0.2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x14ac:dyDescent="0.2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x14ac:dyDescent="0.2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x14ac:dyDescent="0.2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x14ac:dyDescent="0.2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x14ac:dyDescent="0.2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x14ac:dyDescent="0.2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x14ac:dyDescent="0.2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2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897</v>
      </c>
      <c r="E138" s="17" t="s">
        <v>6</v>
      </c>
      <c r="F138" s="25">
        <v>2010</v>
      </c>
      <c r="G138" s="26">
        <v>0.99454040333758598</v>
      </c>
    </row>
    <row r="139" spans="1:7" x14ac:dyDescent="0.2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897</v>
      </c>
      <c r="E139" s="17" t="s">
        <v>6</v>
      </c>
      <c r="F139" s="25">
        <v>2015</v>
      </c>
      <c r="G139" s="26">
        <v>0.99676299424612524</v>
      </c>
    </row>
    <row r="140" spans="1:7" x14ac:dyDescent="0.2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897</v>
      </c>
      <c r="E140" s="17" t="s">
        <v>6</v>
      </c>
      <c r="F140" s="25">
        <v>2020</v>
      </c>
      <c r="G140" s="26">
        <v>1.0013412578359087</v>
      </c>
    </row>
    <row r="141" spans="1:7" x14ac:dyDescent="0.2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897</v>
      </c>
      <c r="E141" s="17" t="s">
        <v>6</v>
      </c>
      <c r="F141" s="25">
        <v>2025</v>
      </c>
      <c r="G141" s="26">
        <v>1.002632970476488</v>
      </c>
    </row>
    <row r="142" spans="1:7" x14ac:dyDescent="0.2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897</v>
      </c>
      <c r="E142" s="17" t="s">
        <v>6</v>
      </c>
      <c r="F142" s="25">
        <v>2030</v>
      </c>
      <c r="G142" s="26">
        <v>1.0079761234762086</v>
      </c>
    </row>
    <row r="143" spans="1:7" x14ac:dyDescent="0.2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897</v>
      </c>
      <c r="E143" s="17" t="s">
        <v>6</v>
      </c>
      <c r="F143" s="25">
        <v>2035</v>
      </c>
      <c r="G143" s="26">
        <v>1.0190666089559575</v>
      </c>
    </row>
    <row r="144" spans="1:7" x14ac:dyDescent="0.2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897</v>
      </c>
      <c r="E144" s="17" t="s">
        <v>6</v>
      </c>
      <c r="F144" s="25">
        <v>2040</v>
      </c>
      <c r="G144" s="26">
        <v>1.0195787950882123</v>
      </c>
    </row>
    <row r="145" spans="1:7" x14ac:dyDescent="0.2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897</v>
      </c>
      <c r="E145" s="17" t="s">
        <v>6</v>
      </c>
      <c r="F145" s="25">
        <v>2045</v>
      </c>
      <c r="G145" s="26">
        <v>1.0086650871210374</v>
      </c>
    </row>
    <row r="146" spans="1:7" x14ac:dyDescent="0.2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897</v>
      </c>
      <c r="E146" s="17" t="s">
        <v>6</v>
      </c>
      <c r="F146" s="25">
        <v>2050</v>
      </c>
      <c r="G146" s="26">
        <v>1.0151148024652346</v>
      </c>
    </row>
    <row r="147" spans="1:7" x14ac:dyDescent="0.2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897</v>
      </c>
      <c r="E147" s="17" t="s">
        <v>6</v>
      </c>
      <c r="F147" s="25">
        <v>2055</v>
      </c>
      <c r="G147" s="26">
        <v>1.0312840287688099</v>
      </c>
    </row>
    <row r="148" spans="1:7" x14ac:dyDescent="0.2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897</v>
      </c>
      <c r="E148" s="17" t="s">
        <v>6</v>
      </c>
      <c r="F148" s="25">
        <v>2060</v>
      </c>
      <c r="G148" s="26">
        <v>1.0303021323045445</v>
      </c>
    </row>
    <row r="149" spans="1:7" x14ac:dyDescent="0.2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897</v>
      </c>
      <c r="E149" s="17" t="s">
        <v>6</v>
      </c>
      <c r="F149" s="25">
        <v>2065</v>
      </c>
      <c r="G149" s="26">
        <v>1.0129466906129727</v>
      </c>
    </row>
    <row r="150" spans="1:7" x14ac:dyDescent="0.2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897</v>
      </c>
      <c r="E150" s="17" t="s">
        <v>6</v>
      </c>
      <c r="F150" s="25">
        <v>2070</v>
      </c>
      <c r="G150" s="26">
        <v>1.0212302962395869</v>
      </c>
    </row>
    <row r="151" spans="1:7" x14ac:dyDescent="0.2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897</v>
      </c>
      <c r="E151" s="17" t="s">
        <v>6</v>
      </c>
      <c r="F151" s="25">
        <v>2075</v>
      </c>
      <c r="G151" s="26">
        <v>1.0428491807193325</v>
      </c>
    </row>
    <row r="152" spans="1:7" x14ac:dyDescent="0.2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897</v>
      </c>
      <c r="E152" s="17" t="s">
        <v>6</v>
      </c>
      <c r="F152" s="25">
        <v>2080</v>
      </c>
      <c r="G152" s="26">
        <v>1.0408977680645259</v>
      </c>
    </row>
    <row r="153" spans="1:7" x14ac:dyDescent="0.2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897</v>
      </c>
      <c r="E153" s="17" t="s">
        <v>6</v>
      </c>
      <c r="F153" s="25">
        <v>2085</v>
      </c>
      <c r="G153" s="26">
        <v>1.0170293472732914</v>
      </c>
    </row>
    <row r="154" spans="1:7" x14ac:dyDescent="0.2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897</v>
      </c>
      <c r="E154" s="17" t="s">
        <v>6</v>
      </c>
      <c r="F154" s="25">
        <v>2090</v>
      </c>
      <c r="G154" s="26">
        <v>1.0268635341863712</v>
      </c>
    </row>
    <row r="155" spans="1:7" x14ac:dyDescent="0.2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897</v>
      </c>
      <c r="E155" s="17" t="s">
        <v>13</v>
      </c>
      <c r="F155" s="25">
        <v>2010</v>
      </c>
      <c r="G155" s="26">
        <v>0.97800238371372372</v>
      </c>
    </row>
    <row r="156" spans="1:7" x14ac:dyDescent="0.2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897</v>
      </c>
      <c r="E156" s="17" t="s">
        <v>13</v>
      </c>
      <c r="F156" s="25">
        <v>2015</v>
      </c>
      <c r="G156" s="26">
        <v>0.98983155206195428</v>
      </c>
    </row>
    <row r="157" spans="1:7" x14ac:dyDescent="0.2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897</v>
      </c>
      <c r="E157" s="17" t="s">
        <v>13</v>
      </c>
      <c r="F157" s="25">
        <v>2020</v>
      </c>
      <c r="G157" s="26">
        <v>1.0056275770387353</v>
      </c>
    </row>
    <row r="158" spans="1:7" x14ac:dyDescent="0.2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897</v>
      </c>
      <c r="E158" s="17" t="s">
        <v>13</v>
      </c>
      <c r="F158" s="25">
        <v>2025</v>
      </c>
      <c r="G158" s="26">
        <v>1.0197675500853718</v>
      </c>
    </row>
    <row r="159" spans="1:7" x14ac:dyDescent="0.2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897</v>
      </c>
      <c r="E159" s="17" t="s">
        <v>13</v>
      </c>
      <c r="F159" s="25">
        <v>2030</v>
      </c>
      <c r="G159" s="26">
        <v>1.0315485372432658</v>
      </c>
    </row>
    <row r="160" spans="1:7" x14ac:dyDescent="0.2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897</v>
      </c>
      <c r="E160" s="17" t="s">
        <v>13</v>
      </c>
      <c r="F160" s="25">
        <v>2035</v>
      </c>
      <c r="G160" s="26">
        <v>1.0559177172347918</v>
      </c>
    </row>
    <row r="161" spans="1:7" x14ac:dyDescent="0.2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897</v>
      </c>
      <c r="E161" s="17" t="s">
        <v>13</v>
      </c>
      <c r="F161" s="25">
        <v>2040</v>
      </c>
      <c r="G161" s="26">
        <v>1.0590821459064093</v>
      </c>
    </row>
    <row r="162" spans="1:7" x14ac:dyDescent="0.2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897</v>
      </c>
      <c r="E162" s="17" t="s">
        <v>13</v>
      </c>
      <c r="F162" s="25">
        <v>2045</v>
      </c>
      <c r="G162" s="26">
        <v>1.0652986497195616</v>
      </c>
    </row>
    <row r="163" spans="1:7" x14ac:dyDescent="0.2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897</v>
      </c>
      <c r="E163" s="17" t="s">
        <v>13</v>
      </c>
      <c r="F163" s="25">
        <v>2050</v>
      </c>
      <c r="G163" s="26">
        <v>1.0721793570589024</v>
      </c>
    </row>
    <row r="164" spans="1:7" x14ac:dyDescent="0.2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897</v>
      </c>
      <c r="E164" s="17" t="s">
        <v>13</v>
      </c>
      <c r="F164" s="25">
        <v>2055</v>
      </c>
      <c r="G164" s="26">
        <v>1.1079975842483651</v>
      </c>
    </row>
    <row r="165" spans="1:7" x14ac:dyDescent="0.2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897</v>
      </c>
      <c r="E165" s="17" t="s">
        <v>13</v>
      </c>
      <c r="F165" s="25">
        <v>2060</v>
      </c>
      <c r="G165" s="26">
        <v>1.0995518791251637</v>
      </c>
    </row>
    <row r="166" spans="1:7" x14ac:dyDescent="0.2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897</v>
      </c>
      <c r="E166" s="17" t="s">
        <v>13</v>
      </c>
      <c r="F166" s="25">
        <v>2065</v>
      </c>
      <c r="G166" s="26">
        <v>1.1022084524470082</v>
      </c>
    </row>
    <row r="167" spans="1:7" x14ac:dyDescent="0.2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897</v>
      </c>
      <c r="E167" s="17" t="s">
        <v>13</v>
      </c>
      <c r="F167" s="25">
        <v>2070</v>
      </c>
      <c r="G167" s="26">
        <v>1.1072976975408788</v>
      </c>
    </row>
    <row r="168" spans="1:7" x14ac:dyDescent="0.2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897</v>
      </c>
      <c r="E168" s="17" t="s">
        <v>13</v>
      </c>
      <c r="F168" s="25">
        <v>2075</v>
      </c>
      <c r="G168" s="26">
        <v>1.1546973768678432</v>
      </c>
    </row>
    <row r="169" spans="1:7" x14ac:dyDescent="0.2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897</v>
      </c>
      <c r="E169" s="17" t="s">
        <v>13</v>
      </c>
      <c r="F169" s="25">
        <v>2080</v>
      </c>
      <c r="G169" s="26">
        <v>1.1357863068508682</v>
      </c>
    </row>
    <row r="170" spans="1:7" x14ac:dyDescent="0.2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897</v>
      </c>
      <c r="E170" s="17" t="s">
        <v>13</v>
      </c>
      <c r="F170" s="25">
        <v>2085</v>
      </c>
      <c r="G170" s="26">
        <v>1.1338851727648136</v>
      </c>
    </row>
    <row r="171" spans="1:7" x14ac:dyDescent="0.2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897</v>
      </c>
      <c r="E171" s="17" t="s">
        <v>13</v>
      </c>
      <c r="F171" s="25">
        <v>2090</v>
      </c>
      <c r="G171" s="26">
        <v>1.1348221300780281</v>
      </c>
    </row>
    <row r="172" spans="1:7" x14ac:dyDescent="0.2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897</v>
      </c>
      <c r="E172" s="17" t="s">
        <v>7</v>
      </c>
      <c r="F172" s="25">
        <v>2010</v>
      </c>
      <c r="G172" s="26">
        <v>0.99023383966653411</v>
      </c>
    </row>
    <row r="173" spans="1:7" x14ac:dyDescent="0.2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897</v>
      </c>
      <c r="E173" s="17" t="s">
        <v>7</v>
      </c>
      <c r="F173" s="25">
        <v>2015</v>
      </c>
      <c r="G173" s="26">
        <v>0.99716303579511667</v>
      </c>
    </row>
    <row r="174" spans="1:7" x14ac:dyDescent="0.2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897</v>
      </c>
      <c r="E174" s="17" t="s">
        <v>7</v>
      </c>
      <c r="F174" s="25">
        <v>2020</v>
      </c>
      <c r="G174" s="26">
        <v>1.0003865995961321</v>
      </c>
    </row>
    <row r="175" spans="1:7" x14ac:dyDescent="0.2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897</v>
      </c>
      <c r="E175" s="17" t="s">
        <v>7</v>
      </c>
      <c r="F175" s="25">
        <v>2025</v>
      </c>
      <c r="G175" s="26">
        <v>1.0033561442912082</v>
      </c>
    </row>
    <row r="176" spans="1:7" x14ac:dyDescent="0.2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897</v>
      </c>
      <c r="E176" s="17" t="s">
        <v>7</v>
      </c>
      <c r="F176" s="25">
        <v>2030</v>
      </c>
      <c r="G176" s="26">
        <v>1.0111776722111161</v>
      </c>
    </row>
    <row r="177" spans="1:7" x14ac:dyDescent="0.2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897</v>
      </c>
      <c r="E177" s="17" t="s">
        <v>7</v>
      </c>
      <c r="F177" s="25">
        <v>2035</v>
      </c>
      <c r="G177" s="26">
        <v>1.0111174157488945</v>
      </c>
    </row>
    <row r="178" spans="1:7" x14ac:dyDescent="0.2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897</v>
      </c>
      <c r="E178" s="17" t="s">
        <v>7</v>
      </c>
      <c r="F178" s="25">
        <v>2040</v>
      </c>
      <c r="G178" s="26">
        <v>1.0118118562367719</v>
      </c>
    </row>
    <row r="179" spans="1:7" x14ac:dyDescent="0.2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897</v>
      </c>
      <c r="E179" s="17" t="s">
        <v>7</v>
      </c>
      <c r="F179" s="25">
        <v>2045</v>
      </c>
      <c r="G179" s="26">
        <v>1.0052039663284758</v>
      </c>
    </row>
    <row r="180" spans="1:7" x14ac:dyDescent="0.2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897</v>
      </c>
      <c r="E180" s="17" t="s">
        <v>7</v>
      </c>
      <c r="F180" s="25">
        <v>2050</v>
      </c>
      <c r="G180" s="26">
        <v>1.0198417631328545</v>
      </c>
    </row>
    <row r="181" spans="1:7" x14ac:dyDescent="0.2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897</v>
      </c>
      <c r="E181" s="17" t="s">
        <v>7</v>
      </c>
      <c r="F181" s="25">
        <v>2055</v>
      </c>
      <c r="G181" s="26">
        <v>1.0161679459814084</v>
      </c>
    </row>
    <row r="182" spans="1:7" x14ac:dyDescent="0.2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897</v>
      </c>
      <c r="E182" s="17" t="s">
        <v>7</v>
      </c>
      <c r="F182" s="25">
        <v>2060</v>
      </c>
      <c r="G182" s="26">
        <v>1.0170248993836557</v>
      </c>
    </row>
    <row r="183" spans="1:7" x14ac:dyDescent="0.2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897</v>
      </c>
      <c r="E183" s="17" t="s">
        <v>7</v>
      </c>
      <c r="F183" s="25">
        <v>2065</v>
      </c>
      <c r="G183" s="26">
        <v>1.0062854108138162</v>
      </c>
    </row>
    <row r="184" spans="1:7" x14ac:dyDescent="0.2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897</v>
      </c>
      <c r="E184" s="17" t="s">
        <v>7</v>
      </c>
      <c r="F184" s="25">
        <v>2070</v>
      </c>
      <c r="G184" s="26">
        <v>1.0261687255672129</v>
      </c>
    </row>
    <row r="185" spans="1:7" x14ac:dyDescent="0.2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897</v>
      </c>
      <c r="E185" s="17" t="s">
        <v>7</v>
      </c>
      <c r="F185" s="25">
        <v>2075</v>
      </c>
      <c r="G185" s="26">
        <v>1.0220443942725634</v>
      </c>
    </row>
    <row r="186" spans="1:7" x14ac:dyDescent="0.2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897</v>
      </c>
      <c r="E186" s="17" t="s">
        <v>7</v>
      </c>
      <c r="F186" s="25">
        <v>2080</v>
      </c>
      <c r="G186" s="26">
        <v>1.0241027273706445</v>
      </c>
    </row>
    <row r="187" spans="1:7" x14ac:dyDescent="0.2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897</v>
      </c>
      <c r="E187" s="17" t="s">
        <v>7</v>
      </c>
      <c r="F187" s="25">
        <v>2085</v>
      </c>
      <c r="G187" s="26">
        <v>1.0086767857843446</v>
      </c>
    </row>
    <row r="188" spans="1:7" x14ac:dyDescent="0.2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897</v>
      </c>
      <c r="E188" s="17" t="s">
        <v>7</v>
      </c>
      <c r="F188" s="25">
        <v>2090</v>
      </c>
      <c r="G188" s="26">
        <v>1.0321195456068475</v>
      </c>
    </row>
    <row r="189" spans="1:7" x14ac:dyDescent="0.2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897</v>
      </c>
      <c r="E189" s="17" t="s">
        <v>8</v>
      </c>
      <c r="F189" s="25">
        <v>2010</v>
      </c>
      <c r="G189" s="26">
        <v>0.9898689169579169</v>
      </c>
    </row>
    <row r="190" spans="1:7" x14ac:dyDescent="0.2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897</v>
      </c>
      <c r="E190" s="17" t="s">
        <v>8</v>
      </c>
      <c r="F190" s="25">
        <v>2015</v>
      </c>
      <c r="G190" s="26">
        <v>0.99679240794480761</v>
      </c>
    </row>
    <row r="191" spans="1:7" x14ac:dyDescent="0.2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897</v>
      </c>
      <c r="E191" s="17" t="s">
        <v>8</v>
      </c>
      <c r="F191" s="25">
        <v>2020</v>
      </c>
      <c r="G191" s="26">
        <v>1.0030349291791438</v>
      </c>
    </row>
    <row r="192" spans="1:7" x14ac:dyDescent="0.2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897</v>
      </c>
      <c r="E192" s="17" t="s">
        <v>8</v>
      </c>
      <c r="F192" s="25">
        <v>2025</v>
      </c>
      <c r="G192" s="26">
        <v>1.0102314669151875</v>
      </c>
    </row>
    <row r="193" spans="1:7" x14ac:dyDescent="0.2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897</v>
      </c>
      <c r="E193" s="17" t="s">
        <v>8</v>
      </c>
      <c r="F193" s="25">
        <v>2030</v>
      </c>
      <c r="G193" s="26">
        <v>1.0138668089280458</v>
      </c>
    </row>
    <row r="194" spans="1:7" x14ac:dyDescent="0.2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897</v>
      </c>
      <c r="E194" s="17" t="s">
        <v>8</v>
      </c>
      <c r="F194" s="25">
        <v>2035</v>
      </c>
      <c r="G194" s="26">
        <v>1.0176808542235198</v>
      </c>
    </row>
    <row r="195" spans="1:7" x14ac:dyDescent="0.2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897</v>
      </c>
      <c r="E195" s="17" t="s">
        <v>8</v>
      </c>
      <c r="F195" s="25">
        <v>2040</v>
      </c>
      <c r="G195" s="26">
        <v>1.0245172706743115</v>
      </c>
    </row>
    <row r="196" spans="1:7" x14ac:dyDescent="0.2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897</v>
      </c>
      <c r="E196" s="17" t="s">
        <v>8</v>
      </c>
      <c r="F196" s="25">
        <v>2045</v>
      </c>
      <c r="G196" s="26">
        <v>1.0287689844014944</v>
      </c>
    </row>
    <row r="197" spans="1:7" x14ac:dyDescent="0.2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897</v>
      </c>
      <c r="E197" s="17" t="s">
        <v>8</v>
      </c>
      <c r="F197" s="25">
        <v>2050</v>
      </c>
      <c r="G197" s="26">
        <v>1.0277447034337934</v>
      </c>
    </row>
    <row r="198" spans="1:7" x14ac:dyDescent="0.2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897</v>
      </c>
      <c r="E198" s="17" t="s">
        <v>8</v>
      </c>
      <c r="F198" s="25">
        <v>2055</v>
      </c>
      <c r="G198" s="26">
        <v>1.0250860869122387</v>
      </c>
    </row>
    <row r="199" spans="1:7" x14ac:dyDescent="0.2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897</v>
      </c>
      <c r="E199" s="17" t="s">
        <v>8</v>
      </c>
      <c r="F199" s="25">
        <v>2060</v>
      </c>
      <c r="G199" s="26">
        <v>1.032647711461929</v>
      </c>
    </row>
    <row r="200" spans="1:7" x14ac:dyDescent="0.2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897</v>
      </c>
      <c r="E200" s="17" t="s">
        <v>8</v>
      </c>
      <c r="F200" s="25">
        <v>2065</v>
      </c>
      <c r="G200" s="26">
        <v>1.0412033271121681</v>
      </c>
    </row>
    <row r="201" spans="1:7" x14ac:dyDescent="0.2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897</v>
      </c>
      <c r="E201" s="17" t="s">
        <v>8</v>
      </c>
      <c r="F201" s="25">
        <v>2070</v>
      </c>
      <c r="G201" s="26">
        <v>1.0403063149393112</v>
      </c>
    </row>
    <row r="202" spans="1:7" x14ac:dyDescent="0.2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897</v>
      </c>
      <c r="E202" s="17" t="s">
        <v>8</v>
      </c>
      <c r="F202" s="25">
        <v>2075</v>
      </c>
      <c r="G202" s="26">
        <v>1.0331882817864475</v>
      </c>
    </row>
    <row r="203" spans="1:7" x14ac:dyDescent="0.2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897</v>
      </c>
      <c r="E203" s="17" t="s">
        <v>8</v>
      </c>
      <c r="F203" s="25">
        <v>2080</v>
      </c>
      <c r="G203" s="26">
        <v>1.0407548217756586</v>
      </c>
    </row>
    <row r="204" spans="1:7" x14ac:dyDescent="0.2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897</v>
      </c>
      <c r="E204" s="17" t="s">
        <v>8</v>
      </c>
      <c r="F204" s="25">
        <v>2085</v>
      </c>
      <c r="G204" s="26">
        <v>1.0519929834833939</v>
      </c>
    </row>
    <row r="205" spans="1:7" x14ac:dyDescent="0.2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897</v>
      </c>
      <c r="E205" s="17" t="s">
        <v>8</v>
      </c>
      <c r="F205" s="25">
        <v>2090</v>
      </c>
      <c r="G205" s="26">
        <v>1.0518428748252653</v>
      </c>
    </row>
    <row r="206" spans="1:7" x14ac:dyDescent="0.2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897</v>
      </c>
      <c r="E206" s="17" t="s">
        <v>9</v>
      </c>
      <c r="F206" s="25">
        <v>2010</v>
      </c>
      <c r="G206" s="26">
        <v>0.99438317012394328</v>
      </c>
    </row>
    <row r="207" spans="1:7" x14ac:dyDescent="0.2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897</v>
      </c>
      <c r="E207" s="17" t="s">
        <v>9</v>
      </c>
      <c r="F207" s="25">
        <v>2015</v>
      </c>
      <c r="G207" s="26">
        <v>0.99808440818584954</v>
      </c>
    </row>
    <row r="208" spans="1:7" x14ac:dyDescent="0.2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897</v>
      </c>
      <c r="E208" s="17" t="s">
        <v>9</v>
      </c>
      <c r="F208" s="25">
        <v>2020</v>
      </c>
      <c r="G208" s="26">
        <v>1.0019567460587548</v>
      </c>
    </row>
    <row r="209" spans="1:7" x14ac:dyDescent="0.2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897</v>
      </c>
      <c r="E209" s="17" t="s">
        <v>9</v>
      </c>
      <c r="F209" s="25">
        <v>2025</v>
      </c>
      <c r="G209" s="26">
        <v>1.0087815619012046</v>
      </c>
    </row>
    <row r="210" spans="1:7" x14ac:dyDescent="0.2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897</v>
      </c>
      <c r="E210" s="17" t="s">
        <v>9</v>
      </c>
      <c r="F210" s="25">
        <v>2030</v>
      </c>
      <c r="G210" s="26">
        <v>1.005873368943712</v>
      </c>
    </row>
    <row r="211" spans="1:7" x14ac:dyDescent="0.2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897</v>
      </c>
      <c r="E211" s="17" t="s">
        <v>9</v>
      </c>
      <c r="F211" s="25">
        <v>2035</v>
      </c>
      <c r="G211" s="26">
        <v>1.0285272877240228</v>
      </c>
    </row>
    <row r="212" spans="1:7" x14ac:dyDescent="0.2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897</v>
      </c>
      <c r="E212" s="17" t="s">
        <v>9</v>
      </c>
      <c r="F212" s="25">
        <v>2040</v>
      </c>
      <c r="G212" s="26">
        <v>1.0323022299700617</v>
      </c>
    </row>
    <row r="213" spans="1:7" x14ac:dyDescent="0.2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897</v>
      </c>
      <c r="E213" s="17" t="s">
        <v>9</v>
      </c>
      <c r="F213" s="25">
        <v>2045</v>
      </c>
      <c r="G213" s="26">
        <v>1.0281397443665665</v>
      </c>
    </row>
    <row r="214" spans="1:7" x14ac:dyDescent="0.2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897</v>
      </c>
      <c r="E214" s="17" t="s">
        <v>9</v>
      </c>
      <c r="F214" s="25">
        <v>2050</v>
      </c>
      <c r="G214" s="26">
        <v>1.0078694741009382</v>
      </c>
    </row>
    <row r="215" spans="1:7" x14ac:dyDescent="0.2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897</v>
      </c>
      <c r="E215" s="17" t="s">
        <v>9</v>
      </c>
      <c r="F215" s="25">
        <v>2055</v>
      </c>
      <c r="G215" s="26">
        <v>1.0459238642735686</v>
      </c>
    </row>
    <row r="216" spans="1:7" x14ac:dyDescent="0.2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897</v>
      </c>
      <c r="E216" s="17" t="s">
        <v>9</v>
      </c>
      <c r="F216" s="25">
        <v>2060</v>
      </c>
      <c r="G216" s="26">
        <v>1.0521939269426688</v>
      </c>
    </row>
    <row r="217" spans="1:7" x14ac:dyDescent="0.2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897</v>
      </c>
      <c r="E217" s="17" t="s">
        <v>9</v>
      </c>
      <c r="F217" s="25">
        <v>2065</v>
      </c>
      <c r="G217" s="26">
        <v>1.0452330137454748</v>
      </c>
    </row>
    <row r="218" spans="1:7" x14ac:dyDescent="0.2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897</v>
      </c>
      <c r="E218" s="17" t="s">
        <v>9</v>
      </c>
      <c r="F218" s="25">
        <v>2070</v>
      </c>
      <c r="G218" s="26">
        <v>1.0114022692441811</v>
      </c>
    </row>
    <row r="219" spans="1:7" x14ac:dyDescent="0.2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897</v>
      </c>
      <c r="E219" s="17" t="s">
        <v>9</v>
      </c>
      <c r="F219" s="25">
        <v>2075</v>
      </c>
      <c r="G219" s="26">
        <v>1.0613516131958538</v>
      </c>
    </row>
    <row r="220" spans="1:7" x14ac:dyDescent="0.2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897</v>
      </c>
      <c r="E220" s="17" t="s">
        <v>9</v>
      </c>
      <c r="F220" s="25">
        <v>2080</v>
      </c>
      <c r="G220" s="26">
        <v>1.0701318013138865</v>
      </c>
    </row>
    <row r="221" spans="1:7" x14ac:dyDescent="0.2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897</v>
      </c>
      <c r="E221" s="17" t="s">
        <v>9</v>
      </c>
      <c r="F221" s="25">
        <v>2085</v>
      </c>
      <c r="G221" s="26">
        <v>1.061974472025617</v>
      </c>
    </row>
    <row r="222" spans="1:7" x14ac:dyDescent="0.2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897</v>
      </c>
      <c r="E222" s="17" t="s">
        <v>9</v>
      </c>
      <c r="F222" s="25">
        <v>2090</v>
      </c>
      <c r="G222" s="26">
        <v>1.016953861942552</v>
      </c>
    </row>
    <row r="223" spans="1:7" x14ac:dyDescent="0.2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897</v>
      </c>
      <c r="E223" s="17" t="s">
        <v>10</v>
      </c>
      <c r="F223" s="25">
        <v>2010</v>
      </c>
      <c r="G223" s="26">
        <v>0.97649139760687809</v>
      </c>
    </row>
    <row r="224" spans="1:7" x14ac:dyDescent="0.2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897</v>
      </c>
      <c r="E224" s="17" t="s">
        <v>10</v>
      </c>
      <c r="F224" s="25">
        <v>2015</v>
      </c>
      <c r="G224" s="26">
        <v>0.9897408169866857</v>
      </c>
    </row>
    <row r="225" spans="1:7" x14ac:dyDescent="0.2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897</v>
      </c>
      <c r="E225" s="17" t="s">
        <v>10</v>
      </c>
      <c r="F225" s="25">
        <v>2020</v>
      </c>
      <c r="G225" s="26">
        <v>1.005909905702014</v>
      </c>
    </row>
    <row r="226" spans="1:7" x14ac:dyDescent="0.2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897</v>
      </c>
      <c r="E226" s="17" t="s">
        <v>10</v>
      </c>
      <c r="F226" s="25">
        <v>2025</v>
      </c>
      <c r="G226" s="26">
        <v>1.0194032412229879</v>
      </c>
    </row>
    <row r="227" spans="1:7" x14ac:dyDescent="0.2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897</v>
      </c>
      <c r="E227" s="17" t="s">
        <v>10</v>
      </c>
      <c r="F227" s="25">
        <v>2030</v>
      </c>
      <c r="G227" s="26">
        <v>1.0273945340556616</v>
      </c>
    </row>
    <row r="228" spans="1:7" x14ac:dyDescent="0.2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897</v>
      </c>
      <c r="E228" s="17" t="s">
        <v>10</v>
      </c>
      <c r="F228" s="25">
        <v>2035</v>
      </c>
      <c r="G228" s="26">
        <v>1.0449334045617042</v>
      </c>
    </row>
    <row r="229" spans="1:7" x14ac:dyDescent="0.2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897</v>
      </c>
      <c r="E229" s="17" t="s">
        <v>10</v>
      </c>
      <c r="F229" s="25">
        <v>2040</v>
      </c>
      <c r="G229" s="26">
        <v>1.0532272845411119</v>
      </c>
    </row>
    <row r="230" spans="1:7" x14ac:dyDescent="0.2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897</v>
      </c>
      <c r="E230" s="17" t="s">
        <v>10</v>
      </c>
      <c r="F230" s="25">
        <v>2045</v>
      </c>
      <c r="G230" s="26">
        <v>1.0637021766504471</v>
      </c>
    </row>
    <row r="231" spans="1:7" x14ac:dyDescent="0.2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897</v>
      </c>
      <c r="E231" s="17" t="s">
        <v>10</v>
      </c>
      <c r="F231" s="25">
        <v>2050</v>
      </c>
      <c r="G231" s="26">
        <v>1.0581341550248464</v>
      </c>
    </row>
    <row r="232" spans="1:7" x14ac:dyDescent="0.2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897</v>
      </c>
      <c r="E232" s="17" t="s">
        <v>10</v>
      </c>
      <c r="F232" s="25">
        <v>2055</v>
      </c>
      <c r="G232" s="26">
        <v>1.080389536828678</v>
      </c>
    </row>
    <row r="233" spans="1:7" x14ac:dyDescent="0.2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897</v>
      </c>
      <c r="E233" s="17" t="s">
        <v>10</v>
      </c>
      <c r="F233" s="25">
        <v>2060</v>
      </c>
      <c r="G233" s="26">
        <v>1.0866953731206861</v>
      </c>
    </row>
    <row r="234" spans="1:7" x14ac:dyDescent="0.2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897</v>
      </c>
      <c r="E234" s="17" t="s">
        <v>10</v>
      </c>
      <c r="F234" s="25">
        <v>2065</v>
      </c>
      <c r="G234" s="26">
        <v>1.099265862875348</v>
      </c>
    </row>
    <row r="235" spans="1:7" x14ac:dyDescent="0.2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897</v>
      </c>
      <c r="E235" s="17" t="s">
        <v>10</v>
      </c>
      <c r="F235" s="25">
        <v>2070</v>
      </c>
      <c r="G235" s="26">
        <v>1.0823378889066726</v>
      </c>
    </row>
    <row r="236" spans="1:7" x14ac:dyDescent="0.2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897</v>
      </c>
      <c r="E236" s="17" t="s">
        <v>10</v>
      </c>
      <c r="F236" s="25">
        <v>2075</v>
      </c>
      <c r="G236" s="26">
        <v>1.1106071082192359</v>
      </c>
    </row>
    <row r="237" spans="1:7" x14ac:dyDescent="0.2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897</v>
      </c>
      <c r="E237" s="17" t="s">
        <v>10</v>
      </c>
      <c r="F237" s="25">
        <v>2080</v>
      </c>
      <c r="G237" s="26">
        <v>1.1164638949141337</v>
      </c>
    </row>
    <row r="238" spans="1:7" x14ac:dyDescent="0.2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897</v>
      </c>
      <c r="E238" s="17" t="s">
        <v>10</v>
      </c>
      <c r="F238" s="25">
        <v>2085</v>
      </c>
      <c r="G238" s="26">
        <v>1.129773081505244</v>
      </c>
    </row>
    <row r="239" spans="1:7" x14ac:dyDescent="0.2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897</v>
      </c>
      <c r="E239" s="17" t="s">
        <v>10</v>
      </c>
      <c r="F239" s="25">
        <v>2090</v>
      </c>
      <c r="G239" s="26">
        <v>1.1018711786476452</v>
      </c>
    </row>
    <row r="240" spans="1:7" x14ac:dyDescent="0.2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897</v>
      </c>
      <c r="E240" s="17" t="s">
        <v>11</v>
      </c>
      <c r="F240" s="25">
        <v>2010</v>
      </c>
      <c r="G240" s="26">
        <v>0.97850433749610433</v>
      </c>
    </row>
    <row r="241" spans="1:7" x14ac:dyDescent="0.2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897</v>
      </c>
      <c r="E241" s="17" t="s">
        <v>11</v>
      </c>
      <c r="F241" s="25">
        <v>2015</v>
      </c>
      <c r="G241" s="26">
        <v>0.98844076788369506</v>
      </c>
    </row>
    <row r="242" spans="1:7" x14ac:dyDescent="0.2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897</v>
      </c>
      <c r="E242" s="17" t="s">
        <v>11</v>
      </c>
      <c r="F242" s="25">
        <v>2020</v>
      </c>
      <c r="G242" s="26">
        <v>1.0041797265781853</v>
      </c>
    </row>
    <row r="243" spans="1:7" x14ac:dyDescent="0.2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897</v>
      </c>
      <c r="E243" s="17" t="s">
        <v>11</v>
      </c>
      <c r="F243" s="25">
        <v>2025</v>
      </c>
      <c r="G243" s="26">
        <v>1.0142771707105749</v>
      </c>
    </row>
    <row r="244" spans="1:7" x14ac:dyDescent="0.2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897</v>
      </c>
      <c r="E244" s="17" t="s">
        <v>11</v>
      </c>
      <c r="F244" s="25">
        <v>2030</v>
      </c>
      <c r="G244" s="26">
        <v>1.0281213013875936</v>
      </c>
    </row>
    <row r="245" spans="1:7" x14ac:dyDescent="0.2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897</v>
      </c>
      <c r="E245" s="17" t="s">
        <v>11</v>
      </c>
      <c r="F245" s="25">
        <v>2035</v>
      </c>
      <c r="G245" s="26">
        <v>1.044811616372199</v>
      </c>
    </row>
    <row r="246" spans="1:7" x14ac:dyDescent="0.2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897</v>
      </c>
      <c r="E246" s="17" t="s">
        <v>11</v>
      </c>
      <c r="F246" s="25">
        <v>2040</v>
      </c>
      <c r="G246" s="26">
        <v>1.0399129092294894</v>
      </c>
    </row>
    <row r="247" spans="1:7" x14ac:dyDescent="0.2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897</v>
      </c>
      <c r="E247" s="17" t="s">
        <v>11</v>
      </c>
      <c r="F247" s="25">
        <v>2045</v>
      </c>
      <c r="G247" s="26">
        <v>1.0507915340418057</v>
      </c>
    </row>
    <row r="248" spans="1:7" x14ac:dyDescent="0.2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897</v>
      </c>
      <c r="E248" s="17" t="s">
        <v>11</v>
      </c>
      <c r="F248" s="25">
        <v>2050</v>
      </c>
      <c r="G248" s="26">
        <v>1.0589837469873089</v>
      </c>
    </row>
    <row r="249" spans="1:7" x14ac:dyDescent="0.2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897</v>
      </c>
      <c r="E249" s="17" t="s">
        <v>11</v>
      </c>
      <c r="F249" s="25">
        <v>2055</v>
      </c>
      <c r="G249" s="26">
        <v>1.0870036166914336</v>
      </c>
    </row>
    <row r="250" spans="1:7" x14ac:dyDescent="0.2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897</v>
      </c>
      <c r="E250" s="17" t="s">
        <v>11</v>
      </c>
      <c r="F250" s="25">
        <v>2060</v>
      </c>
      <c r="G250" s="26">
        <v>1.0672268824213293</v>
      </c>
    </row>
    <row r="251" spans="1:7" x14ac:dyDescent="0.2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897</v>
      </c>
      <c r="E251" s="17" t="s">
        <v>11</v>
      </c>
      <c r="F251" s="25">
        <v>2065</v>
      </c>
      <c r="G251" s="26">
        <v>1.0810515124544862</v>
      </c>
    </row>
    <row r="252" spans="1:7" x14ac:dyDescent="0.2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897</v>
      </c>
      <c r="E252" s="17" t="s">
        <v>11</v>
      </c>
      <c r="F252" s="25">
        <v>2070</v>
      </c>
      <c r="G252" s="26">
        <v>1.0849739153609397</v>
      </c>
    </row>
    <row r="253" spans="1:7" x14ac:dyDescent="0.2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897</v>
      </c>
      <c r="E253" s="17" t="s">
        <v>11</v>
      </c>
      <c r="F253" s="25">
        <v>2075</v>
      </c>
      <c r="G253" s="26">
        <v>1.1233512474591665</v>
      </c>
    </row>
    <row r="254" spans="1:7" x14ac:dyDescent="0.2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897</v>
      </c>
      <c r="E254" s="17" t="s">
        <v>11</v>
      </c>
      <c r="F254" s="25">
        <v>2080</v>
      </c>
      <c r="G254" s="26">
        <v>1.0914250167371977</v>
      </c>
    </row>
    <row r="255" spans="1:7" x14ac:dyDescent="0.2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897</v>
      </c>
      <c r="E255" s="17" t="s">
        <v>11</v>
      </c>
      <c r="F255" s="25">
        <v>2085</v>
      </c>
      <c r="G255" s="26">
        <v>1.1078914291185624</v>
      </c>
    </row>
    <row r="256" spans="1:7" x14ac:dyDescent="0.2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897</v>
      </c>
      <c r="E256" s="17" t="s">
        <v>11</v>
      </c>
      <c r="F256" s="25">
        <v>2090</v>
      </c>
      <c r="G256" s="26">
        <v>1.1053717036493316</v>
      </c>
    </row>
    <row r="257" spans="1:7" x14ac:dyDescent="0.2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897</v>
      </c>
      <c r="E257" s="17" t="s">
        <v>12</v>
      </c>
      <c r="F257" s="25">
        <v>2010</v>
      </c>
      <c r="G257" s="26">
        <v>0.96372230106275758</v>
      </c>
    </row>
    <row r="258" spans="1:7" x14ac:dyDescent="0.2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897</v>
      </c>
      <c r="E258" s="17" t="s">
        <v>12</v>
      </c>
      <c r="F258" s="25">
        <v>2015</v>
      </c>
      <c r="G258" s="26">
        <v>0.98373450803149665</v>
      </c>
    </row>
    <row r="259" spans="1:7" x14ac:dyDescent="0.2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897</v>
      </c>
      <c r="E259" s="17" t="s">
        <v>12</v>
      </c>
      <c r="F259" s="25">
        <v>2020</v>
      </c>
      <c r="G259" s="26">
        <v>1.0081382363548503</v>
      </c>
    </row>
    <row r="260" spans="1:7" x14ac:dyDescent="0.2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897</v>
      </c>
      <c r="E260" s="17" t="s">
        <v>12</v>
      </c>
      <c r="F260" s="25">
        <v>2025</v>
      </c>
      <c r="G260" s="26">
        <v>1.0312300575616644</v>
      </c>
    </row>
    <row r="261" spans="1:7" x14ac:dyDescent="0.2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897</v>
      </c>
      <c r="E261" s="17" t="s">
        <v>12</v>
      </c>
      <c r="F261" s="25">
        <v>2030</v>
      </c>
      <c r="G261" s="26">
        <v>1.052897527115511</v>
      </c>
    </row>
    <row r="262" spans="1:7" x14ac:dyDescent="0.2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897</v>
      </c>
      <c r="E262" s="17" t="s">
        <v>12</v>
      </c>
      <c r="F262" s="25">
        <v>2035</v>
      </c>
      <c r="G262" s="26">
        <v>1.0949860328622261</v>
      </c>
    </row>
    <row r="263" spans="1:7" x14ac:dyDescent="0.2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897</v>
      </c>
      <c r="E263" s="17" t="s">
        <v>12</v>
      </c>
      <c r="F263" s="25">
        <v>2040</v>
      </c>
      <c r="G263" s="26">
        <v>1.0931962359327143</v>
      </c>
    </row>
    <row r="264" spans="1:7" x14ac:dyDescent="0.2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897</v>
      </c>
      <c r="E264" s="17" t="s">
        <v>12</v>
      </c>
      <c r="F264" s="25">
        <v>2045</v>
      </c>
      <c r="G264" s="26">
        <v>1.1059310346293079</v>
      </c>
    </row>
    <row r="265" spans="1:7" x14ac:dyDescent="0.2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897</v>
      </c>
      <c r="E265" s="17" t="s">
        <v>12</v>
      </c>
      <c r="F265" s="25">
        <v>2050</v>
      </c>
      <c r="G265" s="26">
        <v>1.1309010900475633</v>
      </c>
    </row>
    <row r="266" spans="1:7" x14ac:dyDescent="0.2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897</v>
      </c>
      <c r="E266" s="17" t="s">
        <v>12</v>
      </c>
      <c r="F266" s="25">
        <v>2055</v>
      </c>
      <c r="G266" s="26">
        <v>1.1956046863866441</v>
      </c>
    </row>
    <row r="267" spans="1:7" x14ac:dyDescent="0.2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897</v>
      </c>
      <c r="E267" s="17" t="s">
        <v>12</v>
      </c>
      <c r="F267" s="25">
        <v>2060</v>
      </c>
      <c r="G267" s="26">
        <v>1.1633923302049736</v>
      </c>
    </row>
    <row r="268" spans="1:7" x14ac:dyDescent="0.2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897</v>
      </c>
      <c r="E268" s="17" t="s">
        <v>12</v>
      </c>
      <c r="F268" s="25">
        <v>2065</v>
      </c>
      <c r="G268" s="26">
        <v>1.1680531809971832</v>
      </c>
    </row>
    <row r="269" spans="1:7" x14ac:dyDescent="0.2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897</v>
      </c>
      <c r="E269" s="17" t="s">
        <v>12</v>
      </c>
      <c r="F269" s="25">
        <v>2070</v>
      </c>
      <c r="G269" s="26">
        <v>1.2014910756136641</v>
      </c>
    </row>
    <row r="270" spans="1:7" x14ac:dyDescent="0.2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897</v>
      </c>
      <c r="E270" s="17" t="s">
        <v>12</v>
      </c>
      <c r="F270" s="25">
        <v>2075</v>
      </c>
      <c r="G270" s="26">
        <v>1.287486891627224</v>
      </c>
    </row>
    <row r="271" spans="1:7" x14ac:dyDescent="0.2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897</v>
      </c>
      <c r="E271" s="17" t="s">
        <v>12</v>
      </c>
      <c r="F271" s="25">
        <v>2080</v>
      </c>
      <c r="G271" s="26">
        <v>1.2264762049574025</v>
      </c>
    </row>
    <row r="272" spans="1:7" x14ac:dyDescent="0.2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897</v>
      </c>
      <c r="E272" s="17" t="s">
        <v>12</v>
      </c>
      <c r="F272" s="25">
        <v>2085</v>
      </c>
      <c r="G272" s="26">
        <v>1.2210431423001067</v>
      </c>
    </row>
    <row r="273" spans="1:7" x14ac:dyDescent="0.2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897</v>
      </c>
      <c r="E273" s="17" t="s">
        <v>12</v>
      </c>
      <c r="F273" s="25">
        <v>2090</v>
      </c>
      <c r="G273" s="26">
        <v>1.255953138391471</v>
      </c>
    </row>
    <row r="274" spans="1:7" x14ac:dyDescent="0.2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Road Miles and Population Adjustment Factor (Proactive Adaptation)</v>
      </c>
      <c r="D274" s="24" t="s">
        <v>896</v>
      </c>
      <c r="E274" s="17" t="s">
        <v>6</v>
      </c>
      <c r="F274" s="25">
        <v>2010</v>
      </c>
      <c r="G274" s="26">
        <v>0.99729124768218647</v>
      </c>
    </row>
    <row r="275" spans="1:7" x14ac:dyDescent="0.2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Road Miles and Population Adjustment Factor (Proactive Adaptation)</v>
      </c>
      <c r="D275" s="24" t="s">
        <v>896</v>
      </c>
      <c r="E275" s="17" t="s">
        <v>6</v>
      </c>
      <c r="F275" s="25">
        <v>2015</v>
      </c>
      <c r="G275" s="26">
        <v>0.99852022729628509</v>
      </c>
    </row>
    <row r="276" spans="1:7" x14ac:dyDescent="0.2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Road Miles and Population Adjustment Factor (Proactive Adaptation)</v>
      </c>
      <c r="D276" s="24" t="s">
        <v>896</v>
      </c>
      <c r="E276" s="17" t="s">
        <v>6</v>
      </c>
      <c r="F276" s="25">
        <v>2020</v>
      </c>
      <c r="G276" s="26">
        <v>1.0006205353506674</v>
      </c>
    </row>
    <row r="277" spans="1:7" x14ac:dyDescent="0.2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Road Miles and Population Adjustment Factor (Proactive Adaptation)</v>
      </c>
      <c r="D277" s="24" t="s">
        <v>896</v>
      </c>
      <c r="E277" s="17" t="s">
        <v>6</v>
      </c>
      <c r="F277" s="25">
        <v>2025</v>
      </c>
      <c r="G277" s="26">
        <v>1.0016132838371696</v>
      </c>
    </row>
    <row r="278" spans="1:7" x14ac:dyDescent="0.2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Road Miles and Population Adjustment Factor (Proactive Adaptation)</v>
      </c>
      <c r="D278" s="24" t="s">
        <v>896</v>
      </c>
      <c r="E278" s="17" t="s">
        <v>6</v>
      </c>
      <c r="F278" s="25">
        <v>2030</v>
      </c>
      <c r="G278" s="26">
        <v>1.0028113647704511</v>
      </c>
    </row>
    <row r="279" spans="1:7" x14ac:dyDescent="0.2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Road Miles and Population Adjustment Factor (Proactive Adaptation)</v>
      </c>
      <c r="D279" s="24" t="s">
        <v>896</v>
      </c>
      <c r="E279" s="17" t="s">
        <v>6</v>
      </c>
      <c r="F279" s="25">
        <v>2035</v>
      </c>
      <c r="G279" s="26">
        <v>1.0119517149970192</v>
      </c>
    </row>
    <row r="280" spans="1:7" x14ac:dyDescent="0.2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Road Miles and Population Adjustment Factor (Proactive Adaptation)</v>
      </c>
      <c r="D280" s="24" t="s">
        <v>896</v>
      </c>
      <c r="E280" s="17" t="s">
        <v>6</v>
      </c>
      <c r="F280" s="25">
        <v>2040</v>
      </c>
      <c r="G280" s="26">
        <v>1.0118817671150346</v>
      </c>
    </row>
    <row r="281" spans="1:7" x14ac:dyDescent="0.2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Road Miles and Population Adjustment Factor (Proactive Adaptation)</v>
      </c>
      <c r="D281" s="24" t="s">
        <v>896</v>
      </c>
      <c r="E281" s="17" t="s">
        <v>6</v>
      </c>
      <c r="F281" s="25">
        <v>2045</v>
      </c>
      <c r="G281" s="26">
        <v>1.0033066916788267</v>
      </c>
    </row>
    <row r="282" spans="1:7" x14ac:dyDescent="0.2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Road Miles and Population Adjustment Factor (Proactive Adaptation)</v>
      </c>
      <c r="D282" s="24" t="s">
        <v>896</v>
      </c>
      <c r="E282" s="17" t="s">
        <v>6</v>
      </c>
      <c r="F282" s="25">
        <v>2050</v>
      </c>
      <c r="G282" s="26">
        <v>1.0058229151969218</v>
      </c>
    </row>
    <row r="283" spans="1:7" x14ac:dyDescent="0.2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Road Miles and Population Adjustment Factor (Proactive Adaptation)</v>
      </c>
      <c r="D283" s="24" t="s">
        <v>896</v>
      </c>
      <c r="E283" s="17" t="s">
        <v>6</v>
      </c>
      <c r="F283" s="25">
        <v>2055</v>
      </c>
      <c r="G283" s="26">
        <v>1.0194749766324627</v>
      </c>
    </row>
    <row r="284" spans="1:7" x14ac:dyDescent="0.2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Road Miles and Population Adjustment Factor (Proactive Adaptation)</v>
      </c>
      <c r="D284" s="24" t="s">
        <v>896</v>
      </c>
      <c r="E284" s="17" t="s">
        <v>6</v>
      </c>
      <c r="F284" s="25">
        <v>2060</v>
      </c>
      <c r="G284" s="26">
        <v>1.0186893401130714</v>
      </c>
    </row>
    <row r="285" spans="1:7" x14ac:dyDescent="0.2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Road Miles and Population Adjustment Factor (Proactive Adaptation)</v>
      </c>
      <c r="D285" s="24" t="s">
        <v>896</v>
      </c>
      <c r="E285" s="17" t="s">
        <v>6</v>
      </c>
      <c r="F285" s="25">
        <v>2065</v>
      </c>
      <c r="G285" s="26">
        <v>1.0049071002150418</v>
      </c>
    </row>
    <row r="286" spans="1:7" x14ac:dyDescent="0.2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Road Miles and Population Adjustment Factor (Proactive Adaptation)</v>
      </c>
      <c r="D286" s="24" t="s">
        <v>896</v>
      </c>
      <c r="E286" s="17" t="s">
        <v>6</v>
      </c>
      <c r="F286" s="25">
        <v>2070</v>
      </c>
      <c r="G286" s="26">
        <v>1.0082045847032333</v>
      </c>
    </row>
    <row r="287" spans="1:7" x14ac:dyDescent="0.2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Road Miles and Population Adjustment Factor (Proactive Adaptation)</v>
      </c>
      <c r="D287" s="24" t="s">
        <v>896</v>
      </c>
      <c r="E287" s="17" t="s">
        <v>6</v>
      </c>
      <c r="F287" s="25">
        <v>2075</v>
      </c>
      <c r="G287" s="26">
        <v>1.0266615387157101</v>
      </c>
    </row>
    <row r="288" spans="1:7" x14ac:dyDescent="0.2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Road Miles and Population Adjustment Factor (Proactive Adaptation)</v>
      </c>
      <c r="D288" s="24" t="s">
        <v>896</v>
      </c>
      <c r="E288" s="17" t="s">
        <v>6</v>
      </c>
      <c r="F288" s="25">
        <v>2080</v>
      </c>
      <c r="G288" s="26">
        <v>1.0254472353160473</v>
      </c>
    </row>
    <row r="289" spans="1:7" x14ac:dyDescent="0.2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Road Miles and Population Adjustment Factor (Proactive Adaptation)</v>
      </c>
      <c r="D289" s="24" t="s">
        <v>896</v>
      </c>
      <c r="E289" s="17" t="s">
        <v>6</v>
      </c>
      <c r="F289" s="25">
        <v>2085</v>
      </c>
      <c r="G289" s="26">
        <v>1.0064991259563842</v>
      </c>
    </row>
    <row r="290" spans="1:7" x14ac:dyDescent="0.2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Road Miles and Population Adjustment Factor (Proactive Adaptation)</v>
      </c>
      <c r="D290" s="24" t="s">
        <v>896</v>
      </c>
      <c r="E290" s="17" t="s">
        <v>6</v>
      </c>
      <c r="F290" s="25">
        <v>2090</v>
      </c>
      <c r="G290" s="26">
        <v>1.0103497325430746</v>
      </c>
    </row>
    <row r="291" spans="1:7" x14ac:dyDescent="0.2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Road Miles and Population Adjustment Factor (Proactive Adaptation)</v>
      </c>
      <c r="D291" s="24" t="s">
        <v>896</v>
      </c>
      <c r="E291" s="17" t="s">
        <v>13</v>
      </c>
      <c r="F291" s="25">
        <v>2010</v>
      </c>
      <c r="G291" s="26">
        <v>0.98358750479840795</v>
      </c>
    </row>
    <row r="292" spans="1:7" x14ac:dyDescent="0.2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Road Miles and Population Adjustment Factor (Proactive Adaptation)</v>
      </c>
      <c r="D292" s="24" t="s">
        <v>896</v>
      </c>
      <c r="E292" s="17" t="s">
        <v>13</v>
      </c>
      <c r="F292" s="25">
        <v>2015</v>
      </c>
      <c r="G292" s="26">
        <v>0.99124795682179823</v>
      </c>
    </row>
    <row r="293" spans="1:7" x14ac:dyDescent="0.2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Road Miles and Population Adjustment Factor (Proactive Adaptation)</v>
      </c>
      <c r="D293" s="24" t="s">
        <v>896</v>
      </c>
      <c r="E293" s="17" t="s">
        <v>13</v>
      </c>
      <c r="F293" s="25">
        <v>2020</v>
      </c>
      <c r="G293" s="26">
        <v>1.0050514667094006</v>
      </c>
    </row>
    <row r="294" spans="1:7" x14ac:dyDescent="0.2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Road Miles and Population Adjustment Factor (Proactive Adaptation)</v>
      </c>
      <c r="D294" s="24" t="s">
        <v>896</v>
      </c>
      <c r="E294" s="17" t="s">
        <v>13</v>
      </c>
      <c r="F294" s="25">
        <v>2025</v>
      </c>
      <c r="G294" s="26">
        <v>1.0160619729752172</v>
      </c>
    </row>
    <row r="295" spans="1:7" x14ac:dyDescent="0.2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Road Miles and Population Adjustment Factor (Proactive Adaptation)</v>
      </c>
      <c r="D295" s="24" t="s">
        <v>896</v>
      </c>
      <c r="E295" s="17" t="s">
        <v>13</v>
      </c>
      <c r="F295" s="25">
        <v>2030</v>
      </c>
      <c r="G295" s="26">
        <v>1.0206574935257926</v>
      </c>
    </row>
    <row r="296" spans="1:7" x14ac:dyDescent="0.2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Road Miles and Population Adjustment Factor (Proactive Adaptation)</v>
      </c>
      <c r="D296" s="24" t="s">
        <v>896</v>
      </c>
      <c r="E296" s="17" t="s">
        <v>13</v>
      </c>
      <c r="F296" s="25">
        <v>2035</v>
      </c>
      <c r="G296" s="26">
        <v>1.0388483729036293</v>
      </c>
    </row>
    <row r="297" spans="1:7" x14ac:dyDescent="0.2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Road Miles and Population Adjustment Factor (Proactive Adaptation)</v>
      </c>
      <c r="D297" s="24" t="s">
        <v>896</v>
      </c>
      <c r="E297" s="17" t="s">
        <v>13</v>
      </c>
      <c r="F297" s="25">
        <v>2040</v>
      </c>
      <c r="G297" s="26">
        <v>1.0436872429560189</v>
      </c>
    </row>
    <row r="298" spans="1:7" x14ac:dyDescent="0.2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Road Miles and Population Adjustment Factor (Proactive Adaptation)</v>
      </c>
      <c r="D298" s="24" t="s">
        <v>896</v>
      </c>
      <c r="E298" s="17" t="s">
        <v>13</v>
      </c>
      <c r="F298" s="25">
        <v>2045</v>
      </c>
      <c r="G298" s="26">
        <v>1.0525715019238424</v>
      </c>
    </row>
    <row r="299" spans="1:7" x14ac:dyDescent="0.2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Road Miles and Population Adjustment Factor (Proactive Adaptation)</v>
      </c>
      <c r="D299" s="24" t="s">
        <v>896</v>
      </c>
      <c r="E299" s="17" t="s">
        <v>13</v>
      </c>
      <c r="F299" s="25">
        <v>2050</v>
      </c>
      <c r="G299" s="26">
        <v>1.050845951009528</v>
      </c>
    </row>
    <row r="300" spans="1:7" x14ac:dyDescent="0.2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Road Miles and Population Adjustment Factor (Proactive Adaptation)</v>
      </c>
      <c r="D300" s="24" t="s">
        <v>896</v>
      </c>
      <c r="E300" s="17" t="s">
        <v>13</v>
      </c>
      <c r="F300" s="25">
        <v>2055</v>
      </c>
      <c r="G300" s="26">
        <v>1.0745595328019095</v>
      </c>
    </row>
    <row r="301" spans="1:7" x14ac:dyDescent="0.2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Road Miles and Population Adjustment Factor (Proactive Adaptation)</v>
      </c>
      <c r="D301" s="24" t="s">
        <v>896</v>
      </c>
      <c r="E301" s="17" t="s">
        <v>13</v>
      </c>
      <c r="F301" s="25">
        <v>2060</v>
      </c>
      <c r="G301" s="26">
        <v>1.0746369955380113</v>
      </c>
    </row>
    <row r="302" spans="1:7" x14ac:dyDescent="0.2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Road Miles and Population Adjustment Factor (Proactive Adaptation)</v>
      </c>
      <c r="D302" s="24" t="s">
        <v>896</v>
      </c>
      <c r="E302" s="17" t="s">
        <v>13</v>
      </c>
      <c r="F302" s="25">
        <v>2065</v>
      </c>
      <c r="G302" s="26">
        <v>1.0830508901943572</v>
      </c>
    </row>
    <row r="303" spans="1:7" x14ac:dyDescent="0.2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Road Miles and Population Adjustment Factor (Proactive Adaptation)</v>
      </c>
      <c r="D303" s="24" t="s">
        <v>896</v>
      </c>
      <c r="E303" s="17" t="s">
        <v>13</v>
      </c>
      <c r="F303" s="25">
        <v>2070</v>
      </c>
      <c r="G303" s="26">
        <v>1.0757475627483419</v>
      </c>
    </row>
    <row r="304" spans="1:7" x14ac:dyDescent="0.2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Road Miles and Population Adjustment Factor (Proactive Adaptation)</v>
      </c>
      <c r="D304" s="24" t="s">
        <v>896</v>
      </c>
      <c r="E304" s="17" t="s">
        <v>13</v>
      </c>
      <c r="F304" s="25">
        <v>2075</v>
      </c>
      <c r="G304" s="26">
        <v>1.10624590109756</v>
      </c>
    </row>
    <row r="305" spans="1:7" x14ac:dyDescent="0.2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Road Miles and Population Adjustment Factor (Proactive Adaptation)</v>
      </c>
      <c r="D305" s="24" t="s">
        <v>896</v>
      </c>
      <c r="E305" s="17" t="s">
        <v>13</v>
      </c>
      <c r="F305" s="25">
        <v>2080</v>
      </c>
      <c r="G305" s="26">
        <v>1.1024977599543297</v>
      </c>
    </row>
    <row r="306" spans="1:7" x14ac:dyDescent="0.2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Road Miles and Population Adjustment Factor (Proactive Adaptation)</v>
      </c>
      <c r="D306" s="24" t="s">
        <v>896</v>
      </c>
      <c r="E306" s="17" t="s">
        <v>13</v>
      </c>
      <c r="F306" s="25">
        <v>2085</v>
      </c>
      <c r="G306" s="26">
        <v>1.1091345581185825</v>
      </c>
    </row>
    <row r="307" spans="1:7" x14ac:dyDescent="0.2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Road Miles and Population Adjustment Factor (Proactive Adaptation)</v>
      </c>
      <c r="D307" s="24" t="s">
        <v>896</v>
      </c>
      <c r="E307" s="17" t="s">
        <v>13</v>
      </c>
      <c r="F307" s="25">
        <v>2090</v>
      </c>
      <c r="G307" s="26">
        <v>1.0954806804616108</v>
      </c>
    </row>
    <row r="308" spans="1:7" x14ac:dyDescent="0.2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Road Miles and Population Adjustment Factor (Proactive Adaptation)</v>
      </c>
      <c r="D308" s="24" t="s">
        <v>896</v>
      </c>
      <c r="E308" s="17" t="s">
        <v>7</v>
      </c>
      <c r="F308" s="25">
        <v>2010</v>
      </c>
      <c r="G308" s="26">
        <v>0.99316624817819354</v>
      </c>
    </row>
    <row r="309" spans="1:7" x14ac:dyDescent="0.2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Road Miles and Population Adjustment Factor (Proactive Adaptation)</v>
      </c>
      <c r="D309" s="24" t="s">
        <v>896</v>
      </c>
      <c r="E309" s="17" t="s">
        <v>7</v>
      </c>
      <c r="F309" s="25">
        <v>2015</v>
      </c>
      <c r="G309" s="26">
        <v>0.99774239064012193</v>
      </c>
    </row>
    <row r="310" spans="1:7" x14ac:dyDescent="0.2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Road Miles and Population Adjustment Factor (Proactive Adaptation)</v>
      </c>
      <c r="D310" s="24" t="s">
        <v>896</v>
      </c>
      <c r="E310" s="17" t="s">
        <v>7</v>
      </c>
      <c r="F310" s="25">
        <v>2020</v>
      </c>
      <c r="G310" s="26">
        <v>1.0000599747899594</v>
      </c>
    </row>
    <row r="311" spans="1:7" x14ac:dyDescent="0.2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Road Miles and Population Adjustment Factor (Proactive Adaptation)</v>
      </c>
      <c r="D311" s="24" t="s">
        <v>896</v>
      </c>
      <c r="E311" s="17" t="s">
        <v>7</v>
      </c>
      <c r="F311" s="25">
        <v>2025</v>
      </c>
      <c r="G311" s="26">
        <v>1.0029434972529123</v>
      </c>
    </row>
    <row r="312" spans="1:7" x14ac:dyDescent="0.2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Road Miles and Population Adjustment Factor (Proactive Adaptation)</v>
      </c>
      <c r="D312" s="24" t="s">
        <v>896</v>
      </c>
      <c r="E312" s="17" t="s">
        <v>7</v>
      </c>
      <c r="F312" s="25">
        <v>2030</v>
      </c>
      <c r="G312" s="26">
        <v>1.0044452486192244</v>
      </c>
    </row>
    <row r="313" spans="1:7" x14ac:dyDescent="0.2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Road Miles and Population Adjustment Factor (Proactive Adaptation)</v>
      </c>
      <c r="D313" s="24" t="s">
        <v>896</v>
      </c>
      <c r="E313" s="17" t="s">
        <v>7</v>
      </c>
      <c r="F313" s="25">
        <v>2035</v>
      </c>
      <c r="G313" s="26">
        <v>1.0101530881365701</v>
      </c>
    </row>
    <row r="314" spans="1:7" x14ac:dyDescent="0.2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Road Miles and Population Adjustment Factor (Proactive Adaptation)</v>
      </c>
      <c r="D314" s="24" t="s">
        <v>896</v>
      </c>
      <c r="E314" s="17" t="s">
        <v>7</v>
      </c>
      <c r="F314" s="25">
        <v>2040</v>
      </c>
      <c r="G314" s="26">
        <v>1.0111397074768396</v>
      </c>
    </row>
    <row r="315" spans="1:7" x14ac:dyDescent="0.2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Road Miles and Population Adjustment Factor (Proactive Adaptation)</v>
      </c>
      <c r="D315" s="24" t="s">
        <v>896</v>
      </c>
      <c r="E315" s="17" t="s">
        <v>7</v>
      </c>
      <c r="F315" s="25">
        <v>2045</v>
      </c>
      <c r="G315" s="26">
        <v>1.007266685107016</v>
      </c>
    </row>
    <row r="316" spans="1:7" x14ac:dyDescent="0.2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Road Miles and Population Adjustment Factor (Proactive Adaptation)</v>
      </c>
      <c r="D316" s="24" t="s">
        <v>896</v>
      </c>
      <c r="E316" s="17" t="s">
        <v>7</v>
      </c>
      <c r="F316" s="25">
        <v>2050</v>
      </c>
      <c r="G316" s="26">
        <v>1.0084155713537843</v>
      </c>
    </row>
    <row r="317" spans="1:7" x14ac:dyDescent="0.2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Road Miles and Population Adjustment Factor (Proactive Adaptation)</v>
      </c>
      <c r="D317" s="24" t="s">
        <v>896</v>
      </c>
      <c r="E317" s="17" t="s">
        <v>7</v>
      </c>
      <c r="F317" s="25">
        <v>2055</v>
      </c>
      <c r="G317" s="26">
        <v>1.0152942350056824</v>
      </c>
    </row>
    <row r="318" spans="1:7" x14ac:dyDescent="0.2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Road Miles and Population Adjustment Factor (Proactive Adaptation)</v>
      </c>
      <c r="D318" s="24" t="s">
        <v>896</v>
      </c>
      <c r="E318" s="17" t="s">
        <v>7</v>
      </c>
      <c r="F318" s="25">
        <v>2060</v>
      </c>
      <c r="G318" s="26">
        <v>1.015971554168188</v>
      </c>
    </row>
    <row r="319" spans="1:7" x14ac:dyDescent="0.2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Road Miles and Population Adjustment Factor (Proactive Adaptation)</v>
      </c>
      <c r="D319" s="24" t="s">
        <v>896</v>
      </c>
      <c r="E319" s="17" t="s">
        <v>7</v>
      </c>
      <c r="F319" s="25">
        <v>2065</v>
      </c>
      <c r="G319" s="26">
        <v>1.0091895081799214</v>
      </c>
    </row>
    <row r="320" spans="1:7" x14ac:dyDescent="0.2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Road Miles and Population Adjustment Factor (Proactive Adaptation)</v>
      </c>
      <c r="D320" s="24" t="s">
        <v>896</v>
      </c>
      <c r="E320" s="17" t="s">
        <v>7</v>
      </c>
      <c r="F320" s="25">
        <v>2070</v>
      </c>
      <c r="G320" s="26">
        <v>1.011045303883108</v>
      </c>
    </row>
    <row r="321" spans="1:7" x14ac:dyDescent="0.2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Road Miles and Population Adjustment Factor (Proactive Adaptation)</v>
      </c>
      <c r="D321" s="24" t="s">
        <v>896</v>
      </c>
      <c r="E321" s="17" t="s">
        <v>7</v>
      </c>
      <c r="F321" s="25">
        <v>2075</v>
      </c>
      <c r="G321" s="26">
        <v>1.0200506046091418</v>
      </c>
    </row>
    <row r="322" spans="1:7" x14ac:dyDescent="0.2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Road Miles and Population Adjustment Factor (Proactive Adaptation)</v>
      </c>
      <c r="D322" s="24" t="s">
        <v>896</v>
      </c>
      <c r="E322" s="17" t="s">
        <v>7</v>
      </c>
      <c r="F322" s="25">
        <v>2080</v>
      </c>
      <c r="G322" s="26">
        <v>1.0205971477048312</v>
      </c>
    </row>
    <row r="323" spans="1:7" x14ac:dyDescent="0.2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Road Miles and Population Adjustment Factor (Proactive Adaptation)</v>
      </c>
      <c r="D323" s="24" t="s">
        <v>896</v>
      </c>
      <c r="E323" s="17" t="s">
        <v>7</v>
      </c>
      <c r="F323" s="25">
        <v>2085</v>
      </c>
      <c r="G323" s="26">
        <v>1.0110655755411129</v>
      </c>
    </row>
    <row r="324" spans="1:7" x14ac:dyDescent="0.2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Road Miles and Population Adjustment Factor (Proactive Adaptation)</v>
      </c>
      <c r="D324" s="24" t="s">
        <v>896</v>
      </c>
      <c r="E324" s="17" t="s">
        <v>7</v>
      </c>
      <c r="F324" s="25">
        <v>2090</v>
      </c>
      <c r="G324" s="26">
        <v>1.0135237197755664</v>
      </c>
    </row>
    <row r="325" spans="1:7" x14ac:dyDescent="0.2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Road Miles and Population Adjustment Factor (Proactive Adaptation)</v>
      </c>
      <c r="D325" s="24" t="s">
        <v>896</v>
      </c>
      <c r="E325" s="17" t="s">
        <v>8</v>
      </c>
      <c r="F325" s="25">
        <v>2010</v>
      </c>
      <c r="G325" s="26">
        <v>0.99168132488861971</v>
      </c>
    </row>
    <row r="326" spans="1:7" x14ac:dyDescent="0.2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Road Miles and Population Adjustment Factor (Proactive Adaptation)</v>
      </c>
      <c r="D326" s="24" t="s">
        <v>896</v>
      </c>
      <c r="E326" s="17" t="s">
        <v>8</v>
      </c>
      <c r="F326" s="25">
        <v>2015</v>
      </c>
      <c r="G326" s="26">
        <v>0.99683932077544535</v>
      </c>
    </row>
    <row r="327" spans="1:7" x14ac:dyDescent="0.2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Road Miles and Population Adjustment Factor (Proactive Adaptation)</v>
      </c>
      <c r="D327" s="24" t="s">
        <v>896</v>
      </c>
      <c r="E327" s="17" t="s">
        <v>8</v>
      </c>
      <c r="F327" s="25">
        <v>2020</v>
      </c>
      <c r="G327" s="26">
        <v>1.0021107823774307</v>
      </c>
    </row>
    <row r="328" spans="1:7" x14ac:dyDescent="0.2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Road Miles and Population Adjustment Factor (Proactive Adaptation)</v>
      </c>
      <c r="D328" s="24" t="s">
        <v>896</v>
      </c>
      <c r="E328" s="17" t="s">
        <v>8</v>
      </c>
      <c r="F328" s="25">
        <v>2025</v>
      </c>
      <c r="G328" s="26">
        <v>1.0086573560287846</v>
      </c>
    </row>
    <row r="329" spans="1:7" x14ac:dyDescent="0.2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Road Miles and Population Adjustment Factor (Proactive Adaptation)</v>
      </c>
      <c r="D329" s="24" t="s">
        <v>896</v>
      </c>
      <c r="E329" s="17" t="s">
        <v>8</v>
      </c>
      <c r="F329" s="25">
        <v>2030</v>
      </c>
      <c r="G329" s="26">
        <v>1.0140272126807266</v>
      </c>
    </row>
    <row r="330" spans="1:7" x14ac:dyDescent="0.2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Road Miles and Population Adjustment Factor (Proactive Adaptation)</v>
      </c>
      <c r="D330" s="24" t="s">
        <v>896</v>
      </c>
      <c r="E330" s="17" t="s">
        <v>8</v>
      </c>
      <c r="F330" s="25">
        <v>2035</v>
      </c>
      <c r="G330" s="26">
        <v>1.0174701751653472</v>
      </c>
    </row>
    <row r="331" spans="1:7" x14ac:dyDescent="0.2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Road Miles and Population Adjustment Factor (Proactive Adaptation)</v>
      </c>
      <c r="D331" s="24" t="s">
        <v>896</v>
      </c>
      <c r="E331" s="17" t="s">
        <v>8</v>
      </c>
      <c r="F331" s="25">
        <v>2040</v>
      </c>
      <c r="G331" s="26">
        <v>1.0188598452900142</v>
      </c>
    </row>
    <row r="332" spans="1:7" x14ac:dyDescent="0.2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Road Miles and Population Adjustment Factor (Proactive Adaptation)</v>
      </c>
      <c r="D332" s="24" t="s">
        <v>896</v>
      </c>
      <c r="E332" s="17" t="s">
        <v>8</v>
      </c>
      <c r="F332" s="25">
        <v>2045</v>
      </c>
      <c r="G332" s="26">
        <v>1.0271928957082805</v>
      </c>
    </row>
    <row r="333" spans="1:7" x14ac:dyDescent="0.2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Road Miles and Population Adjustment Factor (Proactive Adaptation)</v>
      </c>
      <c r="D333" s="24" t="s">
        <v>896</v>
      </c>
      <c r="E333" s="17" t="s">
        <v>8</v>
      </c>
      <c r="F333" s="25">
        <v>2050</v>
      </c>
      <c r="G333" s="26">
        <v>1.0321797371557961</v>
      </c>
    </row>
    <row r="334" spans="1:7" x14ac:dyDescent="0.2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Road Miles and Population Adjustment Factor (Proactive Adaptation)</v>
      </c>
      <c r="D334" s="24" t="s">
        <v>896</v>
      </c>
      <c r="E334" s="17" t="s">
        <v>8</v>
      </c>
      <c r="F334" s="25">
        <v>2055</v>
      </c>
      <c r="G334" s="26">
        <v>1.029512113874856</v>
      </c>
    </row>
    <row r="335" spans="1:7" x14ac:dyDescent="0.2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Road Miles and Population Adjustment Factor (Proactive Adaptation)</v>
      </c>
      <c r="D335" s="24" t="s">
        <v>896</v>
      </c>
      <c r="E335" s="17" t="s">
        <v>8</v>
      </c>
      <c r="F335" s="25">
        <v>2060</v>
      </c>
      <c r="G335" s="26">
        <v>1.0281413792155734</v>
      </c>
    </row>
    <row r="336" spans="1:7" x14ac:dyDescent="0.2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Road Miles and Population Adjustment Factor (Proactive Adaptation)</v>
      </c>
      <c r="D336" s="24" t="s">
        <v>896</v>
      </c>
      <c r="E336" s="17" t="s">
        <v>8</v>
      </c>
      <c r="F336" s="25">
        <v>2065</v>
      </c>
      <c r="G336" s="26">
        <v>1.0399927051844884</v>
      </c>
    </row>
    <row r="337" spans="1:7" x14ac:dyDescent="0.2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Road Miles and Population Adjustment Factor (Proactive Adaptation)</v>
      </c>
      <c r="D337" s="24" t="s">
        <v>896</v>
      </c>
      <c r="E337" s="17" t="s">
        <v>8</v>
      </c>
      <c r="F337" s="25">
        <v>2070</v>
      </c>
      <c r="G337" s="26">
        <v>1.0467617948464771</v>
      </c>
    </row>
    <row r="338" spans="1:7" x14ac:dyDescent="0.2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Road Miles and Population Adjustment Factor (Proactive Adaptation)</v>
      </c>
      <c r="D338" s="24" t="s">
        <v>896</v>
      </c>
      <c r="E338" s="17" t="s">
        <v>8</v>
      </c>
      <c r="F338" s="25">
        <v>2075</v>
      </c>
      <c r="G338" s="26">
        <v>1.0405689482034703</v>
      </c>
    </row>
    <row r="339" spans="1:7" x14ac:dyDescent="0.2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Road Miles and Population Adjustment Factor (Proactive Adaptation)</v>
      </c>
      <c r="D339" s="24" t="s">
        <v>896</v>
      </c>
      <c r="E339" s="17" t="s">
        <v>8</v>
      </c>
      <c r="F339" s="25">
        <v>2080</v>
      </c>
      <c r="G339" s="26">
        <v>1.0370678359256502</v>
      </c>
    </row>
    <row r="340" spans="1:7" x14ac:dyDescent="0.2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Road Miles and Population Adjustment Factor (Proactive Adaptation)</v>
      </c>
      <c r="D340" s="24" t="s">
        <v>896</v>
      </c>
      <c r="E340" s="17" t="s">
        <v>8</v>
      </c>
      <c r="F340" s="25">
        <v>2085</v>
      </c>
      <c r="G340" s="26">
        <v>1.0508150357462342</v>
      </c>
    </row>
    <row r="341" spans="1:7" x14ac:dyDescent="0.2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Road Miles and Population Adjustment Factor (Proactive Adaptation)</v>
      </c>
      <c r="D341" s="24" t="s">
        <v>896</v>
      </c>
      <c r="E341" s="17" t="s">
        <v>8</v>
      </c>
      <c r="F341" s="25">
        <v>2090</v>
      </c>
      <c r="G341" s="26">
        <v>1.0587326264259787</v>
      </c>
    </row>
    <row r="342" spans="1:7" x14ac:dyDescent="0.2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Road Miles and Population Adjustment Factor (Proactive Adaptation)</v>
      </c>
      <c r="D342" s="24" t="s">
        <v>896</v>
      </c>
      <c r="E342" s="17" t="s">
        <v>9</v>
      </c>
      <c r="F342" s="25">
        <v>2010</v>
      </c>
      <c r="G342" s="26">
        <v>0.99695404436621893</v>
      </c>
    </row>
    <row r="343" spans="1:7" x14ac:dyDescent="0.2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Road Miles and Population Adjustment Factor (Proactive Adaptation)</v>
      </c>
      <c r="D343" s="24" t="s">
        <v>896</v>
      </c>
      <c r="E343" s="17" t="s">
        <v>9</v>
      </c>
      <c r="F343" s="25">
        <v>2015</v>
      </c>
      <c r="G343" s="26">
        <v>0.99864208936008025</v>
      </c>
    </row>
    <row r="344" spans="1:7" x14ac:dyDescent="0.2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Road Miles and Population Adjustment Factor (Proactive Adaptation)</v>
      </c>
      <c r="D344" s="24" t="s">
        <v>896</v>
      </c>
      <c r="E344" s="17" t="s">
        <v>9</v>
      </c>
      <c r="F344" s="25">
        <v>2020</v>
      </c>
      <c r="G344" s="26">
        <v>1.0014099306263136</v>
      </c>
    </row>
    <row r="345" spans="1:7" x14ac:dyDescent="0.2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Road Miles and Population Adjustment Factor (Proactive Adaptation)</v>
      </c>
      <c r="D345" s="24" t="s">
        <v>896</v>
      </c>
      <c r="E345" s="17" t="s">
        <v>9</v>
      </c>
      <c r="F345" s="25">
        <v>2025</v>
      </c>
      <c r="G345" s="26">
        <v>1.0075103222082857</v>
      </c>
    </row>
    <row r="346" spans="1:7" x14ac:dyDescent="0.2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Road Miles and Population Adjustment Factor (Proactive Adaptation)</v>
      </c>
      <c r="D346" s="24" t="s">
        <v>896</v>
      </c>
      <c r="E346" s="17" t="s">
        <v>9</v>
      </c>
      <c r="F346" s="25">
        <v>2030</v>
      </c>
      <c r="G346" s="26">
        <v>1.0049892754985268</v>
      </c>
    </row>
    <row r="347" spans="1:7" x14ac:dyDescent="0.2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Road Miles and Population Adjustment Factor (Proactive Adaptation)</v>
      </c>
      <c r="D347" s="24" t="s">
        <v>896</v>
      </c>
      <c r="E347" s="17" t="s">
        <v>9</v>
      </c>
      <c r="F347" s="25">
        <v>2035</v>
      </c>
      <c r="G347" s="26">
        <v>1.0263205610244499</v>
      </c>
    </row>
    <row r="348" spans="1:7" x14ac:dyDescent="0.2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Road Miles and Population Adjustment Factor (Proactive Adaptation)</v>
      </c>
      <c r="D348" s="24" t="s">
        <v>896</v>
      </c>
      <c r="E348" s="17" t="s">
        <v>9</v>
      </c>
      <c r="F348" s="25">
        <v>2040</v>
      </c>
      <c r="G348" s="26">
        <v>1.0244904548490981</v>
      </c>
    </row>
    <row r="349" spans="1:7" x14ac:dyDescent="0.2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Road Miles and Population Adjustment Factor (Proactive Adaptation)</v>
      </c>
      <c r="D349" s="24" t="s">
        <v>896</v>
      </c>
      <c r="E349" s="17" t="s">
        <v>9</v>
      </c>
      <c r="F349" s="25">
        <v>2045</v>
      </c>
      <c r="G349" s="26">
        <v>1.02599851951012</v>
      </c>
    </row>
    <row r="350" spans="1:7" x14ac:dyDescent="0.2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Road Miles and Population Adjustment Factor (Proactive Adaptation)</v>
      </c>
      <c r="D350" s="24" t="s">
        <v>896</v>
      </c>
      <c r="E350" s="17" t="s">
        <v>9</v>
      </c>
      <c r="F350" s="25">
        <v>2050</v>
      </c>
      <c r="G350" s="26">
        <v>1.008461828120935</v>
      </c>
    </row>
    <row r="351" spans="1:7" x14ac:dyDescent="0.2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Road Miles and Population Adjustment Factor (Proactive Adaptation)</v>
      </c>
      <c r="D351" s="24" t="s">
        <v>896</v>
      </c>
      <c r="E351" s="17" t="s">
        <v>9</v>
      </c>
      <c r="F351" s="25">
        <v>2055</v>
      </c>
      <c r="G351" s="26">
        <v>1.0435235620942025</v>
      </c>
    </row>
    <row r="352" spans="1:7" x14ac:dyDescent="0.2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Road Miles and Population Adjustment Factor (Proactive Adaptation)</v>
      </c>
      <c r="D352" s="24" t="s">
        <v>896</v>
      </c>
      <c r="E352" s="17" t="s">
        <v>9</v>
      </c>
      <c r="F352" s="25">
        <v>2060</v>
      </c>
      <c r="G352" s="26">
        <v>1.0400983966322925</v>
      </c>
    </row>
    <row r="353" spans="1:7" x14ac:dyDescent="0.2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Road Miles and Population Adjustment Factor (Proactive Adaptation)</v>
      </c>
      <c r="D353" s="24" t="s">
        <v>896</v>
      </c>
      <c r="E353" s="17" t="s">
        <v>9</v>
      </c>
      <c r="F353" s="25">
        <v>2065</v>
      </c>
      <c r="G353" s="26">
        <v>1.0417904871105337</v>
      </c>
    </row>
    <row r="354" spans="1:7" x14ac:dyDescent="0.2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Road Miles and Population Adjustment Factor (Proactive Adaptation)</v>
      </c>
      <c r="D354" s="24" t="s">
        <v>896</v>
      </c>
      <c r="E354" s="17" t="s">
        <v>9</v>
      </c>
      <c r="F354" s="25">
        <v>2070</v>
      </c>
      <c r="G354" s="26">
        <v>1.0117543251629926</v>
      </c>
    </row>
    <row r="355" spans="1:7" x14ac:dyDescent="0.2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Road Miles and Population Adjustment Factor (Proactive Adaptation)</v>
      </c>
      <c r="D355" s="24" t="s">
        <v>896</v>
      </c>
      <c r="E355" s="17" t="s">
        <v>9</v>
      </c>
      <c r="F355" s="25">
        <v>2075</v>
      </c>
      <c r="G355" s="26">
        <v>1.0584746936141951</v>
      </c>
    </row>
    <row r="356" spans="1:7" x14ac:dyDescent="0.2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Road Miles and Population Adjustment Factor (Proactive Adaptation)</v>
      </c>
      <c r="D356" s="24" t="s">
        <v>896</v>
      </c>
      <c r="E356" s="17" t="s">
        <v>9</v>
      </c>
      <c r="F356" s="25">
        <v>2080</v>
      </c>
      <c r="G356" s="26">
        <v>1.0541904767828851</v>
      </c>
    </row>
    <row r="357" spans="1:7" x14ac:dyDescent="0.2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Road Miles and Population Adjustment Factor (Proactive Adaptation)</v>
      </c>
      <c r="D357" s="24" t="s">
        <v>896</v>
      </c>
      <c r="E357" s="17" t="s">
        <v>9</v>
      </c>
      <c r="F357" s="25">
        <v>2085</v>
      </c>
      <c r="G357" s="26">
        <v>1.0564928605030903</v>
      </c>
    </row>
    <row r="358" spans="1:7" x14ac:dyDescent="0.2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Road Miles and Population Adjustment Factor (Proactive Adaptation)</v>
      </c>
      <c r="D358" s="24" t="s">
        <v>896</v>
      </c>
      <c r="E358" s="17" t="s">
        <v>9</v>
      </c>
      <c r="F358" s="25">
        <v>2090</v>
      </c>
      <c r="G358" s="26">
        <v>1.0156636675966877</v>
      </c>
    </row>
    <row r="359" spans="1:7" x14ac:dyDescent="0.2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Road Miles and Population Adjustment Factor (Proactive Adaptation)</v>
      </c>
      <c r="D359" s="24" t="s">
        <v>896</v>
      </c>
      <c r="E359" s="17" t="s">
        <v>10</v>
      </c>
      <c r="F359" s="25">
        <v>2010</v>
      </c>
      <c r="G359" s="26">
        <v>0.98723048341172714</v>
      </c>
    </row>
    <row r="360" spans="1:7" x14ac:dyDescent="0.2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Road Miles and Population Adjustment Factor (Proactive Adaptation)</v>
      </c>
      <c r="D360" s="24" t="s">
        <v>896</v>
      </c>
      <c r="E360" s="17" t="s">
        <v>10</v>
      </c>
      <c r="F360" s="25">
        <v>2015</v>
      </c>
      <c r="G360" s="26">
        <v>0.99437298199460544</v>
      </c>
    </row>
    <row r="361" spans="1:7" x14ac:dyDescent="0.2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Road Miles and Population Adjustment Factor (Proactive Adaptation)</v>
      </c>
      <c r="D361" s="24" t="s">
        <v>896</v>
      </c>
      <c r="E361" s="17" t="s">
        <v>10</v>
      </c>
      <c r="F361" s="25">
        <v>2020</v>
      </c>
      <c r="G361" s="26">
        <v>1.0043803892341785</v>
      </c>
    </row>
    <row r="362" spans="1:7" x14ac:dyDescent="0.2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Road Miles and Population Adjustment Factor (Proactive Adaptation)</v>
      </c>
      <c r="D362" s="24" t="s">
        <v>896</v>
      </c>
      <c r="E362" s="17" t="s">
        <v>10</v>
      </c>
      <c r="F362" s="25">
        <v>2025</v>
      </c>
      <c r="G362" s="26">
        <v>1.0136218823821546</v>
      </c>
    </row>
    <row r="363" spans="1:7" x14ac:dyDescent="0.2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Road Miles and Population Adjustment Factor (Proactive Adaptation)</v>
      </c>
      <c r="D363" s="24" t="s">
        <v>896</v>
      </c>
      <c r="E363" s="17" t="s">
        <v>10</v>
      </c>
      <c r="F363" s="25">
        <v>2030</v>
      </c>
      <c r="G363" s="26">
        <v>1.0166053782772158</v>
      </c>
    </row>
    <row r="364" spans="1:7" x14ac:dyDescent="0.2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Road Miles and Population Adjustment Factor (Proactive Adaptation)</v>
      </c>
      <c r="D364" s="24" t="s">
        <v>896</v>
      </c>
      <c r="E364" s="17" t="s">
        <v>10</v>
      </c>
      <c r="F364" s="25">
        <v>2035</v>
      </c>
      <c r="G364" s="26">
        <v>1.0352427582862314</v>
      </c>
    </row>
    <row r="365" spans="1:7" x14ac:dyDescent="0.2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Road Miles and Population Adjustment Factor (Proactive Adaptation)</v>
      </c>
      <c r="D365" s="24" t="s">
        <v>896</v>
      </c>
      <c r="E365" s="17" t="s">
        <v>10</v>
      </c>
      <c r="F365" s="25">
        <v>2040</v>
      </c>
      <c r="G365" s="26">
        <v>1.0341875674675216</v>
      </c>
    </row>
    <row r="366" spans="1:7" x14ac:dyDescent="0.2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Road Miles and Population Adjustment Factor (Proactive Adaptation)</v>
      </c>
      <c r="D366" s="24" t="s">
        <v>896</v>
      </c>
      <c r="E366" s="17" t="s">
        <v>10</v>
      </c>
      <c r="F366" s="25">
        <v>2045</v>
      </c>
      <c r="G366" s="26">
        <v>1.0367368790143774</v>
      </c>
    </row>
    <row r="367" spans="1:7" x14ac:dyDescent="0.2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Road Miles and Population Adjustment Factor (Proactive Adaptation)</v>
      </c>
      <c r="D367" s="24" t="s">
        <v>896</v>
      </c>
      <c r="E367" s="17" t="s">
        <v>10</v>
      </c>
      <c r="F367" s="25">
        <v>2050</v>
      </c>
      <c r="G367" s="26">
        <v>1.0366726988716135</v>
      </c>
    </row>
    <row r="368" spans="1:7" x14ac:dyDescent="0.2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Road Miles and Population Adjustment Factor (Proactive Adaptation)</v>
      </c>
      <c r="D368" s="24" t="s">
        <v>896</v>
      </c>
      <c r="E368" s="17" t="s">
        <v>10</v>
      </c>
      <c r="F368" s="25">
        <v>2055</v>
      </c>
      <c r="G368" s="26">
        <v>1.0634843282506652</v>
      </c>
    </row>
    <row r="369" spans="1:7" x14ac:dyDescent="0.2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Road Miles and Population Adjustment Factor (Proactive Adaptation)</v>
      </c>
      <c r="D369" s="24" t="s">
        <v>896</v>
      </c>
      <c r="E369" s="17" t="s">
        <v>10</v>
      </c>
      <c r="F369" s="25">
        <v>2060</v>
      </c>
      <c r="G369" s="26">
        <v>1.0556897079873935</v>
      </c>
    </row>
    <row r="370" spans="1:7" x14ac:dyDescent="0.2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Road Miles and Population Adjustment Factor (Proactive Adaptation)</v>
      </c>
      <c r="D370" s="24" t="s">
        <v>896</v>
      </c>
      <c r="E370" s="17" t="s">
        <v>10</v>
      </c>
      <c r="F370" s="25">
        <v>2065</v>
      </c>
      <c r="G370" s="26">
        <v>1.0559503569015427</v>
      </c>
    </row>
    <row r="371" spans="1:7" x14ac:dyDescent="0.2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Road Miles and Population Adjustment Factor (Proactive Adaptation)</v>
      </c>
      <c r="D371" s="24" t="s">
        <v>896</v>
      </c>
      <c r="E371" s="17" t="s">
        <v>10</v>
      </c>
      <c r="F371" s="25">
        <v>2070</v>
      </c>
      <c r="G371" s="26">
        <v>1.0522747530480363</v>
      </c>
    </row>
    <row r="372" spans="1:7" x14ac:dyDescent="0.2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Road Miles and Population Adjustment Factor (Proactive Adaptation)</v>
      </c>
      <c r="D372" s="24" t="s">
        <v>896</v>
      </c>
      <c r="E372" s="17" t="s">
        <v>10</v>
      </c>
      <c r="F372" s="25">
        <v>2075</v>
      </c>
      <c r="G372" s="26">
        <v>1.0881424290794715</v>
      </c>
    </row>
    <row r="373" spans="1:7" x14ac:dyDescent="0.2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Road Miles and Population Adjustment Factor (Proactive Adaptation)</v>
      </c>
      <c r="D373" s="24" t="s">
        <v>896</v>
      </c>
      <c r="E373" s="17" t="s">
        <v>10</v>
      </c>
      <c r="F373" s="25">
        <v>2080</v>
      </c>
      <c r="G373" s="26">
        <v>1.0749943023541855</v>
      </c>
    </row>
    <row r="374" spans="1:7" x14ac:dyDescent="0.2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Road Miles and Population Adjustment Factor (Proactive Adaptation)</v>
      </c>
      <c r="D374" s="24" t="s">
        <v>896</v>
      </c>
      <c r="E374" s="17" t="s">
        <v>10</v>
      </c>
      <c r="F374" s="25">
        <v>2085</v>
      </c>
      <c r="G374" s="26">
        <v>1.0720947033812971</v>
      </c>
    </row>
    <row r="375" spans="1:7" x14ac:dyDescent="0.2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Road Miles and Population Adjustment Factor (Proactive Adaptation)</v>
      </c>
      <c r="D375" s="24" t="s">
        <v>896</v>
      </c>
      <c r="E375" s="17" t="s">
        <v>10</v>
      </c>
      <c r="F375" s="25">
        <v>2090</v>
      </c>
      <c r="G375" s="26">
        <v>1.0652787016031651</v>
      </c>
    </row>
    <row r="376" spans="1:7" x14ac:dyDescent="0.2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Road Miles and Population Adjustment Factor (Proactive Adaptation)</v>
      </c>
      <c r="D376" s="24" t="s">
        <v>896</v>
      </c>
      <c r="E376" s="17" t="s">
        <v>11</v>
      </c>
      <c r="F376" s="25">
        <v>2010</v>
      </c>
      <c r="G376" s="26">
        <v>0.98526135715293206</v>
      </c>
    </row>
    <row r="377" spans="1:7" x14ac:dyDescent="0.2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Road Miles and Population Adjustment Factor (Proactive Adaptation)</v>
      </c>
      <c r="D377" s="24" t="s">
        <v>896</v>
      </c>
      <c r="E377" s="17" t="s">
        <v>11</v>
      </c>
      <c r="F377" s="25">
        <v>2015</v>
      </c>
      <c r="G377" s="26">
        <v>0.99109401274516251</v>
      </c>
    </row>
    <row r="378" spans="1:7" x14ac:dyDescent="0.2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Road Miles and Population Adjustment Factor (Proactive Adaptation)</v>
      </c>
      <c r="D378" s="24" t="s">
        <v>896</v>
      </c>
      <c r="E378" s="17" t="s">
        <v>11</v>
      </c>
      <c r="F378" s="25">
        <v>2020</v>
      </c>
      <c r="G378" s="26">
        <v>1.0025416043680844</v>
      </c>
    </row>
    <row r="379" spans="1:7" x14ac:dyDescent="0.2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Road Miles and Population Adjustment Factor (Proactive Adaptation)</v>
      </c>
      <c r="D379" s="24" t="s">
        <v>896</v>
      </c>
      <c r="E379" s="17" t="s">
        <v>11</v>
      </c>
      <c r="F379" s="25">
        <v>2025</v>
      </c>
      <c r="G379" s="26">
        <v>1.0097916063692476</v>
      </c>
    </row>
    <row r="380" spans="1:7" x14ac:dyDescent="0.2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Road Miles and Population Adjustment Factor (Proactive Adaptation)</v>
      </c>
      <c r="D380" s="24" t="s">
        <v>896</v>
      </c>
      <c r="E380" s="17" t="s">
        <v>11</v>
      </c>
      <c r="F380" s="25">
        <v>2030</v>
      </c>
      <c r="G380" s="26">
        <v>1.0159399622315675</v>
      </c>
    </row>
    <row r="381" spans="1:7" x14ac:dyDescent="0.2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Road Miles and Population Adjustment Factor (Proactive Adaptation)</v>
      </c>
      <c r="D381" s="24" t="s">
        <v>896</v>
      </c>
      <c r="E381" s="17" t="s">
        <v>11</v>
      </c>
      <c r="F381" s="25">
        <v>2035</v>
      </c>
      <c r="G381" s="26">
        <v>1.0282238164663542</v>
      </c>
    </row>
    <row r="382" spans="1:7" x14ac:dyDescent="0.2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Road Miles and Population Adjustment Factor (Proactive Adaptation)</v>
      </c>
      <c r="D382" s="24" t="s">
        <v>896</v>
      </c>
      <c r="E382" s="17" t="s">
        <v>11</v>
      </c>
      <c r="F382" s="25">
        <v>2040</v>
      </c>
      <c r="G382" s="26">
        <v>1.0250120344632698</v>
      </c>
    </row>
    <row r="383" spans="1:7" x14ac:dyDescent="0.2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Road Miles and Population Adjustment Factor (Proactive Adaptation)</v>
      </c>
      <c r="D383" s="24" t="s">
        <v>896</v>
      </c>
      <c r="E383" s="17" t="s">
        <v>11</v>
      </c>
      <c r="F383" s="25">
        <v>2045</v>
      </c>
      <c r="G383" s="26">
        <v>1.0272792660680254</v>
      </c>
    </row>
    <row r="384" spans="1:7" x14ac:dyDescent="0.2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Road Miles and Population Adjustment Factor (Proactive Adaptation)</v>
      </c>
      <c r="D384" s="24" t="s">
        <v>896</v>
      </c>
      <c r="E384" s="17" t="s">
        <v>11</v>
      </c>
      <c r="F384" s="25">
        <v>2050</v>
      </c>
      <c r="G384" s="26">
        <v>1.0352786545612753</v>
      </c>
    </row>
    <row r="385" spans="1:7" x14ac:dyDescent="0.2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Road Miles and Population Adjustment Factor (Proactive Adaptation)</v>
      </c>
      <c r="D385" s="24" t="s">
        <v>896</v>
      </c>
      <c r="E385" s="17" t="s">
        <v>11</v>
      </c>
      <c r="F385" s="25">
        <v>2055</v>
      </c>
      <c r="G385" s="26">
        <v>1.0536102672277987</v>
      </c>
    </row>
    <row r="386" spans="1:7" x14ac:dyDescent="0.2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Road Miles and Population Adjustment Factor (Proactive Adaptation)</v>
      </c>
      <c r="D386" s="24" t="s">
        <v>896</v>
      </c>
      <c r="E386" s="17" t="s">
        <v>11</v>
      </c>
      <c r="F386" s="25">
        <v>2060</v>
      </c>
      <c r="G386" s="26">
        <v>1.0421143083840305</v>
      </c>
    </row>
    <row r="387" spans="1:7" x14ac:dyDescent="0.2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Road Miles and Population Adjustment Factor (Proactive Adaptation)</v>
      </c>
      <c r="D387" s="24" t="s">
        <v>896</v>
      </c>
      <c r="E387" s="17" t="s">
        <v>11</v>
      </c>
      <c r="F387" s="25">
        <v>2065</v>
      </c>
      <c r="G387" s="26">
        <v>1.0420275437951636</v>
      </c>
    </row>
    <row r="388" spans="1:7" x14ac:dyDescent="0.2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Road Miles and Population Adjustment Factor (Proactive Adaptation)</v>
      </c>
      <c r="D388" s="24" t="s">
        <v>896</v>
      </c>
      <c r="E388" s="17" t="s">
        <v>11</v>
      </c>
      <c r="F388" s="25">
        <v>2070</v>
      </c>
      <c r="G388" s="26">
        <v>1.0506310448253937</v>
      </c>
    </row>
    <row r="389" spans="1:7" x14ac:dyDescent="0.2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Road Miles and Population Adjustment Factor (Proactive Adaptation)</v>
      </c>
      <c r="D389" s="24" t="s">
        <v>896</v>
      </c>
      <c r="E389" s="17" t="s">
        <v>11</v>
      </c>
      <c r="F389" s="25">
        <v>2075</v>
      </c>
      <c r="G389" s="26">
        <v>1.0750007291660089</v>
      </c>
    </row>
    <row r="390" spans="1:7" x14ac:dyDescent="0.2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Road Miles and Population Adjustment Factor (Proactive Adaptation)</v>
      </c>
      <c r="D390" s="24" t="s">
        <v>896</v>
      </c>
      <c r="E390" s="17" t="s">
        <v>11</v>
      </c>
      <c r="F390" s="25">
        <v>2080</v>
      </c>
      <c r="G390" s="26">
        <v>1.0569820128789529</v>
      </c>
    </row>
    <row r="391" spans="1:7" x14ac:dyDescent="0.2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Road Miles and Population Adjustment Factor (Proactive Adaptation)</v>
      </c>
      <c r="D391" s="24" t="s">
        <v>896</v>
      </c>
      <c r="E391" s="17" t="s">
        <v>11</v>
      </c>
      <c r="F391" s="25">
        <v>2085</v>
      </c>
      <c r="G391" s="26">
        <v>1.0545888047461724</v>
      </c>
    </row>
    <row r="392" spans="1:7" x14ac:dyDescent="0.2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Road Miles and Population Adjustment Factor (Proactive Adaptation)</v>
      </c>
      <c r="D392" s="24" t="s">
        <v>896</v>
      </c>
      <c r="E392" s="17" t="s">
        <v>11</v>
      </c>
      <c r="F392" s="25">
        <v>2090</v>
      </c>
      <c r="G392" s="26">
        <v>1.062875391822603</v>
      </c>
    </row>
    <row r="393" spans="1:7" x14ac:dyDescent="0.25">
      <c r="A393" s="9">
        <f xml:space="preserve"> ROW( scalarDataframe[[#This Row],[row_id]] ) - ROW( scalarDataframe[[#Headers],[row_id]] )</f>
        <v>392</v>
      </c>
      <c r="B393" s="16" t="str">
        <f xml:space="preserve"> INDEX( co_scalarInfo[scalarType], MATCH( scalarDataframe[[#This Row],[scalarName]], co_scalarInfo[scalarName], 0 ) )</f>
        <v>damageAdj</v>
      </c>
      <c r="C393" s="44" t="str">
        <f xml:space="preserve"> INDEX( co_scalarInfo[scalarLabel], MATCH( scalarDataframe[[#This Row],[scalarName]], co_scalarInfo[scalarName], 0 ) )</f>
        <v>Road Miles and Population Adjustment Factor (Proactive Adaptation)</v>
      </c>
      <c r="D393" s="24" t="s">
        <v>896</v>
      </c>
      <c r="E393" s="17" t="s">
        <v>12</v>
      </c>
      <c r="F393" s="25">
        <v>2010</v>
      </c>
      <c r="G393" s="26">
        <v>0.97124240092138137</v>
      </c>
    </row>
    <row r="394" spans="1:7" x14ac:dyDescent="0.25">
      <c r="A394" s="9">
        <f xml:space="preserve"> ROW( scalarDataframe[[#This Row],[row_id]] ) - ROW( scalarDataframe[[#Headers],[row_id]] )</f>
        <v>393</v>
      </c>
      <c r="B394" s="16" t="str">
        <f xml:space="preserve"> INDEX( co_scalarInfo[scalarType], MATCH( scalarDataframe[[#This Row],[scalarName]], co_scalarInfo[scalarName], 0 ) )</f>
        <v>damageAdj</v>
      </c>
      <c r="C394" s="44" t="str">
        <f xml:space="preserve"> INDEX( co_scalarInfo[scalarLabel], MATCH( scalarDataframe[[#This Row],[scalarName]], co_scalarInfo[scalarName], 0 ) )</f>
        <v>Road Miles and Population Adjustment Factor (Proactive Adaptation)</v>
      </c>
      <c r="D394" s="24" t="s">
        <v>896</v>
      </c>
      <c r="E394" s="17" t="s">
        <v>12</v>
      </c>
      <c r="F394" s="25">
        <v>2015</v>
      </c>
      <c r="G394" s="26">
        <v>0.98523472797814593</v>
      </c>
    </row>
    <row r="395" spans="1:7" x14ac:dyDescent="0.25">
      <c r="A395" s="9">
        <f xml:space="preserve"> ROW( scalarDataframe[[#This Row],[row_id]] ) - ROW( scalarDataframe[[#Headers],[row_id]] )</f>
        <v>394</v>
      </c>
      <c r="B395" s="16" t="str">
        <f xml:space="preserve"> INDEX( co_scalarInfo[scalarType], MATCH( scalarDataframe[[#This Row],[scalarName]], co_scalarInfo[scalarName], 0 ) )</f>
        <v>damageAdj</v>
      </c>
      <c r="C395" s="44" t="str">
        <f xml:space="preserve"> INDEX( co_scalarInfo[scalarLabel], MATCH( scalarDataframe[[#This Row],[scalarName]], co_scalarInfo[scalarName], 0 ) )</f>
        <v>Road Miles and Population Adjustment Factor (Proactive Adaptation)</v>
      </c>
      <c r="D395" s="24" t="s">
        <v>896</v>
      </c>
      <c r="E395" s="17" t="s">
        <v>12</v>
      </c>
      <c r="F395" s="25">
        <v>2020</v>
      </c>
      <c r="G395" s="26">
        <v>1.0084722327138929</v>
      </c>
    </row>
    <row r="396" spans="1:7" x14ac:dyDescent="0.25">
      <c r="A396" s="9">
        <f xml:space="preserve"> ROW( scalarDataframe[[#This Row],[row_id]] ) - ROW( scalarDataframe[[#Headers],[row_id]] )</f>
        <v>395</v>
      </c>
      <c r="B396" s="16" t="str">
        <f xml:space="preserve"> INDEX( co_scalarInfo[scalarType], MATCH( scalarDataframe[[#This Row],[scalarName]], co_scalarInfo[scalarName], 0 ) )</f>
        <v>damageAdj</v>
      </c>
      <c r="C396" s="44" t="str">
        <f xml:space="preserve"> INDEX( co_scalarInfo[scalarLabel], MATCH( scalarDataframe[[#This Row],[scalarName]], co_scalarInfo[scalarName], 0 ) )</f>
        <v>Road Miles and Population Adjustment Factor (Proactive Adaptation)</v>
      </c>
      <c r="D396" s="24" t="s">
        <v>896</v>
      </c>
      <c r="E396" s="17" t="s">
        <v>12</v>
      </c>
      <c r="F396" s="25">
        <v>2025</v>
      </c>
      <c r="G396" s="26">
        <v>1.0273954741722957</v>
      </c>
    </row>
    <row r="397" spans="1:7" x14ac:dyDescent="0.25">
      <c r="A397" s="9">
        <f xml:space="preserve"> ROW( scalarDataframe[[#This Row],[row_id]] ) - ROW( scalarDataframe[[#Headers],[row_id]] )</f>
        <v>396</v>
      </c>
      <c r="B397" s="16" t="str">
        <f xml:space="preserve"> INDEX( co_scalarInfo[scalarType], MATCH( scalarDataframe[[#This Row],[scalarName]], co_scalarInfo[scalarName], 0 ) )</f>
        <v>damageAdj</v>
      </c>
      <c r="C397" s="44" t="str">
        <f xml:space="preserve"> INDEX( co_scalarInfo[scalarLabel], MATCH( scalarDataframe[[#This Row],[scalarName]], co_scalarInfo[scalarName], 0 ) )</f>
        <v>Road Miles and Population Adjustment Factor (Proactive Adaptation)</v>
      </c>
      <c r="D397" s="24" t="s">
        <v>896</v>
      </c>
      <c r="E397" s="17" t="s">
        <v>12</v>
      </c>
      <c r="F397" s="25">
        <v>2030</v>
      </c>
      <c r="G397" s="26">
        <v>1.0383199091780975</v>
      </c>
    </row>
    <row r="398" spans="1:7" x14ac:dyDescent="0.25">
      <c r="A398" s="9">
        <f xml:space="preserve"> ROW( scalarDataframe[[#This Row],[row_id]] ) - ROW( scalarDataframe[[#Headers],[row_id]] )</f>
        <v>397</v>
      </c>
      <c r="B398" s="16" t="str">
        <f xml:space="preserve"> INDEX( co_scalarInfo[scalarType], MATCH( scalarDataframe[[#This Row],[scalarName]], co_scalarInfo[scalarName], 0 ) )</f>
        <v>damageAdj</v>
      </c>
      <c r="C398" s="44" t="str">
        <f xml:space="preserve"> INDEX( co_scalarInfo[scalarLabel], MATCH( scalarDataframe[[#This Row],[scalarName]], co_scalarInfo[scalarName], 0 ) )</f>
        <v>Road Miles and Population Adjustment Factor (Proactive Adaptation)</v>
      </c>
      <c r="D398" s="24" t="s">
        <v>896</v>
      </c>
      <c r="E398" s="17" t="s">
        <v>12</v>
      </c>
      <c r="F398" s="25">
        <v>2035</v>
      </c>
      <c r="G398" s="26">
        <v>1.071034940348615</v>
      </c>
    </row>
    <row r="399" spans="1:7" x14ac:dyDescent="0.25">
      <c r="A399" s="9">
        <f xml:space="preserve"> ROW( scalarDataframe[[#This Row],[row_id]] ) - ROW( scalarDataframe[[#Headers],[row_id]] )</f>
        <v>398</v>
      </c>
      <c r="B399" s="16" t="str">
        <f xml:space="preserve"> INDEX( co_scalarInfo[scalarType], MATCH( scalarDataframe[[#This Row],[scalarName]], co_scalarInfo[scalarName], 0 ) )</f>
        <v>damageAdj</v>
      </c>
      <c r="C399" s="44" t="str">
        <f xml:space="preserve"> INDEX( co_scalarInfo[scalarLabel], MATCH( scalarDataframe[[#This Row],[scalarName]], co_scalarInfo[scalarName], 0 ) )</f>
        <v>Road Miles and Population Adjustment Factor (Proactive Adaptation)</v>
      </c>
      <c r="D399" s="24" t="s">
        <v>896</v>
      </c>
      <c r="E399" s="17" t="s">
        <v>12</v>
      </c>
      <c r="F399" s="25">
        <v>2040</v>
      </c>
      <c r="G399" s="26">
        <v>1.0806242834758679</v>
      </c>
    </row>
    <row r="400" spans="1:7" x14ac:dyDescent="0.25">
      <c r="A400" s="9">
        <f xml:space="preserve"> ROW( scalarDataframe[[#This Row],[row_id]] ) - ROW( scalarDataframe[[#Headers],[row_id]] )</f>
        <v>399</v>
      </c>
      <c r="B400" s="16" t="str">
        <f xml:space="preserve"> INDEX( co_scalarInfo[scalarType], MATCH( scalarDataframe[[#This Row],[scalarName]], co_scalarInfo[scalarName], 0 ) )</f>
        <v>damageAdj</v>
      </c>
      <c r="C400" s="44" t="str">
        <f xml:space="preserve"> INDEX( co_scalarInfo[scalarLabel], MATCH( scalarDataframe[[#This Row],[scalarName]], co_scalarInfo[scalarName], 0 ) )</f>
        <v>Road Miles and Population Adjustment Factor (Proactive Adaptation)</v>
      </c>
      <c r="D400" s="24" t="s">
        <v>896</v>
      </c>
      <c r="E400" s="17" t="s">
        <v>12</v>
      </c>
      <c r="F400" s="25">
        <v>2045</v>
      </c>
      <c r="G400" s="26">
        <v>1.096028869063455</v>
      </c>
    </row>
    <row r="401" spans="1:7" x14ac:dyDescent="0.25">
      <c r="A401" s="9">
        <f xml:space="preserve"> ROW( scalarDataframe[[#This Row],[row_id]] ) - ROW( scalarDataframe[[#Headers],[row_id]] )</f>
        <v>400</v>
      </c>
      <c r="B401" s="16" t="str">
        <f xml:space="preserve"> INDEX( co_scalarInfo[scalarType], MATCH( scalarDataframe[[#This Row],[scalarName]], co_scalarInfo[scalarName], 0 ) )</f>
        <v>damageAdj</v>
      </c>
      <c r="C401" s="44" t="str">
        <f xml:space="preserve"> INDEX( co_scalarInfo[scalarLabel], MATCH( scalarDataframe[[#This Row],[scalarName]], co_scalarInfo[scalarName], 0 ) )</f>
        <v>Road Miles and Population Adjustment Factor (Proactive Adaptation)</v>
      </c>
      <c r="D401" s="24" t="s">
        <v>896</v>
      </c>
      <c r="E401" s="17" t="s">
        <v>12</v>
      </c>
      <c r="F401" s="25">
        <v>2050</v>
      </c>
      <c r="G401" s="26">
        <v>1.1035738968516009</v>
      </c>
    </row>
    <row r="402" spans="1:7" x14ac:dyDescent="0.25">
      <c r="A402" s="9">
        <f xml:space="preserve"> ROW( scalarDataframe[[#This Row],[row_id]] ) - ROW( scalarDataframe[[#Headers],[row_id]] )</f>
        <v>401</v>
      </c>
      <c r="B402" s="16" t="str">
        <f xml:space="preserve"> INDEX( co_scalarInfo[scalarType], MATCH( scalarDataframe[[#This Row],[scalarName]], co_scalarInfo[scalarName], 0 ) )</f>
        <v>damageAdj</v>
      </c>
      <c r="C402" s="44" t="str">
        <f xml:space="preserve"> INDEX( co_scalarInfo[scalarLabel], MATCH( scalarDataframe[[#This Row],[scalarName]], co_scalarInfo[scalarName], 0 ) )</f>
        <v>Road Miles and Population Adjustment Factor (Proactive Adaptation)</v>
      </c>
      <c r="D402" s="24" t="s">
        <v>896</v>
      </c>
      <c r="E402" s="17" t="s">
        <v>12</v>
      </c>
      <c r="F402" s="25">
        <v>2055</v>
      </c>
      <c r="G402" s="26">
        <v>1.1477178396705847</v>
      </c>
    </row>
    <row r="403" spans="1:7" x14ac:dyDescent="0.25">
      <c r="A403" s="9">
        <f xml:space="preserve"> ROW( scalarDataframe[[#This Row],[row_id]] ) - ROW( scalarDataframe[[#Headers],[row_id]] )</f>
        <v>402</v>
      </c>
      <c r="B403" s="16" t="str">
        <f xml:space="preserve"> INDEX( co_scalarInfo[scalarType], MATCH( scalarDataframe[[#This Row],[scalarName]], co_scalarInfo[scalarName], 0 ) )</f>
        <v>damageAdj</v>
      </c>
      <c r="C403" s="44" t="str">
        <f xml:space="preserve"> INDEX( co_scalarInfo[scalarLabel], MATCH( scalarDataframe[[#This Row],[scalarName]], co_scalarInfo[scalarName], 0 ) )</f>
        <v>Road Miles and Population Adjustment Factor (Proactive Adaptation)</v>
      </c>
      <c r="D403" s="24" t="s">
        <v>896</v>
      </c>
      <c r="E403" s="17" t="s">
        <v>12</v>
      </c>
      <c r="F403" s="25">
        <v>2060</v>
      </c>
      <c r="G403" s="26">
        <v>1.1443295820061026</v>
      </c>
    </row>
    <row r="404" spans="1:7" x14ac:dyDescent="0.25">
      <c r="A404" s="9">
        <f xml:space="preserve"> ROW( scalarDataframe[[#This Row],[row_id]] ) - ROW( scalarDataframe[[#Headers],[row_id]] )</f>
        <v>403</v>
      </c>
      <c r="B404" s="16" t="str">
        <f xml:space="preserve"> INDEX( co_scalarInfo[scalarType], MATCH( scalarDataframe[[#This Row],[scalarName]], co_scalarInfo[scalarName], 0 ) )</f>
        <v>damageAdj</v>
      </c>
      <c r="C404" s="44" t="str">
        <f xml:space="preserve"> INDEX( co_scalarInfo[scalarLabel], MATCH( scalarDataframe[[#This Row],[scalarName]], co_scalarInfo[scalarName], 0 ) )</f>
        <v>Road Miles and Population Adjustment Factor (Proactive Adaptation)</v>
      </c>
      <c r="D404" s="24" t="s">
        <v>896</v>
      </c>
      <c r="E404" s="17" t="s">
        <v>12</v>
      </c>
      <c r="F404" s="25">
        <v>2065</v>
      </c>
      <c r="G404" s="26">
        <v>1.1541982909697466</v>
      </c>
    </row>
    <row r="405" spans="1:7" x14ac:dyDescent="0.25">
      <c r="A405" s="9">
        <f xml:space="preserve"> ROW( scalarDataframe[[#This Row],[row_id]] ) - ROW( scalarDataframe[[#Headers],[row_id]] )</f>
        <v>404</v>
      </c>
      <c r="B405" s="16" t="str">
        <f xml:space="preserve"> INDEX( co_scalarInfo[scalarType], MATCH( scalarDataframe[[#This Row],[scalarName]], co_scalarInfo[scalarName], 0 ) )</f>
        <v>damageAdj</v>
      </c>
      <c r="C405" s="44" t="str">
        <f xml:space="preserve"> INDEX( co_scalarInfo[scalarLabel], MATCH( scalarDataframe[[#This Row],[scalarName]], co_scalarInfo[scalarName], 0 ) )</f>
        <v>Road Miles and Population Adjustment Factor (Proactive Adaptation)</v>
      </c>
      <c r="D405" s="24" t="s">
        <v>896</v>
      </c>
      <c r="E405" s="17" t="s">
        <v>12</v>
      </c>
      <c r="F405" s="25">
        <v>2070</v>
      </c>
      <c r="G405" s="26">
        <v>1.1585511076900143</v>
      </c>
    </row>
    <row r="406" spans="1:7" x14ac:dyDescent="0.25">
      <c r="A406" s="9">
        <f xml:space="preserve"> ROW( scalarDataframe[[#This Row],[row_id]] ) - ROW( scalarDataframe[[#Headers],[row_id]] )</f>
        <v>405</v>
      </c>
      <c r="B406" s="16" t="str">
        <f xml:space="preserve"> INDEX( co_scalarInfo[scalarType], MATCH( scalarDataframe[[#This Row],[scalarName]], co_scalarInfo[scalarName], 0 ) )</f>
        <v>damageAdj</v>
      </c>
      <c r="C406" s="44" t="str">
        <f xml:space="preserve"> INDEX( co_scalarInfo[scalarLabel], MATCH( scalarDataframe[[#This Row],[scalarName]], co_scalarInfo[scalarName], 0 ) )</f>
        <v>Road Miles and Population Adjustment Factor (Proactive Adaptation)</v>
      </c>
      <c r="D406" s="24" t="s">
        <v>896</v>
      </c>
      <c r="E406" s="17" t="s">
        <v>12</v>
      </c>
      <c r="F406" s="25">
        <v>2075</v>
      </c>
      <c r="G406" s="26">
        <v>1.2164338581475647</v>
      </c>
    </row>
    <row r="407" spans="1:7" x14ac:dyDescent="0.25">
      <c r="A407" s="9">
        <f xml:space="preserve"> ROW( scalarDataframe[[#This Row],[row_id]] ) - ROW( scalarDataframe[[#Headers],[row_id]] )</f>
        <v>406</v>
      </c>
      <c r="B407" s="16" t="str">
        <f xml:space="preserve"> INDEX( co_scalarInfo[scalarType], MATCH( scalarDataframe[[#This Row],[scalarName]], co_scalarInfo[scalarName], 0 ) )</f>
        <v>damageAdj</v>
      </c>
      <c r="C407" s="44" t="str">
        <f xml:space="preserve"> INDEX( co_scalarInfo[scalarLabel], MATCH( scalarDataframe[[#This Row],[scalarName]], co_scalarInfo[scalarName], 0 ) )</f>
        <v>Road Miles and Population Adjustment Factor (Proactive Adaptation)</v>
      </c>
      <c r="D407" s="24" t="s">
        <v>896</v>
      </c>
      <c r="E407" s="17" t="s">
        <v>12</v>
      </c>
      <c r="F407" s="25">
        <v>2080</v>
      </c>
      <c r="G407" s="26">
        <v>1.2016470685781482</v>
      </c>
    </row>
    <row r="408" spans="1:7" x14ac:dyDescent="0.25">
      <c r="A408" s="9">
        <f xml:space="preserve"> ROW( scalarDataframe[[#This Row],[row_id]] ) - ROW( scalarDataframe[[#Headers],[row_id]] )</f>
        <v>407</v>
      </c>
      <c r="B408" s="16" t="str">
        <f xml:space="preserve"> INDEX( co_scalarInfo[scalarType], MATCH( scalarDataframe[[#This Row],[scalarName]], co_scalarInfo[scalarName], 0 ) )</f>
        <v>damageAdj</v>
      </c>
      <c r="C408" s="44" t="str">
        <f xml:space="preserve"> INDEX( co_scalarInfo[scalarLabel], MATCH( scalarDataframe[[#This Row],[scalarName]], co_scalarInfo[scalarName], 0 ) )</f>
        <v>Road Miles and Population Adjustment Factor (Proactive Adaptation)</v>
      </c>
      <c r="D408" s="24" t="s">
        <v>896</v>
      </c>
      <c r="E408" s="17" t="s">
        <v>12</v>
      </c>
      <c r="F408" s="25">
        <v>2085</v>
      </c>
      <c r="G408" s="26">
        <v>1.2035209148308079</v>
      </c>
    </row>
    <row r="409" spans="1:7" x14ac:dyDescent="0.25">
      <c r="A409" s="9">
        <f xml:space="preserve"> ROW( scalarDataframe[[#This Row],[row_id]] ) - ROW( scalarDataframe[[#Headers],[row_id]] )</f>
        <v>408</v>
      </c>
      <c r="B409" s="16" t="str">
        <f xml:space="preserve"> INDEX( co_scalarInfo[scalarType], MATCH( scalarDataframe[[#This Row],[scalarName]], co_scalarInfo[scalarName], 0 ) )</f>
        <v>damageAdj</v>
      </c>
      <c r="C409" s="44" t="str">
        <f xml:space="preserve"> INDEX( co_scalarInfo[scalarLabel], MATCH( scalarDataframe[[#This Row],[scalarName]], co_scalarInfo[scalarName], 0 ) )</f>
        <v>Road Miles and Population Adjustment Factor (Proactive Adaptation)</v>
      </c>
      <c r="D409" s="24" t="s">
        <v>896</v>
      </c>
      <c r="E409" s="17" t="s">
        <v>12</v>
      </c>
      <c r="F409" s="25">
        <v>2090</v>
      </c>
      <c r="G409" s="26">
        <v>1.2009383366693149</v>
      </c>
    </row>
    <row r="410" spans="1:7" x14ac:dyDescent="0.25">
      <c r="A410" s="9">
        <f xml:space="preserve"> ROW( scalarDataframe[[#This Row],[row_id]] ) - ROW( scalarDataframe[[#Headers],[row_id]] )</f>
        <v>409</v>
      </c>
      <c r="B410" s="16" t="str">
        <f xml:space="preserve"> INDEX( co_scalarInfo[scalarType], MATCH( scalarDataframe[[#This Row],[scalarName]], co_scalarInfo[scalarName], 0 ) )</f>
        <v>damageAdj</v>
      </c>
      <c r="C410" s="44" t="str">
        <f xml:space="preserve"> INDEX( co_scalarInfo[scalarLabel], MATCH( scalarDataframe[[#This Row],[scalarName]], co_scalarInfo[scalarName], 0 ) )</f>
        <v>Electricity Supply and Demand Reference Costs</v>
      </c>
      <c r="D410" s="24" t="s">
        <v>261</v>
      </c>
      <c r="E410" s="17" t="s">
        <v>6</v>
      </c>
      <c r="F410" s="25">
        <v>2010</v>
      </c>
      <c r="G410" s="26">
        <v>130208348332.31927</v>
      </c>
    </row>
    <row r="411" spans="1:7" x14ac:dyDescent="0.25">
      <c r="A411" s="9">
        <f xml:space="preserve"> ROW( scalarDataframe[[#This Row],[row_id]] ) - ROW( scalarDataframe[[#Headers],[row_id]] )</f>
        <v>410</v>
      </c>
      <c r="B411" s="16" t="str">
        <f xml:space="preserve"> INDEX( co_scalarInfo[scalarType], MATCH( scalarDataframe[[#This Row],[scalarName]], co_scalarInfo[scalarName], 0 ) )</f>
        <v>damageAdj</v>
      </c>
      <c r="C411" s="44" t="str">
        <f xml:space="preserve"> INDEX( co_scalarInfo[scalarLabel], MATCH( scalarDataframe[[#This Row],[scalarName]], co_scalarInfo[scalarName], 0 ) )</f>
        <v>Electricity Supply and Demand Reference Costs</v>
      </c>
      <c r="D411" s="24" t="s">
        <v>261</v>
      </c>
      <c r="E411" s="17" t="s">
        <v>6</v>
      </c>
      <c r="F411" s="25">
        <v>2015</v>
      </c>
      <c r="G411" s="26">
        <v>120804342857.54382</v>
      </c>
    </row>
    <row r="412" spans="1:7" x14ac:dyDescent="0.25">
      <c r="A412" s="9">
        <f xml:space="preserve"> ROW( scalarDataframe[[#This Row],[row_id]] ) - ROW( scalarDataframe[[#Headers],[row_id]] )</f>
        <v>411</v>
      </c>
      <c r="B412" s="16" t="str">
        <f xml:space="preserve"> INDEX( co_scalarInfo[scalarType], MATCH( scalarDataframe[[#This Row],[scalarName]], co_scalarInfo[scalarName], 0 ) )</f>
        <v>damageAdj</v>
      </c>
      <c r="C412" s="44" t="str">
        <f xml:space="preserve"> INDEX( co_scalarInfo[scalarLabel], MATCH( scalarDataframe[[#This Row],[scalarName]], co_scalarInfo[scalarName], 0 ) )</f>
        <v>Electricity Supply and Demand Reference Costs</v>
      </c>
      <c r="D412" s="24" t="s">
        <v>261</v>
      </c>
      <c r="E412" s="17" t="s">
        <v>6</v>
      </c>
      <c r="F412" s="25">
        <v>2020</v>
      </c>
      <c r="G412" s="26">
        <v>118120960550.92236</v>
      </c>
    </row>
    <row r="413" spans="1:7" x14ac:dyDescent="0.25">
      <c r="A413" s="9">
        <f xml:space="preserve"> ROW( scalarDataframe[[#This Row],[row_id]] ) - ROW( scalarDataframe[[#Headers],[row_id]] )</f>
        <v>412</v>
      </c>
      <c r="B413" s="16" t="str">
        <f xml:space="preserve"> INDEX( co_scalarInfo[scalarType], MATCH( scalarDataframe[[#This Row],[scalarName]], co_scalarInfo[scalarName], 0 ) )</f>
        <v>damageAdj</v>
      </c>
      <c r="C413" s="44" t="str">
        <f xml:space="preserve"> INDEX( co_scalarInfo[scalarLabel], MATCH( scalarDataframe[[#This Row],[scalarName]], co_scalarInfo[scalarName], 0 ) )</f>
        <v>Electricity Supply and Demand Reference Costs</v>
      </c>
      <c r="D413" s="24" t="s">
        <v>261</v>
      </c>
      <c r="E413" s="17" t="s">
        <v>6</v>
      </c>
      <c r="F413" s="25">
        <v>2025</v>
      </c>
      <c r="G413" s="26">
        <v>119461694225.58229</v>
      </c>
    </row>
    <row r="414" spans="1:7" x14ac:dyDescent="0.25">
      <c r="A414" s="9">
        <f xml:space="preserve"> ROW( scalarDataframe[[#This Row],[row_id]] ) - ROW( scalarDataframe[[#Headers],[row_id]] )</f>
        <v>413</v>
      </c>
      <c r="B414" s="16" t="str">
        <f xml:space="preserve"> INDEX( co_scalarInfo[scalarType], MATCH( scalarDataframe[[#This Row],[scalarName]], co_scalarInfo[scalarName], 0 ) )</f>
        <v>damageAdj</v>
      </c>
      <c r="C414" s="44" t="str">
        <f xml:space="preserve"> INDEX( co_scalarInfo[scalarLabel], MATCH( scalarDataframe[[#This Row],[scalarName]], co_scalarInfo[scalarName], 0 ) )</f>
        <v>Electricity Supply and Demand Reference Costs</v>
      </c>
      <c r="D414" s="24" t="s">
        <v>261</v>
      </c>
      <c r="E414" s="17" t="s">
        <v>6</v>
      </c>
      <c r="F414" s="25">
        <v>2030</v>
      </c>
      <c r="G414" s="26">
        <v>119624706159.20174</v>
      </c>
    </row>
    <row r="415" spans="1:7" x14ac:dyDescent="0.25">
      <c r="A415" s="9">
        <f xml:space="preserve"> ROW( scalarDataframe[[#This Row],[row_id]] ) - ROW( scalarDataframe[[#Headers],[row_id]] )</f>
        <v>414</v>
      </c>
      <c r="B415" s="16" t="str">
        <f xml:space="preserve"> INDEX( co_scalarInfo[scalarType], MATCH( scalarDataframe[[#This Row],[scalarName]], co_scalarInfo[scalarName], 0 ) )</f>
        <v>damageAdj</v>
      </c>
      <c r="C415" s="44" t="str">
        <f xml:space="preserve"> INDEX( co_scalarInfo[scalarLabel], MATCH( scalarDataframe[[#This Row],[scalarName]], co_scalarInfo[scalarName], 0 ) )</f>
        <v>Electricity Supply and Demand Reference Costs</v>
      </c>
      <c r="D415" s="24" t="s">
        <v>261</v>
      </c>
      <c r="E415" s="17" t="s">
        <v>6</v>
      </c>
      <c r="F415" s="25">
        <v>2035</v>
      </c>
      <c r="G415" s="26">
        <v>119523439355.97725</v>
      </c>
    </row>
    <row r="416" spans="1:7" x14ac:dyDescent="0.25">
      <c r="A416" s="9">
        <f xml:space="preserve"> ROW( scalarDataframe[[#This Row],[row_id]] ) - ROW( scalarDataframe[[#Headers],[row_id]] )</f>
        <v>415</v>
      </c>
      <c r="B416" s="16" t="str">
        <f xml:space="preserve"> INDEX( co_scalarInfo[scalarType], MATCH( scalarDataframe[[#This Row],[scalarName]], co_scalarInfo[scalarName], 0 ) )</f>
        <v>damageAdj</v>
      </c>
      <c r="C416" s="44" t="str">
        <f xml:space="preserve"> INDEX( co_scalarInfo[scalarLabel], MATCH( scalarDataframe[[#This Row],[scalarName]], co_scalarInfo[scalarName], 0 ) )</f>
        <v>Electricity Supply and Demand Reference Costs</v>
      </c>
      <c r="D416" s="24" t="s">
        <v>261</v>
      </c>
      <c r="E416" s="17" t="s">
        <v>6</v>
      </c>
      <c r="F416" s="25">
        <v>2040</v>
      </c>
      <c r="G416" s="26">
        <v>121963625669.49348</v>
      </c>
    </row>
    <row r="417" spans="1:7" x14ac:dyDescent="0.25">
      <c r="A417" s="9">
        <f xml:space="preserve"> ROW( scalarDataframe[[#This Row],[row_id]] ) - ROW( scalarDataframe[[#Headers],[row_id]] )</f>
        <v>416</v>
      </c>
      <c r="B417" s="16" t="str">
        <f xml:space="preserve"> INDEX( co_scalarInfo[scalarType], MATCH( scalarDataframe[[#This Row],[scalarName]], co_scalarInfo[scalarName], 0 ) )</f>
        <v>damageAdj</v>
      </c>
      <c r="C417" s="44" t="str">
        <f xml:space="preserve"> INDEX( co_scalarInfo[scalarLabel], MATCH( scalarDataframe[[#This Row],[scalarName]], co_scalarInfo[scalarName], 0 ) )</f>
        <v>Electricity Supply and Demand Reference Costs</v>
      </c>
      <c r="D417" s="24" t="s">
        <v>261</v>
      </c>
      <c r="E417" s="17" t="s">
        <v>6</v>
      </c>
      <c r="F417" s="25">
        <v>2045</v>
      </c>
      <c r="G417" s="26">
        <v>123360537893.62611</v>
      </c>
    </row>
    <row r="418" spans="1:7" x14ac:dyDescent="0.25">
      <c r="A418" s="9">
        <f xml:space="preserve"> ROW( scalarDataframe[[#This Row],[row_id]] ) - ROW( scalarDataframe[[#Headers],[row_id]] )</f>
        <v>417</v>
      </c>
      <c r="B418" s="16" t="str">
        <f xml:space="preserve"> INDEX( co_scalarInfo[scalarType], MATCH( scalarDataframe[[#This Row],[scalarName]], co_scalarInfo[scalarName], 0 ) )</f>
        <v>damageAdj</v>
      </c>
      <c r="C418" s="44" t="str">
        <f xml:space="preserve"> INDEX( co_scalarInfo[scalarLabel], MATCH( scalarDataframe[[#This Row],[scalarName]], co_scalarInfo[scalarName], 0 ) )</f>
        <v>Electricity Supply and Demand Reference Costs</v>
      </c>
      <c r="D418" s="24" t="s">
        <v>261</v>
      </c>
      <c r="E418" s="17" t="s">
        <v>6</v>
      </c>
      <c r="F418" s="25">
        <v>2050</v>
      </c>
      <c r="G418" s="26">
        <v>125065532556.93454</v>
      </c>
    </row>
    <row r="419" spans="1:7" x14ac:dyDescent="0.25">
      <c r="A419" s="9">
        <f xml:space="preserve"> ROW( scalarDataframe[[#This Row],[row_id]] ) - ROW( scalarDataframe[[#Headers],[row_id]] )</f>
        <v>418</v>
      </c>
      <c r="B419" s="16" t="str">
        <f xml:space="preserve"> INDEX( co_scalarInfo[scalarType], MATCH( scalarDataframe[[#This Row],[scalarName]], co_scalarInfo[scalarName], 0 ) )</f>
        <v>damageAdj</v>
      </c>
      <c r="C419" s="44" t="str">
        <f xml:space="preserve"> INDEX( co_scalarInfo[scalarLabel], MATCH( scalarDataframe[[#This Row],[scalarName]], co_scalarInfo[scalarName], 0 ) )</f>
        <v>Electricity Supply and Demand Reference Costs</v>
      </c>
      <c r="D419" s="24" t="s">
        <v>261</v>
      </c>
      <c r="E419" s="17" t="s">
        <v>6</v>
      </c>
      <c r="F419" s="25">
        <v>2055</v>
      </c>
      <c r="G419" s="26">
        <v>132279782685.26138</v>
      </c>
    </row>
    <row r="420" spans="1:7" x14ac:dyDescent="0.25">
      <c r="A420" s="9">
        <f xml:space="preserve"> ROW( scalarDataframe[[#This Row],[row_id]] ) - ROW( scalarDataframe[[#Headers],[row_id]] )</f>
        <v>419</v>
      </c>
      <c r="B420" s="16" t="str">
        <f xml:space="preserve"> INDEX( co_scalarInfo[scalarType], MATCH( scalarDataframe[[#This Row],[scalarName]], co_scalarInfo[scalarName], 0 ) )</f>
        <v>damageAdj</v>
      </c>
      <c r="C420" s="44" t="str">
        <f xml:space="preserve"> INDEX( co_scalarInfo[scalarLabel], MATCH( scalarDataframe[[#This Row],[scalarName]], co_scalarInfo[scalarName], 0 ) )</f>
        <v>Electricity Supply and Demand Reference Costs</v>
      </c>
      <c r="D420" s="24" t="s">
        <v>261</v>
      </c>
      <c r="E420" s="17" t="s">
        <v>6</v>
      </c>
      <c r="F420" s="25">
        <v>2060</v>
      </c>
      <c r="G420" s="26">
        <v>139979182545.60733</v>
      </c>
    </row>
    <row r="421" spans="1:7" x14ac:dyDescent="0.25">
      <c r="A421" s="9">
        <f xml:space="preserve"> ROW( scalarDataframe[[#This Row],[row_id]] ) - ROW( scalarDataframe[[#Headers],[row_id]] )</f>
        <v>420</v>
      </c>
      <c r="B421" s="16" t="str">
        <f xml:space="preserve"> INDEX( co_scalarInfo[scalarType], MATCH( scalarDataframe[[#This Row],[scalarName]], co_scalarInfo[scalarName], 0 ) )</f>
        <v>damageAdj</v>
      </c>
      <c r="C421" s="44" t="str">
        <f xml:space="preserve"> INDEX( co_scalarInfo[scalarLabel], MATCH( scalarDataframe[[#This Row],[scalarName]], co_scalarInfo[scalarName], 0 ) )</f>
        <v>Electricity Supply and Demand Reference Costs</v>
      </c>
      <c r="D421" s="24" t="s">
        <v>261</v>
      </c>
      <c r="E421" s="17" t="s">
        <v>6</v>
      </c>
      <c r="F421" s="25">
        <v>2065</v>
      </c>
      <c r="G421" s="26">
        <v>145231768925.40964</v>
      </c>
    </row>
    <row r="422" spans="1:7" x14ac:dyDescent="0.25">
      <c r="A422" s="9">
        <f xml:space="preserve"> ROW( scalarDataframe[[#This Row],[row_id]] ) - ROW( scalarDataframe[[#Headers],[row_id]] )</f>
        <v>421</v>
      </c>
      <c r="B422" s="16" t="str">
        <f xml:space="preserve"> INDEX( co_scalarInfo[scalarType], MATCH( scalarDataframe[[#This Row],[scalarName]], co_scalarInfo[scalarName], 0 ) )</f>
        <v>damageAdj</v>
      </c>
      <c r="C422" s="44" t="str">
        <f xml:space="preserve"> INDEX( co_scalarInfo[scalarLabel], MATCH( scalarDataframe[[#This Row],[scalarName]], co_scalarInfo[scalarName], 0 ) )</f>
        <v>Electricity Supply and Demand Reference Costs</v>
      </c>
      <c r="D422" s="24" t="s">
        <v>261</v>
      </c>
      <c r="E422" s="17" t="s">
        <v>6</v>
      </c>
      <c r="F422" s="25">
        <v>2070</v>
      </c>
      <c r="G422" s="26">
        <v>149784470324.47498</v>
      </c>
    </row>
    <row r="423" spans="1:7" x14ac:dyDescent="0.25">
      <c r="A423" s="9">
        <f xml:space="preserve"> ROW( scalarDataframe[[#This Row],[row_id]] ) - ROW( scalarDataframe[[#Headers],[row_id]] )</f>
        <v>422</v>
      </c>
      <c r="B423" s="16" t="str">
        <f xml:space="preserve"> INDEX( co_scalarInfo[scalarType], MATCH( scalarDataframe[[#This Row],[scalarName]], co_scalarInfo[scalarName], 0 ) )</f>
        <v>damageAdj</v>
      </c>
      <c r="C423" s="44" t="str">
        <f xml:space="preserve"> INDEX( co_scalarInfo[scalarLabel], MATCH( scalarDataframe[[#This Row],[scalarName]], co_scalarInfo[scalarName], 0 ) )</f>
        <v>Electricity Supply and Demand Reference Costs</v>
      </c>
      <c r="D423" s="24" t="s">
        <v>261</v>
      </c>
      <c r="E423" s="17" t="s">
        <v>6</v>
      </c>
      <c r="F423" s="25">
        <v>2075</v>
      </c>
      <c r="G423" s="26">
        <v>154290096944.58099</v>
      </c>
    </row>
    <row r="424" spans="1:7" x14ac:dyDescent="0.25">
      <c r="A424" s="9">
        <f xml:space="preserve"> ROW( scalarDataframe[[#This Row],[row_id]] ) - ROW( scalarDataframe[[#Headers],[row_id]] )</f>
        <v>423</v>
      </c>
      <c r="B424" s="16" t="str">
        <f xml:space="preserve"> INDEX( co_scalarInfo[scalarType], MATCH( scalarDataframe[[#This Row],[scalarName]], co_scalarInfo[scalarName], 0 ) )</f>
        <v>damageAdj</v>
      </c>
      <c r="C424" s="44" t="str">
        <f xml:space="preserve"> INDEX( co_scalarInfo[scalarLabel], MATCH( scalarDataframe[[#This Row],[scalarName]], co_scalarInfo[scalarName], 0 ) )</f>
        <v>Electricity Supply and Demand Reference Costs</v>
      </c>
      <c r="D424" s="24" t="s">
        <v>261</v>
      </c>
      <c r="E424" s="17" t="s">
        <v>6</v>
      </c>
      <c r="F424" s="25">
        <v>2080</v>
      </c>
      <c r="G424" s="26">
        <v>158826202296.77649</v>
      </c>
    </row>
    <row r="425" spans="1:7" x14ac:dyDescent="0.25">
      <c r="A425" s="9">
        <f xml:space="preserve"> ROW( scalarDataframe[[#This Row],[row_id]] ) - ROW( scalarDataframe[[#Headers],[row_id]] )</f>
        <v>424</v>
      </c>
      <c r="B425" s="16" t="str">
        <f xml:space="preserve"> INDEX( co_scalarInfo[scalarType], MATCH( scalarDataframe[[#This Row],[scalarName]], co_scalarInfo[scalarName], 0 ) )</f>
        <v>damageAdj</v>
      </c>
      <c r="C425" s="44" t="str">
        <f xml:space="preserve"> INDEX( co_scalarInfo[scalarLabel], MATCH( scalarDataframe[[#This Row],[scalarName]], co_scalarInfo[scalarName], 0 ) )</f>
        <v>Electricity Supply and Demand Reference Costs</v>
      </c>
      <c r="D425" s="24" t="s">
        <v>261</v>
      </c>
      <c r="E425" s="17" t="s">
        <v>6</v>
      </c>
      <c r="F425" s="25">
        <v>2085</v>
      </c>
      <c r="G425" s="26">
        <v>163073253069.10056</v>
      </c>
    </row>
    <row r="426" spans="1:7" x14ac:dyDescent="0.25">
      <c r="A426" s="9">
        <f xml:space="preserve"> ROW( scalarDataframe[[#This Row],[row_id]] ) - ROW( scalarDataframe[[#Headers],[row_id]] )</f>
        <v>425</v>
      </c>
      <c r="B426" s="16" t="str">
        <f xml:space="preserve"> INDEX( co_scalarInfo[scalarType], MATCH( scalarDataframe[[#This Row],[scalarName]], co_scalarInfo[scalarName], 0 ) )</f>
        <v>damageAdj</v>
      </c>
      <c r="C426" s="44" t="str">
        <f xml:space="preserve"> INDEX( co_scalarInfo[scalarLabel], MATCH( scalarDataframe[[#This Row],[scalarName]], co_scalarInfo[scalarName], 0 ) )</f>
        <v>Electricity Supply and Demand Reference Costs</v>
      </c>
      <c r="D426" s="24" t="s">
        <v>261</v>
      </c>
      <c r="E426" s="17" t="s">
        <v>6</v>
      </c>
      <c r="F426" s="25">
        <v>2090</v>
      </c>
      <c r="G426" s="26">
        <v>167492281189.92035</v>
      </c>
    </row>
    <row r="427" spans="1:7" x14ac:dyDescent="0.25">
      <c r="A427" s="9">
        <f xml:space="preserve"> ROW( scalarDataframe[[#This Row],[row_id]] ) - ROW( scalarDataframe[[#Headers],[row_id]] )</f>
        <v>426</v>
      </c>
      <c r="B427" s="16" t="str">
        <f xml:space="preserve"> INDEX( co_scalarInfo[scalarType], MATCH( scalarDataframe[[#This Row],[scalarName]], co_scalarInfo[scalarName], 0 ) )</f>
        <v>damageAdj</v>
      </c>
      <c r="C427" s="44" t="str">
        <f xml:space="preserve"> INDEX( co_scalarInfo[scalarLabel], MATCH( scalarDataframe[[#This Row],[scalarName]], co_scalarInfo[scalarName], 0 ) )</f>
        <v>Electricity Supply and Demand Reference Costs</v>
      </c>
      <c r="D427" s="24" t="s">
        <v>261</v>
      </c>
      <c r="E427" s="17" t="s">
        <v>7</v>
      </c>
      <c r="F427" s="25">
        <v>2010</v>
      </c>
      <c r="G427" s="26">
        <v>90606040293.472687</v>
      </c>
    </row>
    <row r="428" spans="1:7" x14ac:dyDescent="0.25">
      <c r="A428" s="9">
        <f xml:space="preserve"> ROW( scalarDataframe[[#This Row],[row_id]] ) - ROW( scalarDataframe[[#Headers],[row_id]] )</f>
        <v>427</v>
      </c>
      <c r="B428" s="16" t="str">
        <f xml:space="preserve"> INDEX( co_scalarInfo[scalarType], MATCH( scalarDataframe[[#This Row],[scalarName]], co_scalarInfo[scalarName], 0 ) )</f>
        <v>damageAdj</v>
      </c>
      <c r="C428" s="44" t="str">
        <f xml:space="preserve"> INDEX( co_scalarInfo[scalarLabel], MATCH( scalarDataframe[[#This Row],[scalarName]], co_scalarInfo[scalarName], 0 ) )</f>
        <v>Electricity Supply and Demand Reference Costs</v>
      </c>
      <c r="D428" s="24" t="s">
        <v>261</v>
      </c>
      <c r="E428" s="17" t="s">
        <v>7</v>
      </c>
      <c r="F428" s="25">
        <v>2015</v>
      </c>
      <c r="G428" s="26">
        <v>91873924435.69632</v>
      </c>
    </row>
    <row r="429" spans="1:7" x14ac:dyDescent="0.25">
      <c r="A429" s="9">
        <f xml:space="preserve"> ROW( scalarDataframe[[#This Row],[row_id]] ) - ROW( scalarDataframe[[#Headers],[row_id]] )</f>
        <v>428</v>
      </c>
      <c r="B429" s="16" t="str">
        <f xml:space="preserve"> INDEX( co_scalarInfo[scalarType], MATCH( scalarDataframe[[#This Row],[scalarName]], co_scalarInfo[scalarName], 0 ) )</f>
        <v>damageAdj</v>
      </c>
      <c r="C429" s="44" t="str">
        <f xml:space="preserve"> INDEX( co_scalarInfo[scalarLabel], MATCH( scalarDataframe[[#This Row],[scalarName]], co_scalarInfo[scalarName], 0 ) )</f>
        <v>Electricity Supply and Demand Reference Costs</v>
      </c>
      <c r="D429" s="24" t="s">
        <v>261</v>
      </c>
      <c r="E429" s="17" t="s">
        <v>7</v>
      </c>
      <c r="F429" s="25">
        <v>2020</v>
      </c>
      <c r="G429" s="26">
        <v>90259937348.730759</v>
      </c>
    </row>
    <row r="430" spans="1:7" x14ac:dyDescent="0.25">
      <c r="A430" s="9">
        <f xml:space="preserve"> ROW( scalarDataframe[[#This Row],[row_id]] ) - ROW( scalarDataframe[[#Headers],[row_id]] )</f>
        <v>429</v>
      </c>
      <c r="B430" s="16" t="str">
        <f xml:space="preserve"> INDEX( co_scalarInfo[scalarType], MATCH( scalarDataframe[[#This Row],[scalarName]], co_scalarInfo[scalarName], 0 ) )</f>
        <v>damageAdj</v>
      </c>
      <c r="C430" s="44" t="str">
        <f xml:space="preserve"> INDEX( co_scalarInfo[scalarLabel], MATCH( scalarDataframe[[#This Row],[scalarName]], co_scalarInfo[scalarName], 0 ) )</f>
        <v>Electricity Supply and Demand Reference Costs</v>
      </c>
      <c r="D430" s="24" t="s">
        <v>261</v>
      </c>
      <c r="E430" s="17" t="s">
        <v>7</v>
      </c>
      <c r="F430" s="25">
        <v>2025</v>
      </c>
      <c r="G430" s="26">
        <v>91008625210.361847</v>
      </c>
    </row>
    <row r="431" spans="1:7" x14ac:dyDescent="0.25">
      <c r="A431" s="9">
        <f xml:space="preserve"> ROW( scalarDataframe[[#This Row],[row_id]] ) - ROW( scalarDataframe[[#Headers],[row_id]] )</f>
        <v>430</v>
      </c>
      <c r="B431" s="16" t="str">
        <f xml:space="preserve"> INDEX( co_scalarInfo[scalarType], MATCH( scalarDataframe[[#This Row],[scalarName]], co_scalarInfo[scalarName], 0 ) )</f>
        <v>damageAdj</v>
      </c>
      <c r="C431" s="44" t="str">
        <f xml:space="preserve"> INDEX( co_scalarInfo[scalarLabel], MATCH( scalarDataframe[[#This Row],[scalarName]], co_scalarInfo[scalarName], 0 ) )</f>
        <v>Electricity Supply and Demand Reference Costs</v>
      </c>
      <c r="D431" s="24" t="s">
        <v>261</v>
      </c>
      <c r="E431" s="17" t="s">
        <v>7</v>
      </c>
      <c r="F431" s="25">
        <v>2030</v>
      </c>
      <c r="G431" s="26">
        <v>91306353685.170563</v>
      </c>
    </row>
    <row r="432" spans="1:7" x14ac:dyDescent="0.25">
      <c r="A432" s="9">
        <f xml:space="preserve"> ROW( scalarDataframe[[#This Row],[row_id]] ) - ROW( scalarDataframe[[#Headers],[row_id]] )</f>
        <v>431</v>
      </c>
      <c r="B432" s="16" t="str">
        <f xml:space="preserve"> INDEX( co_scalarInfo[scalarType], MATCH( scalarDataframe[[#This Row],[scalarName]], co_scalarInfo[scalarName], 0 ) )</f>
        <v>damageAdj</v>
      </c>
      <c r="C432" s="44" t="str">
        <f xml:space="preserve"> INDEX( co_scalarInfo[scalarLabel], MATCH( scalarDataframe[[#This Row],[scalarName]], co_scalarInfo[scalarName], 0 ) )</f>
        <v>Electricity Supply and Demand Reference Costs</v>
      </c>
      <c r="D432" s="24" t="s">
        <v>261</v>
      </c>
      <c r="E432" s="17" t="s">
        <v>7</v>
      </c>
      <c r="F432" s="25">
        <v>2035</v>
      </c>
      <c r="G432" s="26">
        <v>91915765824.74678</v>
      </c>
    </row>
    <row r="433" spans="1:7" x14ac:dyDescent="0.25">
      <c r="A433" s="9">
        <f xml:space="preserve"> ROW( scalarDataframe[[#This Row],[row_id]] ) - ROW( scalarDataframe[[#Headers],[row_id]] )</f>
        <v>432</v>
      </c>
      <c r="B433" s="16" t="str">
        <f xml:space="preserve"> INDEX( co_scalarInfo[scalarType], MATCH( scalarDataframe[[#This Row],[scalarName]], co_scalarInfo[scalarName], 0 ) )</f>
        <v>damageAdj</v>
      </c>
      <c r="C433" s="44" t="str">
        <f xml:space="preserve"> INDEX( co_scalarInfo[scalarLabel], MATCH( scalarDataframe[[#This Row],[scalarName]], co_scalarInfo[scalarName], 0 ) )</f>
        <v>Electricity Supply and Demand Reference Costs</v>
      </c>
      <c r="D433" s="24" t="s">
        <v>261</v>
      </c>
      <c r="E433" s="17" t="s">
        <v>7</v>
      </c>
      <c r="F433" s="25">
        <v>2040</v>
      </c>
      <c r="G433" s="26">
        <v>92443241361.439835</v>
      </c>
    </row>
    <row r="434" spans="1:7" x14ac:dyDescent="0.25">
      <c r="A434" s="9">
        <f xml:space="preserve"> ROW( scalarDataframe[[#This Row],[row_id]] ) - ROW( scalarDataframe[[#Headers],[row_id]] )</f>
        <v>433</v>
      </c>
      <c r="B434" s="16" t="str">
        <f xml:space="preserve"> INDEX( co_scalarInfo[scalarType], MATCH( scalarDataframe[[#This Row],[scalarName]], co_scalarInfo[scalarName], 0 ) )</f>
        <v>damageAdj</v>
      </c>
      <c r="C434" s="44" t="str">
        <f xml:space="preserve"> INDEX( co_scalarInfo[scalarLabel], MATCH( scalarDataframe[[#This Row],[scalarName]], co_scalarInfo[scalarName], 0 ) )</f>
        <v>Electricity Supply and Demand Reference Costs</v>
      </c>
      <c r="D434" s="24" t="s">
        <v>261</v>
      </c>
      <c r="E434" s="17" t="s">
        <v>7</v>
      </c>
      <c r="F434" s="25">
        <v>2045</v>
      </c>
      <c r="G434" s="26">
        <v>93266266611.005646</v>
      </c>
    </row>
    <row r="435" spans="1:7" x14ac:dyDescent="0.25">
      <c r="A435" s="9">
        <f xml:space="preserve"> ROW( scalarDataframe[[#This Row],[row_id]] ) - ROW( scalarDataframe[[#Headers],[row_id]] )</f>
        <v>434</v>
      </c>
      <c r="B435" s="16" t="str">
        <f xml:space="preserve"> INDEX( co_scalarInfo[scalarType], MATCH( scalarDataframe[[#This Row],[scalarName]], co_scalarInfo[scalarName], 0 ) )</f>
        <v>damageAdj</v>
      </c>
      <c r="C435" s="44" t="str">
        <f xml:space="preserve"> INDEX( co_scalarInfo[scalarLabel], MATCH( scalarDataframe[[#This Row],[scalarName]], co_scalarInfo[scalarName], 0 ) )</f>
        <v>Electricity Supply and Demand Reference Costs</v>
      </c>
      <c r="D435" s="24" t="s">
        <v>261</v>
      </c>
      <c r="E435" s="17" t="s">
        <v>7</v>
      </c>
      <c r="F435" s="25">
        <v>2050</v>
      </c>
      <c r="G435" s="26">
        <v>94003048301.226379</v>
      </c>
    </row>
    <row r="436" spans="1:7" x14ac:dyDescent="0.25">
      <c r="A436" s="9">
        <f xml:space="preserve"> ROW( scalarDataframe[[#This Row],[row_id]] ) - ROW( scalarDataframe[[#Headers],[row_id]] )</f>
        <v>435</v>
      </c>
      <c r="B436" s="16" t="str">
        <f xml:space="preserve"> INDEX( co_scalarInfo[scalarType], MATCH( scalarDataframe[[#This Row],[scalarName]], co_scalarInfo[scalarName], 0 ) )</f>
        <v>damageAdj</v>
      </c>
      <c r="C436" s="44" t="str">
        <f xml:space="preserve"> INDEX( co_scalarInfo[scalarLabel], MATCH( scalarDataframe[[#This Row],[scalarName]], co_scalarInfo[scalarName], 0 ) )</f>
        <v>Electricity Supply and Demand Reference Costs</v>
      </c>
      <c r="D436" s="24" t="s">
        <v>261</v>
      </c>
      <c r="E436" s="17" t="s">
        <v>7</v>
      </c>
      <c r="F436" s="25">
        <v>2055</v>
      </c>
      <c r="G436" s="26">
        <v>97483427458.949249</v>
      </c>
    </row>
    <row r="437" spans="1:7" x14ac:dyDescent="0.25">
      <c r="A437" s="9">
        <f xml:space="preserve"> ROW( scalarDataframe[[#This Row],[row_id]] ) - ROW( scalarDataframe[[#Headers],[row_id]] )</f>
        <v>436</v>
      </c>
      <c r="B437" s="16" t="str">
        <f xml:space="preserve"> INDEX( co_scalarInfo[scalarType], MATCH( scalarDataframe[[#This Row],[scalarName]], co_scalarInfo[scalarName], 0 ) )</f>
        <v>damageAdj</v>
      </c>
      <c r="C437" s="44" t="str">
        <f xml:space="preserve"> INDEX( co_scalarInfo[scalarLabel], MATCH( scalarDataframe[[#This Row],[scalarName]], co_scalarInfo[scalarName], 0 ) )</f>
        <v>Electricity Supply and Demand Reference Costs</v>
      </c>
      <c r="D437" s="24" t="s">
        <v>261</v>
      </c>
      <c r="E437" s="17" t="s">
        <v>7</v>
      </c>
      <c r="F437" s="25">
        <v>2060</v>
      </c>
      <c r="G437" s="26">
        <v>100819788501.21713</v>
      </c>
    </row>
    <row r="438" spans="1:7" x14ac:dyDescent="0.25">
      <c r="A438" s="9">
        <f xml:space="preserve"> ROW( scalarDataframe[[#This Row],[row_id]] ) - ROW( scalarDataframe[[#Headers],[row_id]] )</f>
        <v>437</v>
      </c>
      <c r="B438" s="16" t="str">
        <f xml:space="preserve"> INDEX( co_scalarInfo[scalarType], MATCH( scalarDataframe[[#This Row],[scalarName]], co_scalarInfo[scalarName], 0 ) )</f>
        <v>damageAdj</v>
      </c>
      <c r="C438" s="44" t="str">
        <f xml:space="preserve"> INDEX( co_scalarInfo[scalarLabel], MATCH( scalarDataframe[[#This Row],[scalarName]], co_scalarInfo[scalarName], 0 ) )</f>
        <v>Electricity Supply and Demand Reference Costs</v>
      </c>
      <c r="D438" s="24" t="s">
        <v>261</v>
      </c>
      <c r="E438" s="17" t="s">
        <v>7</v>
      </c>
      <c r="F438" s="25">
        <v>2065</v>
      </c>
      <c r="G438" s="26">
        <v>104694147681.32254</v>
      </c>
    </row>
    <row r="439" spans="1:7" x14ac:dyDescent="0.25">
      <c r="A439" s="9">
        <f xml:space="preserve"> ROW( scalarDataframe[[#This Row],[row_id]] ) - ROW( scalarDataframe[[#Headers],[row_id]] )</f>
        <v>438</v>
      </c>
      <c r="B439" s="16" t="str">
        <f xml:space="preserve"> INDEX( co_scalarInfo[scalarType], MATCH( scalarDataframe[[#This Row],[scalarName]], co_scalarInfo[scalarName], 0 ) )</f>
        <v>damageAdj</v>
      </c>
      <c r="C439" s="44" t="str">
        <f xml:space="preserve"> INDEX( co_scalarInfo[scalarLabel], MATCH( scalarDataframe[[#This Row],[scalarName]], co_scalarInfo[scalarName], 0 ) )</f>
        <v>Electricity Supply and Demand Reference Costs</v>
      </c>
      <c r="D439" s="24" t="s">
        <v>261</v>
      </c>
      <c r="E439" s="17" t="s">
        <v>7</v>
      </c>
      <c r="F439" s="25">
        <v>2070</v>
      </c>
      <c r="G439" s="26">
        <v>107685090670.92725</v>
      </c>
    </row>
    <row r="440" spans="1:7" x14ac:dyDescent="0.25">
      <c r="A440" s="9">
        <f xml:space="preserve"> ROW( scalarDataframe[[#This Row],[row_id]] ) - ROW( scalarDataframe[[#Headers],[row_id]] )</f>
        <v>439</v>
      </c>
      <c r="B440" s="16" t="str">
        <f xml:space="preserve"> INDEX( co_scalarInfo[scalarType], MATCH( scalarDataframe[[#This Row],[scalarName]], co_scalarInfo[scalarName], 0 ) )</f>
        <v>damageAdj</v>
      </c>
      <c r="C440" s="44" t="str">
        <f xml:space="preserve"> INDEX( co_scalarInfo[scalarLabel], MATCH( scalarDataframe[[#This Row],[scalarName]], co_scalarInfo[scalarName], 0 ) )</f>
        <v>Electricity Supply and Demand Reference Costs</v>
      </c>
      <c r="D440" s="24" t="s">
        <v>261</v>
      </c>
      <c r="E440" s="17" t="s">
        <v>7</v>
      </c>
      <c r="F440" s="25">
        <v>2075</v>
      </c>
      <c r="G440" s="26">
        <v>110676818006.88115</v>
      </c>
    </row>
    <row r="441" spans="1:7" x14ac:dyDescent="0.25">
      <c r="A441" s="9">
        <f xml:space="preserve"> ROW( scalarDataframe[[#This Row],[row_id]] ) - ROW( scalarDataframe[[#Headers],[row_id]] )</f>
        <v>440</v>
      </c>
      <c r="B441" s="16" t="str">
        <f xml:space="preserve"> INDEX( co_scalarInfo[scalarType], MATCH( scalarDataframe[[#This Row],[scalarName]], co_scalarInfo[scalarName], 0 ) )</f>
        <v>damageAdj</v>
      </c>
      <c r="C441" s="44" t="str">
        <f xml:space="preserve"> INDEX( co_scalarInfo[scalarLabel], MATCH( scalarDataframe[[#This Row],[scalarName]], co_scalarInfo[scalarName], 0 ) )</f>
        <v>Electricity Supply and Demand Reference Costs</v>
      </c>
      <c r="D441" s="24" t="s">
        <v>261</v>
      </c>
      <c r="E441" s="17" t="s">
        <v>7</v>
      </c>
      <c r="F441" s="25">
        <v>2080</v>
      </c>
      <c r="G441" s="26">
        <v>113523968228.68611</v>
      </c>
    </row>
    <row r="442" spans="1:7" x14ac:dyDescent="0.25">
      <c r="A442" s="9">
        <f xml:space="preserve"> ROW( scalarDataframe[[#This Row],[row_id]] ) - ROW( scalarDataframe[[#Headers],[row_id]] )</f>
        <v>441</v>
      </c>
      <c r="B442" s="16" t="str">
        <f xml:space="preserve"> INDEX( co_scalarInfo[scalarType], MATCH( scalarDataframe[[#This Row],[scalarName]], co_scalarInfo[scalarName], 0 ) )</f>
        <v>damageAdj</v>
      </c>
      <c r="C442" s="44" t="str">
        <f xml:space="preserve"> INDEX( co_scalarInfo[scalarLabel], MATCH( scalarDataframe[[#This Row],[scalarName]], co_scalarInfo[scalarName], 0 ) )</f>
        <v>Electricity Supply and Demand Reference Costs</v>
      </c>
      <c r="D442" s="24" t="s">
        <v>261</v>
      </c>
      <c r="E442" s="17" t="s">
        <v>7</v>
      </c>
      <c r="F442" s="25">
        <v>2085</v>
      </c>
      <c r="G442" s="26">
        <v>115642561586.81958</v>
      </c>
    </row>
    <row r="443" spans="1:7" x14ac:dyDescent="0.25">
      <c r="A443" s="9">
        <f xml:space="preserve"> ROW( scalarDataframe[[#This Row],[row_id]] ) - ROW( scalarDataframe[[#Headers],[row_id]] )</f>
        <v>442</v>
      </c>
      <c r="B443" s="16" t="str">
        <f xml:space="preserve"> INDEX( co_scalarInfo[scalarType], MATCH( scalarDataframe[[#This Row],[scalarName]], co_scalarInfo[scalarName], 0 ) )</f>
        <v>damageAdj</v>
      </c>
      <c r="C443" s="44" t="str">
        <f xml:space="preserve"> INDEX( co_scalarInfo[scalarLabel], MATCH( scalarDataframe[[#This Row],[scalarName]], co_scalarInfo[scalarName], 0 ) )</f>
        <v>Electricity Supply and Demand Reference Costs</v>
      </c>
      <c r="D443" s="24" t="s">
        <v>261</v>
      </c>
      <c r="E443" s="17" t="s">
        <v>7</v>
      </c>
      <c r="F443" s="25">
        <v>2090</v>
      </c>
      <c r="G443" s="26">
        <v>118109307785.25816</v>
      </c>
    </row>
    <row r="444" spans="1:7" x14ac:dyDescent="0.25">
      <c r="A444" s="9">
        <f xml:space="preserve"> ROW( scalarDataframe[[#This Row],[row_id]] ) - ROW( scalarDataframe[[#Headers],[row_id]] )</f>
        <v>443</v>
      </c>
      <c r="B444" s="16" t="str">
        <f xml:space="preserve"> INDEX( co_scalarInfo[scalarType], MATCH( scalarDataframe[[#This Row],[scalarName]], co_scalarInfo[scalarName], 0 ) )</f>
        <v>damageAdj</v>
      </c>
      <c r="C444" s="44" t="str">
        <f xml:space="preserve"> INDEX( co_scalarInfo[scalarLabel], MATCH( scalarDataframe[[#This Row],[scalarName]], co_scalarInfo[scalarName], 0 ) )</f>
        <v>Electricity Supply and Demand Reference Costs</v>
      </c>
      <c r="D444" s="24" t="s">
        <v>261</v>
      </c>
      <c r="E444" s="17" t="s">
        <v>8</v>
      </c>
      <c r="F444" s="25">
        <v>2010</v>
      </c>
      <c r="G444" s="26">
        <v>21164319784.872532</v>
      </c>
    </row>
    <row r="445" spans="1:7" x14ac:dyDescent="0.25">
      <c r="A445" s="9">
        <f xml:space="preserve"> ROW( scalarDataframe[[#This Row],[row_id]] ) - ROW( scalarDataframe[[#Headers],[row_id]] )</f>
        <v>444</v>
      </c>
      <c r="B445" s="16" t="str">
        <f xml:space="preserve"> INDEX( co_scalarInfo[scalarType], MATCH( scalarDataframe[[#This Row],[scalarName]], co_scalarInfo[scalarName], 0 ) )</f>
        <v>damageAdj</v>
      </c>
      <c r="C445" s="44" t="str">
        <f xml:space="preserve"> INDEX( co_scalarInfo[scalarLabel], MATCH( scalarDataframe[[#This Row],[scalarName]], co_scalarInfo[scalarName], 0 ) )</f>
        <v>Electricity Supply and Demand Reference Costs</v>
      </c>
      <c r="D445" s="24" t="s">
        <v>261</v>
      </c>
      <c r="E445" s="17" t="s">
        <v>8</v>
      </c>
      <c r="F445" s="25">
        <v>2015</v>
      </c>
      <c r="G445" s="26">
        <v>19578440967.672535</v>
      </c>
    </row>
    <row r="446" spans="1:7" x14ac:dyDescent="0.25">
      <c r="A446" s="9">
        <f xml:space="preserve"> ROW( scalarDataframe[[#This Row],[row_id]] ) - ROW( scalarDataframe[[#Headers],[row_id]] )</f>
        <v>445</v>
      </c>
      <c r="B446" s="16" t="str">
        <f xml:space="preserve"> INDEX( co_scalarInfo[scalarType], MATCH( scalarDataframe[[#This Row],[scalarName]], co_scalarInfo[scalarName], 0 ) )</f>
        <v>damageAdj</v>
      </c>
      <c r="C446" s="44" t="str">
        <f xml:space="preserve"> INDEX( co_scalarInfo[scalarLabel], MATCH( scalarDataframe[[#This Row],[scalarName]], co_scalarInfo[scalarName], 0 ) )</f>
        <v>Electricity Supply and Demand Reference Costs</v>
      </c>
      <c r="D446" s="24" t="s">
        <v>261</v>
      </c>
      <c r="E446" s="17" t="s">
        <v>8</v>
      </c>
      <c r="F446" s="25">
        <v>2020</v>
      </c>
      <c r="G446" s="26">
        <v>19783800508.586811</v>
      </c>
    </row>
    <row r="447" spans="1:7" x14ac:dyDescent="0.25">
      <c r="A447" s="9">
        <f xml:space="preserve"> ROW( scalarDataframe[[#This Row],[row_id]] ) - ROW( scalarDataframe[[#Headers],[row_id]] )</f>
        <v>446</v>
      </c>
      <c r="B447" s="16" t="str">
        <f xml:space="preserve"> INDEX( co_scalarInfo[scalarType], MATCH( scalarDataframe[[#This Row],[scalarName]], co_scalarInfo[scalarName], 0 ) )</f>
        <v>damageAdj</v>
      </c>
      <c r="C447" s="44" t="str">
        <f xml:space="preserve"> INDEX( co_scalarInfo[scalarLabel], MATCH( scalarDataframe[[#This Row],[scalarName]], co_scalarInfo[scalarName], 0 ) )</f>
        <v>Electricity Supply and Demand Reference Costs</v>
      </c>
      <c r="D447" s="24" t="s">
        <v>261</v>
      </c>
      <c r="E447" s="17" t="s">
        <v>8</v>
      </c>
      <c r="F447" s="25">
        <v>2025</v>
      </c>
      <c r="G447" s="26">
        <v>20428472883.230137</v>
      </c>
    </row>
    <row r="448" spans="1:7" x14ac:dyDescent="0.25">
      <c r="A448" s="9">
        <f xml:space="preserve"> ROW( scalarDataframe[[#This Row],[row_id]] ) - ROW( scalarDataframe[[#Headers],[row_id]] )</f>
        <v>447</v>
      </c>
      <c r="B448" s="16" t="str">
        <f xml:space="preserve"> INDEX( co_scalarInfo[scalarType], MATCH( scalarDataframe[[#This Row],[scalarName]], co_scalarInfo[scalarName], 0 ) )</f>
        <v>damageAdj</v>
      </c>
      <c r="C448" s="44" t="str">
        <f xml:space="preserve"> INDEX( co_scalarInfo[scalarLabel], MATCH( scalarDataframe[[#This Row],[scalarName]], co_scalarInfo[scalarName], 0 ) )</f>
        <v>Electricity Supply and Demand Reference Costs</v>
      </c>
      <c r="D448" s="24" t="s">
        <v>261</v>
      </c>
      <c r="E448" s="17" t="s">
        <v>8</v>
      </c>
      <c r="F448" s="25">
        <v>2030</v>
      </c>
      <c r="G448" s="26">
        <v>20641171265.958393</v>
      </c>
    </row>
    <row r="449" spans="1:7" x14ac:dyDescent="0.25">
      <c r="A449" s="9">
        <f xml:space="preserve"> ROW( scalarDataframe[[#This Row],[row_id]] ) - ROW( scalarDataframe[[#Headers],[row_id]] )</f>
        <v>448</v>
      </c>
      <c r="B449" s="16" t="str">
        <f xml:space="preserve"> INDEX( co_scalarInfo[scalarType], MATCH( scalarDataframe[[#This Row],[scalarName]], co_scalarInfo[scalarName], 0 ) )</f>
        <v>damageAdj</v>
      </c>
      <c r="C449" s="44" t="str">
        <f xml:space="preserve"> INDEX( co_scalarInfo[scalarLabel], MATCH( scalarDataframe[[#This Row],[scalarName]], co_scalarInfo[scalarName], 0 ) )</f>
        <v>Electricity Supply and Demand Reference Costs</v>
      </c>
      <c r="D449" s="24" t="s">
        <v>261</v>
      </c>
      <c r="E449" s="17" t="s">
        <v>8</v>
      </c>
      <c r="F449" s="25">
        <v>2035</v>
      </c>
      <c r="G449" s="26">
        <v>21606071006.307476</v>
      </c>
    </row>
    <row r="450" spans="1:7" x14ac:dyDescent="0.25">
      <c r="A450" s="9">
        <f xml:space="preserve"> ROW( scalarDataframe[[#This Row],[row_id]] ) - ROW( scalarDataframe[[#Headers],[row_id]] )</f>
        <v>449</v>
      </c>
      <c r="B450" s="16" t="str">
        <f xml:space="preserve"> INDEX( co_scalarInfo[scalarType], MATCH( scalarDataframe[[#This Row],[scalarName]], co_scalarInfo[scalarName], 0 ) )</f>
        <v>damageAdj</v>
      </c>
      <c r="C450" s="44" t="str">
        <f xml:space="preserve"> INDEX( co_scalarInfo[scalarLabel], MATCH( scalarDataframe[[#This Row],[scalarName]], co_scalarInfo[scalarName], 0 ) )</f>
        <v>Electricity Supply and Demand Reference Costs</v>
      </c>
      <c r="D450" s="24" t="s">
        <v>261</v>
      </c>
      <c r="E450" s="17" t="s">
        <v>8</v>
      </c>
      <c r="F450" s="25">
        <v>2040</v>
      </c>
      <c r="G450" s="26">
        <v>22686944196.27713</v>
      </c>
    </row>
    <row r="451" spans="1:7" x14ac:dyDescent="0.25">
      <c r="A451" s="9">
        <f xml:space="preserve"> ROW( scalarDataframe[[#This Row],[row_id]] ) - ROW( scalarDataframe[[#Headers],[row_id]] )</f>
        <v>450</v>
      </c>
      <c r="B451" s="16" t="str">
        <f xml:space="preserve"> INDEX( co_scalarInfo[scalarType], MATCH( scalarDataframe[[#This Row],[scalarName]], co_scalarInfo[scalarName], 0 ) )</f>
        <v>damageAdj</v>
      </c>
      <c r="C451" s="44" t="str">
        <f xml:space="preserve"> INDEX( co_scalarInfo[scalarLabel], MATCH( scalarDataframe[[#This Row],[scalarName]], co_scalarInfo[scalarName], 0 ) )</f>
        <v>Electricity Supply and Demand Reference Costs</v>
      </c>
      <c r="D451" s="24" t="s">
        <v>261</v>
      </c>
      <c r="E451" s="17" t="s">
        <v>8</v>
      </c>
      <c r="F451" s="25">
        <v>2045</v>
      </c>
      <c r="G451" s="26">
        <v>23250002657.036182</v>
      </c>
    </row>
    <row r="452" spans="1:7" x14ac:dyDescent="0.25">
      <c r="A452" s="9">
        <f xml:space="preserve"> ROW( scalarDataframe[[#This Row],[row_id]] ) - ROW( scalarDataframe[[#Headers],[row_id]] )</f>
        <v>451</v>
      </c>
      <c r="B452" s="16" t="str">
        <f xml:space="preserve"> INDEX( co_scalarInfo[scalarType], MATCH( scalarDataframe[[#This Row],[scalarName]], co_scalarInfo[scalarName], 0 ) )</f>
        <v>damageAdj</v>
      </c>
      <c r="C452" s="44" t="str">
        <f xml:space="preserve"> INDEX( co_scalarInfo[scalarLabel], MATCH( scalarDataframe[[#This Row],[scalarName]], co_scalarInfo[scalarName], 0 ) )</f>
        <v>Electricity Supply and Demand Reference Costs</v>
      </c>
      <c r="D452" s="24" t="s">
        <v>261</v>
      </c>
      <c r="E452" s="17" t="s">
        <v>8</v>
      </c>
      <c r="F452" s="25">
        <v>2050</v>
      </c>
      <c r="G452" s="26">
        <v>23570982767.240471</v>
      </c>
    </row>
    <row r="453" spans="1:7" x14ac:dyDescent="0.25">
      <c r="A453" s="9">
        <f xml:space="preserve"> ROW( scalarDataframe[[#This Row],[row_id]] ) - ROW( scalarDataframe[[#Headers],[row_id]] )</f>
        <v>452</v>
      </c>
      <c r="B453" s="16" t="str">
        <f xml:space="preserve"> INDEX( co_scalarInfo[scalarType], MATCH( scalarDataframe[[#This Row],[scalarName]], co_scalarInfo[scalarName], 0 ) )</f>
        <v>damageAdj</v>
      </c>
      <c r="C453" s="44" t="str">
        <f xml:space="preserve"> INDEX( co_scalarInfo[scalarLabel], MATCH( scalarDataframe[[#This Row],[scalarName]], co_scalarInfo[scalarName], 0 ) )</f>
        <v>Electricity Supply and Demand Reference Costs</v>
      </c>
      <c r="D453" s="24" t="s">
        <v>261</v>
      </c>
      <c r="E453" s="17" t="s">
        <v>8</v>
      </c>
      <c r="F453" s="25">
        <v>2055</v>
      </c>
      <c r="G453" s="26">
        <v>23035060105.436737</v>
      </c>
    </row>
    <row r="454" spans="1:7" x14ac:dyDescent="0.25">
      <c r="A454" s="9">
        <f xml:space="preserve"> ROW( scalarDataframe[[#This Row],[row_id]] ) - ROW( scalarDataframe[[#Headers],[row_id]] )</f>
        <v>453</v>
      </c>
      <c r="B454" s="16" t="str">
        <f xml:space="preserve"> INDEX( co_scalarInfo[scalarType], MATCH( scalarDataframe[[#This Row],[scalarName]], co_scalarInfo[scalarName], 0 ) )</f>
        <v>damageAdj</v>
      </c>
      <c r="C454" s="44" t="str">
        <f xml:space="preserve"> INDEX( co_scalarInfo[scalarLabel], MATCH( scalarDataframe[[#This Row],[scalarName]], co_scalarInfo[scalarName], 0 ) )</f>
        <v>Electricity Supply and Demand Reference Costs</v>
      </c>
      <c r="D454" s="24" t="s">
        <v>261</v>
      </c>
      <c r="E454" s="17" t="s">
        <v>8</v>
      </c>
      <c r="F454" s="25">
        <v>2060</v>
      </c>
      <c r="G454" s="26">
        <v>22765760402.128868</v>
      </c>
    </row>
    <row r="455" spans="1:7" x14ac:dyDescent="0.25">
      <c r="A455" s="9">
        <f xml:space="preserve"> ROW( scalarDataframe[[#This Row],[row_id]] ) - ROW( scalarDataframe[[#Headers],[row_id]] )</f>
        <v>454</v>
      </c>
      <c r="B455" s="16" t="str">
        <f xml:space="preserve"> INDEX( co_scalarInfo[scalarType], MATCH( scalarDataframe[[#This Row],[scalarName]], co_scalarInfo[scalarName], 0 ) )</f>
        <v>damageAdj</v>
      </c>
      <c r="C455" s="44" t="str">
        <f xml:space="preserve"> INDEX( co_scalarInfo[scalarLabel], MATCH( scalarDataframe[[#This Row],[scalarName]], co_scalarInfo[scalarName], 0 ) )</f>
        <v>Electricity Supply and Demand Reference Costs</v>
      </c>
      <c r="D455" s="24" t="s">
        <v>261</v>
      </c>
      <c r="E455" s="17" t="s">
        <v>8</v>
      </c>
      <c r="F455" s="25">
        <v>2065</v>
      </c>
      <c r="G455" s="26">
        <v>23071858724.070099</v>
      </c>
    </row>
    <row r="456" spans="1:7" x14ac:dyDescent="0.25">
      <c r="A456" s="9">
        <f xml:space="preserve"> ROW( scalarDataframe[[#This Row],[row_id]] ) - ROW( scalarDataframe[[#Headers],[row_id]] )</f>
        <v>455</v>
      </c>
      <c r="B456" s="16" t="str">
        <f xml:space="preserve"> INDEX( co_scalarInfo[scalarType], MATCH( scalarDataframe[[#This Row],[scalarName]], co_scalarInfo[scalarName], 0 ) )</f>
        <v>damageAdj</v>
      </c>
      <c r="C456" s="44" t="str">
        <f xml:space="preserve"> INDEX( co_scalarInfo[scalarLabel], MATCH( scalarDataframe[[#This Row],[scalarName]], co_scalarInfo[scalarName], 0 ) )</f>
        <v>Electricity Supply and Demand Reference Costs</v>
      </c>
      <c r="D456" s="24" t="s">
        <v>261</v>
      </c>
      <c r="E456" s="17" t="s">
        <v>8</v>
      </c>
      <c r="F456" s="25">
        <v>2070</v>
      </c>
      <c r="G456" s="26">
        <v>23899728191.102104</v>
      </c>
    </row>
    <row r="457" spans="1:7" x14ac:dyDescent="0.25">
      <c r="A457" s="9">
        <f xml:space="preserve"> ROW( scalarDataframe[[#This Row],[row_id]] ) - ROW( scalarDataframe[[#Headers],[row_id]] )</f>
        <v>456</v>
      </c>
      <c r="B457" s="16" t="str">
        <f xml:space="preserve"> INDEX( co_scalarInfo[scalarType], MATCH( scalarDataframe[[#This Row],[scalarName]], co_scalarInfo[scalarName], 0 ) )</f>
        <v>damageAdj</v>
      </c>
      <c r="C457" s="44" t="str">
        <f xml:space="preserve"> INDEX( co_scalarInfo[scalarLabel], MATCH( scalarDataframe[[#This Row],[scalarName]], co_scalarInfo[scalarName], 0 ) )</f>
        <v>Electricity Supply and Demand Reference Costs</v>
      </c>
      <c r="D457" s="24" t="s">
        <v>261</v>
      </c>
      <c r="E457" s="17" t="s">
        <v>8</v>
      </c>
      <c r="F457" s="25">
        <v>2075</v>
      </c>
      <c r="G457" s="26">
        <v>24442905272.820988</v>
      </c>
    </row>
    <row r="458" spans="1:7" x14ac:dyDescent="0.25">
      <c r="A458" s="9">
        <f xml:space="preserve"> ROW( scalarDataframe[[#This Row],[row_id]] ) - ROW( scalarDataframe[[#Headers],[row_id]] )</f>
        <v>457</v>
      </c>
      <c r="B458" s="16" t="str">
        <f xml:space="preserve"> INDEX( co_scalarInfo[scalarType], MATCH( scalarDataframe[[#This Row],[scalarName]], co_scalarInfo[scalarName], 0 ) )</f>
        <v>damageAdj</v>
      </c>
      <c r="C458" s="44" t="str">
        <f xml:space="preserve"> INDEX( co_scalarInfo[scalarLabel], MATCH( scalarDataframe[[#This Row],[scalarName]], co_scalarInfo[scalarName], 0 ) )</f>
        <v>Electricity Supply and Demand Reference Costs</v>
      </c>
      <c r="D458" s="24" t="s">
        <v>261</v>
      </c>
      <c r="E458" s="17" t="s">
        <v>8</v>
      </c>
      <c r="F458" s="25">
        <v>2080</v>
      </c>
      <c r="G458" s="26">
        <v>24730574255.270451</v>
      </c>
    </row>
    <row r="459" spans="1:7" x14ac:dyDescent="0.25">
      <c r="A459" s="9">
        <f xml:space="preserve"> ROW( scalarDataframe[[#This Row],[row_id]] ) - ROW( scalarDataframe[[#Headers],[row_id]] )</f>
        <v>458</v>
      </c>
      <c r="B459" s="16" t="str">
        <f xml:space="preserve"> INDEX( co_scalarInfo[scalarType], MATCH( scalarDataframe[[#This Row],[scalarName]], co_scalarInfo[scalarName], 0 ) )</f>
        <v>damageAdj</v>
      </c>
      <c r="C459" s="44" t="str">
        <f xml:space="preserve"> INDEX( co_scalarInfo[scalarLabel], MATCH( scalarDataframe[[#This Row],[scalarName]], co_scalarInfo[scalarName], 0 ) )</f>
        <v>Electricity Supply and Demand Reference Costs</v>
      </c>
      <c r="D459" s="24" t="s">
        <v>261</v>
      </c>
      <c r="E459" s="17" t="s">
        <v>8</v>
      </c>
      <c r="F459" s="25">
        <v>2085</v>
      </c>
      <c r="G459" s="26">
        <v>24793812450.023369</v>
      </c>
    </row>
    <row r="460" spans="1:7" x14ac:dyDescent="0.25">
      <c r="A460" s="9">
        <f xml:space="preserve"> ROW( scalarDataframe[[#This Row],[row_id]] ) - ROW( scalarDataframe[[#Headers],[row_id]] )</f>
        <v>459</v>
      </c>
      <c r="B460" s="16" t="str">
        <f xml:space="preserve"> INDEX( co_scalarInfo[scalarType], MATCH( scalarDataframe[[#This Row],[scalarName]], co_scalarInfo[scalarName], 0 ) )</f>
        <v>damageAdj</v>
      </c>
      <c r="C460" s="44" t="str">
        <f xml:space="preserve"> INDEX( co_scalarInfo[scalarLabel], MATCH( scalarDataframe[[#This Row],[scalarName]], co_scalarInfo[scalarName], 0 ) )</f>
        <v>Electricity Supply and Demand Reference Costs</v>
      </c>
      <c r="D460" s="24" t="s">
        <v>261</v>
      </c>
      <c r="E460" s="17" t="s">
        <v>8</v>
      </c>
      <c r="F460" s="25">
        <v>2090</v>
      </c>
      <c r="G460" s="26">
        <v>25032617006.67231</v>
      </c>
    </row>
    <row r="461" spans="1:7" x14ac:dyDescent="0.25">
      <c r="A461" s="9">
        <f xml:space="preserve"> ROW( scalarDataframe[[#This Row],[row_id]] ) - ROW( scalarDataframe[[#Headers],[row_id]] )</f>
        <v>460</v>
      </c>
      <c r="B461" s="16" t="str">
        <f xml:space="preserve"> INDEX( co_scalarInfo[scalarType], MATCH( scalarDataframe[[#This Row],[scalarName]], co_scalarInfo[scalarName], 0 ) )</f>
        <v>damageAdj</v>
      </c>
      <c r="C461" s="44" t="str">
        <f xml:space="preserve"> INDEX( co_scalarInfo[scalarLabel], MATCH( scalarDataframe[[#This Row],[scalarName]], co_scalarInfo[scalarName], 0 ) )</f>
        <v>Electricity Supply and Demand Reference Costs</v>
      </c>
      <c r="D461" s="24" t="s">
        <v>261</v>
      </c>
      <c r="E461" s="17" t="s">
        <v>9</v>
      </c>
      <c r="F461" s="25">
        <v>2010</v>
      </c>
      <c r="G461" s="26">
        <v>7676508033.8866987</v>
      </c>
    </row>
    <row r="462" spans="1:7" x14ac:dyDescent="0.25">
      <c r="A462" s="9">
        <f xml:space="preserve"> ROW( scalarDataframe[[#This Row],[row_id]] ) - ROW( scalarDataframe[[#Headers],[row_id]] )</f>
        <v>461</v>
      </c>
      <c r="B462" s="16" t="str">
        <f xml:space="preserve"> INDEX( co_scalarInfo[scalarType], MATCH( scalarDataframe[[#This Row],[scalarName]], co_scalarInfo[scalarName], 0 ) )</f>
        <v>damageAdj</v>
      </c>
      <c r="C462" s="44" t="str">
        <f xml:space="preserve"> INDEX( co_scalarInfo[scalarLabel], MATCH( scalarDataframe[[#This Row],[scalarName]], co_scalarInfo[scalarName], 0 ) )</f>
        <v>Electricity Supply and Demand Reference Costs</v>
      </c>
      <c r="D462" s="24" t="s">
        <v>261</v>
      </c>
      <c r="E462" s="17" t="s">
        <v>9</v>
      </c>
      <c r="F462" s="25">
        <v>2015</v>
      </c>
      <c r="G462" s="26">
        <v>6639219380.842392</v>
      </c>
    </row>
    <row r="463" spans="1:7" x14ac:dyDescent="0.25">
      <c r="A463" s="9">
        <f xml:space="preserve"> ROW( scalarDataframe[[#This Row],[row_id]] ) - ROW( scalarDataframe[[#Headers],[row_id]] )</f>
        <v>462</v>
      </c>
      <c r="B463" s="16" t="str">
        <f xml:space="preserve"> INDEX( co_scalarInfo[scalarType], MATCH( scalarDataframe[[#This Row],[scalarName]], co_scalarInfo[scalarName], 0 ) )</f>
        <v>damageAdj</v>
      </c>
      <c r="C463" s="44" t="str">
        <f xml:space="preserve"> INDEX( co_scalarInfo[scalarLabel], MATCH( scalarDataframe[[#This Row],[scalarName]], co_scalarInfo[scalarName], 0 ) )</f>
        <v>Electricity Supply and Demand Reference Costs</v>
      </c>
      <c r="D463" s="24" t="s">
        <v>261</v>
      </c>
      <c r="E463" s="17" t="s">
        <v>9</v>
      </c>
      <c r="F463" s="25">
        <v>2020</v>
      </c>
      <c r="G463" s="26">
        <v>6427937590.5210695</v>
      </c>
    </row>
    <row r="464" spans="1:7" x14ac:dyDescent="0.25">
      <c r="A464" s="9">
        <f xml:space="preserve"> ROW( scalarDataframe[[#This Row],[row_id]] ) - ROW( scalarDataframe[[#Headers],[row_id]] )</f>
        <v>463</v>
      </c>
      <c r="B464" s="16" t="str">
        <f xml:space="preserve"> INDEX( co_scalarInfo[scalarType], MATCH( scalarDataframe[[#This Row],[scalarName]], co_scalarInfo[scalarName], 0 ) )</f>
        <v>damageAdj</v>
      </c>
      <c r="C464" s="44" t="str">
        <f xml:space="preserve"> INDEX( co_scalarInfo[scalarLabel], MATCH( scalarDataframe[[#This Row],[scalarName]], co_scalarInfo[scalarName], 0 ) )</f>
        <v>Electricity Supply and Demand Reference Costs</v>
      </c>
      <c r="D464" s="24" t="s">
        <v>261</v>
      </c>
      <c r="E464" s="17" t="s">
        <v>9</v>
      </c>
      <c r="F464" s="25">
        <v>2025</v>
      </c>
      <c r="G464" s="26">
        <v>5396785827.9899759</v>
      </c>
    </row>
    <row r="465" spans="1:7" x14ac:dyDescent="0.25">
      <c r="A465" s="9">
        <f xml:space="preserve"> ROW( scalarDataframe[[#This Row],[row_id]] ) - ROW( scalarDataframe[[#Headers],[row_id]] )</f>
        <v>464</v>
      </c>
      <c r="B465" s="16" t="str">
        <f xml:space="preserve"> INDEX( co_scalarInfo[scalarType], MATCH( scalarDataframe[[#This Row],[scalarName]], co_scalarInfo[scalarName], 0 ) )</f>
        <v>damageAdj</v>
      </c>
      <c r="C465" s="44" t="str">
        <f xml:space="preserve"> INDEX( co_scalarInfo[scalarLabel], MATCH( scalarDataframe[[#This Row],[scalarName]], co_scalarInfo[scalarName], 0 ) )</f>
        <v>Electricity Supply and Demand Reference Costs</v>
      </c>
      <c r="D465" s="24" t="s">
        <v>261</v>
      </c>
      <c r="E465" s="17" t="s">
        <v>9</v>
      </c>
      <c r="F465" s="25">
        <v>2030</v>
      </c>
      <c r="G465" s="26">
        <v>5368674575.7475548</v>
      </c>
    </row>
    <row r="466" spans="1:7" x14ac:dyDescent="0.25">
      <c r="A466" s="9">
        <f xml:space="preserve"> ROW( scalarDataframe[[#This Row],[row_id]] ) - ROW( scalarDataframe[[#Headers],[row_id]] )</f>
        <v>465</v>
      </c>
      <c r="B466" s="16" t="str">
        <f xml:space="preserve"> INDEX( co_scalarInfo[scalarType], MATCH( scalarDataframe[[#This Row],[scalarName]], co_scalarInfo[scalarName], 0 ) )</f>
        <v>damageAdj</v>
      </c>
      <c r="C466" s="44" t="str">
        <f xml:space="preserve"> INDEX( co_scalarInfo[scalarLabel], MATCH( scalarDataframe[[#This Row],[scalarName]], co_scalarInfo[scalarName], 0 ) )</f>
        <v>Electricity Supply and Demand Reference Costs</v>
      </c>
      <c r="D466" s="24" t="s">
        <v>261</v>
      </c>
      <c r="E466" s="17" t="s">
        <v>9</v>
      </c>
      <c r="F466" s="25">
        <v>2035</v>
      </c>
      <c r="G466" s="26">
        <v>5367947916.9983959</v>
      </c>
    </row>
    <row r="467" spans="1:7" x14ac:dyDescent="0.25">
      <c r="A467" s="9">
        <f xml:space="preserve"> ROW( scalarDataframe[[#This Row],[row_id]] ) - ROW( scalarDataframe[[#Headers],[row_id]] )</f>
        <v>466</v>
      </c>
      <c r="B467" s="16" t="str">
        <f xml:space="preserve"> INDEX( co_scalarInfo[scalarType], MATCH( scalarDataframe[[#This Row],[scalarName]], co_scalarInfo[scalarName], 0 ) )</f>
        <v>damageAdj</v>
      </c>
      <c r="C467" s="44" t="str">
        <f xml:space="preserve"> INDEX( co_scalarInfo[scalarLabel], MATCH( scalarDataframe[[#This Row],[scalarName]], co_scalarInfo[scalarName], 0 ) )</f>
        <v>Electricity Supply and Demand Reference Costs</v>
      </c>
      <c r="D467" s="24" t="s">
        <v>261</v>
      </c>
      <c r="E467" s="17" t="s">
        <v>9</v>
      </c>
      <c r="F467" s="25">
        <v>2040</v>
      </c>
      <c r="G467" s="26">
        <v>5699312333.1966162</v>
      </c>
    </row>
    <row r="468" spans="1:7" x14ac:dyDescent="0.25">
      <c r="A468" s="9">
        <f xml:space="preserve"> ROW( scalarDataframe[[#This Row],[row_id]] ) - ROW( scalarDataframe[[#Headers],[row_id]] )</f>
        <v>467</v>
      </c>
      <c r="B468" s="16" t="str">
        <f xml:space="preserve"> INDEX( co_scalarInfo[scalarType], MATCH( scalarDataframe[[#This Row],[scalarName]], co_scalarInfo[scalarName], 0 ) )</f>
        <v>damageAdj</v>
      </c>
      <c r="C468" s="44" t="str">
        <f xml:space="preserve"> INDEX( co_scalarInfo[scalarLabel], MATCH( scalarDataframe[[#This Row],[scalarName]], co_scalarInfo[scalarName], 0 ) )</f>
        <v>Electricity Supply and Demand Reference Costs</v>
      </c>
      <c r="D468" s="24" t="s">
        <v>261</v>
      </c>
      <c r="E468" s="17" t="s">
        <v>9</v>
      </c>
      <c r="F468" s="25">
        <v>2045</v>
      </c>
      <c r="G468" s="26">
        <v>5470608015.1526413</v>
      </c>
    </row>
    <row r="469" spans="1:7" x14ac:dyDescent="0.25">
      <c r="A469" s="9">
        <f xml:space="preserve"> ROW( scalarDataframe[[#This Row],[row_id]] ) - ROW( scalarDataframe[[#Headers],[row_id]] )</f>
        <v>468</v>
      </c>
      <c r="B469" s="16" t="str">
        <f xml:space="preserve"> INDEX( co_scalarInfo[scalarType], MATCH( scalarDataframe[[#This Row],[scalarName]], co_scalarInfo[scalarName], 0 ) )</f>
        <v>damageAdj</v>
      </c>
      <c r="C469" s="44" t="str">
        <f xml:space="preserve"> INDEX( co_scalarInfo[scalarLabel], MATCH( scalarDataframe[[#This Row],[scalarName]], co_scalarInfo[scalarName], 0 ) )</f>
        <v>Electricity Supply and Demand Reference Costs</v>
      </c>
      <c r="D469" s="24" t="s">
        <v>261</v>
      </c>
      <c r="E469" s="17" t="s">
        <v>9</v>
      </c>
      <c r="F469" s="25">
        <v>2050</v>
      </c>
      <c r="G469" s="26">
        <v>6298708683.5966663</v>
      </c>
    </row>
    <row r="470" spans="1:7" x14ac:dyDescent="0.25">
      <c r="A470" s="9">
        <f xml:space="preserve"> ROW( scalarDataframe[[#This Row],[row_id]] ) - ROW( scalarDataframe[[#Headers],[row_id]] )</f>
        <v>469</v>
      </c>
      <c r="B470" s="16" t="str">
        <f xml:space="preserve"> INDEX( co_scalarInfo[scalarType], MATCH( scalarDataframe[[#This Row],[scalarName]], co_scalarInfo[scalarName], 0 ) )</f>
        <v>damageAdj</v>
      </c>
      <c r="C470" s="44" t="str">
        <f xml:space="preserve"> INDEX( co_scalarInfo[scalarLabel], MATCH( scalarDataframe[[#This Row],[scalarName]], co_scalarInfo[scalarName], 0 ) )</f>
        <v>Electricity Supply and Demand Reference Costs</v>
      </c>
      <c r="D470" s="24" t="s">
        <v>261</v>
      </c>
      <c r="E470" s="17" t="s">
        <v>9</v>
      </c>
      <c r="F470" s="25">
        <v>2055</v>
      </c>
      <c r="G470" s="26">
        <v>7565376129.4326944</v>
      </c>
    </row>
    <row r="471" spans="1:7" x14ac:dyDescent="0.25">
      <c r="A471" s="9">
        <f xml:space="preserve"> ROW( scalarDataframe[[#This Row],[row_id]] ) - ROW( scalarDataframe[[#Headers],[row_id]] )</f>
        <v>470</v>
      </c>
      <c r="B471" s="16" t="str">
        <f xml:space="preserve"> INDEX( co_scalarInfo[scalarType], MATCH( scalarDataframe[[#This Row],[scalarName]], co_scalarInfo[scalarName], 0 ) )</f>
        <v>damageAdj</v>
      </c>
      <c r="C471" s="44" t="str">
        <f xml:space="preserve"> INDEX( co_scalarInfo[scalarLabel], MATCH( scalarDataframe[[#This Row],[scalarName]], co_scalarInfo[scalarName], 0 ) )</f>
        <v>Electricity Supply and Demand Reference Costs</v>
      </c>
      <c r="D471" s="24" t="s">
        <v>261</v>
      </c>
      <c r="E471" s="17" t="s">
        <v>9</v>
      </c>
      <c r="F471" s="25">
        <v>2060</v>
      </c>
      <c r="G471" s="26">
        <v>8931710607.1825542</v>
      </c>
    </row>
    <row r="472" spans="1:7" x14ac:dyDescent="0.25">
      <c r="A472" s="9">
        <f xml:space="preserve"> ROW( scalarDataframe[[#This Row],[row_id]] ) - ROW( scalarDataframe[[#Headers],[row_id]] )</f>
        <v>471</v>
      </c>
      <c r="B472" s="16" t="str">
        <f xml:space="preserve"> INDEX( co_scalarInfo[scalarType], MATCH( scalarDataframe[[#This Row],[scalarName]], co_scalarInfo[scalarName], 0 ) )</f>
        <v>damageAdj</v>
      </c>
      <c r="C472" s="44" t="str">
        <f xml:space="preserve"> INDEX( co_scalarInfo[scalarLabel], MATCH( scalarDataframe[[#This Row],[scalarName]], co_scalarInfo[scalarName], 0 ) )</f>
        <v>Electricity Supply and Demand Reference Costs</v>
      </c>
      <c r="D472" s="24" t="s">
        <v>261</v>
      </c>
      <c r="E472" s="17" t="s">
        <v>9</v>
      </c>
      <c r="F472" s="25">
        <v>2065</v>
      </c>
      <c r="G472" s="26">
        <v>9828051972.2828789</v>
      </c>
    </row>
    <row r="473" spans="1:7" x14ac:dyDescent="0.25">
      <c r="A473" s="9">
        <f xml:space="preserve"> ROW( scalarDataframe[[#This Row],[row_id]] ) - ROW( scalarDataframe[[#Headers],[row_id]] )</f>
        <v>472</v>
      </c>
      <c r="B473" s="16" t="str">
        <f xml:space="preserve"> INDEX( co_scalarInfo[scalarType], MATCH( scalarDataframe[[#This Row],[scalarName]], co_scalarInfo[scalarName], 0 ) )</f>
        <v>damageAdj</v>
      </c>
      <c r="C473" s="44" t="str">
        <f xml:space="preserve"> INDEX( co_scalarInfo[scalarLabel], MATCH( scalarDataframe[[#This Row],[scalarName]], co_scalarInfo[scalarName], 0 ) )</f>
        <v>Electricity Supply and Demand Reference Costs</v>
      </c>
      <c r="D473" s="24" t="s">
        <v>261</v>
      </c>
      <c r="E473" s="17" t="s">
        <v>9</v>
      </c>
      <c r="F473" s="25">
        <v>2070</v>
      </c>
      <c r="G473" s="26">
        <v>10415065469.600653</v>
      </c>
    </row>
    <row r="474" spans="1:7" x14ac:dyDescent="0.25">
      <c r="A474" s="9">
        <f xml:space="preserve"> ROW( scalarDataframe[[#This Row],[row_id]] ) - ROW( scalarDataframe[[#Headers],[row_id]] )</f>
        <v>473</v>
      </c>
      <c r="B474" s="16" t="str">
        <f xml:space="preserve"> INDEX( co_scalarInfo[scalarType], MATCH( scalarDataframe[[#This Row],[scalarName]], co_scalarInfo[scalarName], 0 ) )</f>
        <v>damageAdj</v>
      </c>
      <c r="C474" s="44" t="str">
        <f xml:space="preserve"> INDEX( co_scalarInfo[scalarLabel], MATCH( scalarDataframe[[#This Row],[scalarName]], co_scalarInfo[scalarName], 0 ) )</f>
        <v>Electricity Supply and Demand Reference Costs</v>
      </c>
      <c r="D474" s="24" t="s">
        <v>261</v>
      </c>
      <c r="E474" s="17" t="s">
        <v>9</v>
      </c>
      <c r="F474" s="25">
        <v>2075</v>
      </c>
      <c r="G474" s="26">
        <v>11013233487.927078</v>
      </c>
    </row>
    <row r="475" spans="1:7" x14ac:dyDescent="0.25">
      <c r="A475" s="9">
        <f xml:space="preserve"> ROW( scalarDataframe[[#This Row],[row_id]] ) - ROW( scalarDataframe[[#Headers],[row_id]] )</f>
        <v>474</v>
      </c>
      <c r="B475" s="16" t="str">
        <f xml:space="preserve"> INDEX( co_scalarInfo[scalarType], MATCH( scalarDataframe[[#This Row],[scalarName]], co_scalarInfo[scalarName], 0 ) )</f>
        <v>damageAdj</v>
      </c>
      <c r="C475" s="44" t="str">
        <f xml:space="preserve"> INDEX( co_scalarInfo[scalarLabel], MATCH( scalarDataframe[[#This Row],[scalarName]], co_scalarInfo[scalarName], 0 ) )</f>
        <v>Electricity Supply and Demand Reference Costs</v>
      </c>
      <c r="D475" s="24" t="s">
        <v>261</v>
      </c>
      <c r="E475" s="17" t="s">
        <v>9</v>
      </c>
      <c r="F475" s="25">
        <v>2080</v>
      </c>
      <c r="G475" s="26">
        <v>11553814101.514997</v>
      </c>
    </row>
    <row r="476" spans="1:7" x14ac:dyDescent="0.25">
      <c r="A476" s="9">
        <f xml:space="preserve"> ROW( scalarDataframe[[#This Row],[row_id]] ) - ROW( scalarDataframe[[#Headers],[row_id]] )</f>
        <v>475</v>
      </c>
      <c r="B476" s="16" t="str">
        <f xml:space="preserve"> INDEX( co_scalarInfo[scalarType], MATCH( scalarDataframe[[#This Row],[scalarName]], co_scalarInfo[scalarName], 0 ) )</f>
        <v>damageAdj</v>
      </c>
      <c r="C476" s="44" t="str">
        <f xml:space="preserve"> INDEX( co_scalarInfo[scalarLabel], MATCH( scalarDataframe[[#This Row],[scalarName]], co_scalarInfo[scalarName], 0 ) )</f>
        <v>Electricity Supply and Demand Reference Costs</v>
      </c>
      <c r="D476" s="24" t="s">
        <v>261</v>
      </c>
      <c r="E476" s="17" t="s">
        <v>9</v>
      </c>
      <c r="F476" s="25">
        <v>2085</v>
      </c>
      <c r="G476" s="26">
        <v>12028068653.200609</v>
      </c>
    </row>
    <row r="477" spans="1:7" x14ac:dyDescent="0.25">
      <c r="A477" s="9">
        <f xml:space="preserve"> ROW( scalarDataframe[[#This Row],[row_id]] ) - ROW( scalarDataframe[[#Headers],[row_id]] )</f>
        <v>476</v>
      </c>
      <c r="B477" s="16" t="str">
        <f xml:space="preserve"> INDEX( co_scalarInfo[scalarType], MATCH( scalarDataframe[[#This Row],[scalarName]], co_scalarInfo[scalarName], 0 ) )</f>
        <v>damageAdj</v>
      </c>
      <c r="C477" s="44" t="str">
        <f xml:space="preserve"> INDEX( co_scalarInfo[scalarLabel], MATCH( scalarDataframe[[#This Row],[scalarName]], co_scalarInfo[scalarName], 0 ) )</f>
        <v>Electricity Supply and Demand Reference Costs</v>
      </c>
      <c r="D477" s="24" t="s">
        <v>261</v>
      </c>
      <c r="E477" s="17" t="s">
        <v>9</v>
      </c>
      <c r="F477" s="25">
        <v>2090</v>
      </c>
      <c r="G477" s="26">
        <v>12472610936.214165</v>
      </c>
    </row>
    <row r="478" spans="1:7" x14ac:dyDescent="0.25">
      <c r="A478" s="9">
        <f xml:space="preserve"> ROW( scalarDataframe[[#This Row],[row_id]] ) - ROW( scalarDataframe[[#Headers],[row_id]] )</f>
        <v>477</v>
      </c>
      <c r="B478" s="16" t="str">
        <f xml:space="preserve"> INDEX( co_scalarInfo[scalarType], MATCH( scalarDataframe[[#This Row],[scalarName]], co_scalarInfo[scalarName], 0 ) )</f>
        <v>damageAdj</v>
      </c>
      <c r="C478" s="44" t="str">
        <f xml:space="preserve"> INDEX( co_scalarInfo[scalarLabel], MATCH( scalarDataframe[[#This Row],[scalarName]], co_scalarInfo[scalarName], 0 ) )</f>
        <v>Electricity Supply and Demand Reference Costs</v>
      </c>
      <c r="D478" s="24" t="s">
        <v>261</v>
      </c>
      <c r="E478" s="17" t="s">
        <v>10</v>
      </c>
      <c r="F478" s="25">
        <v>2010</v>
      </c>
      <c r="G478" s="26">
        <v>156277187781.53229</v>
      </c>
    </row>
    <row r="479" spans="1:7" x14ac:dyDescent="0.25">
      <c r="A479" s="9">
        <f xml:space="preserve"> ROW( scalarDataframe[[#This Row],[row_id]] ) - ROW( scalarDataframe[[#Headers],[row_id]] )</f>
        <v>478</v>
      </c>
      <c r="B479" s="16" t="str">
        <f xml:space="preserve"> INDEX( co_scalarInfo[scalarType], MATCH( scalarDataframe[[#This Row],[scalarName]], co_scalarInfo[scalarName], 0 ) )</f>
        <v>damageAdj</v>
      </c>
      <c r="C479" s="44" t="str">
        <f xml:space="preserve"> INDEX( co_scalarInfo[scalarLabel], MATCH( scalarDataframe[[#This Row],[scalarName]], co_scalarInfo[scalarName], 0 ) )</f>
        <v>Electricity Supply and Demand Reference Costs</v>
      </c>
      <c r="D479" s="24" t="s">
        <v>261</v>
      </c>
      <c r="E479" s="17" t="s">
        <v>10</v>
      </c>
      <c r="F479" s="25">
        <v>2015</v>
      </c>
      <c r="G479" s="26">
        <v>144924304096.13678</v>
      </c>
    </row>
    <row r="480" spans="1:7" x14ac:dyDescent="0.25">
      <c r="A480" s="9">
        <f xml:space="preserve"> ROW( scalarDataframe[[#This Row],[row_id]] ) - ROW( scalarDataframe[[#Headers],[row_id]] )</f>
        <v>479</v>
      </c>
      <c r="B480" s="16" t="str">
        <f xml:space="preserve"> INDEX( co_scalarInfo[scalarType], MATCH( scalarDataframe[[#This Row],[scalarName]], co_scalarInfo[scalarName], 0 ) )</f>
        <v>damageAdj</v>
      </c>
      <c r="C480" s="44" t="str">
        <f xml:space="preserve"> INDEX( co_scalarInfo[scalarLabel], MATCH( scalarDataframe[[#This Row],[scalarName]], co_scalarInfo[scalarName], 0 ) )</f>
        <v>Electricity Supply and Demand Reference Costs</v>
      </c>
      <c r="D480" s="24" t="s">
        <v>261</v>
      </c>
      <c r="E480" s="17" t="s">
        <v>10</v>
      </c>
      <c r="F480" s="25">
        <v>2020</v>
      </c>
      <c r="G480" s="26">
        <v>140249723504.68091</v>
      </c>
    </row>
    <row r="481" spans="1:7" x14ac:dyDescent="0.25">
      <c r="A481" s="9">
        <f xml:space="preserve"> ROW( scalarDataframe[[#This Row],[row_id]] ) - ROW( scalarDataframe[[#Headers],[row_id]] )</f>
        <v>480</v>
      </c>
      <c r="B481" s="16" t="str">
        <f xml:space="preserve"> INDEX( co_scalarInfo[scalarType], MATCH( scalarDataframe[[#This Row],[scalarName]], co_scalarInfo[scalarName], 0 ) )</f>
        <v>damageAdj</v>
      </c>
      <c r="C481" s="44" t="str">
        <f xml:space="preserve"> INDEX( co_scalarInfo[scalarLabel], MATCH( scalarDataframe[[#This Row],[scalarName]], co_scalarInfo[scalarName], 0 ) )</f>
        <v>Electricity Supply and Demand Reference Costs</v>
      </c>
      <c r="D481" s="24" t="s">
        <v>261</v>
      </c>
      <c r="E481" s="17" t="s">
        <v>10</v>
      </c>
      <c r="F481" s="25">
        <v>2025</v>
      </c>
      <c r="G481" s="26">
        <v>141138780410.39493</v>
      </c>
    </row>
    <row r="482" spans="1:7" x14ac:dyDescent="0.25">
      <c r="A482" s="9">
        <f xml:space="preserve"> ROW( scalarDataframe[[#This Row],[row_id]] ) - ROW( scalarDataframe[[#Headers],[row_id]] )</f>
        <v>481</v>
      </c>
      <c r="B482" s="16" t="str">
        <f xml:space="preserve"> INDEX( co_scalarInfo[scalarType], MATCH( scalarDataframe[[#This Row],[scalarName]], co_scalarInfo[scalarName], 0 ) )</f>
        <v>damageAdj</v>
      </c>
      <c r="C482" s="44" t="str">
        <f xml:space="preserve"> INDEX( co_scalarInfo[scalarLabel], MATCH( scalarDataframe[[#This Row],[scalarName]], co_scalarInfo[scalarName], 0 ) )</f>
        <v>Electricity Supply and Demand Reference Costs</v>
      </c>
      <c r="D482" s="24" t="s">
        <v>261</v>
      </c>
      <c r="E482" s="17" t="s">
        <v>10</v>
      </c>
      <c r="F482" s="25">
        <v>2030</v>
      </c>
      <c r="G482" s="26">
        <v>139870065258.50888</v>
      </c>
    </row>
    <row r="483" spans="1:7" x14ac:dyDescent="0.25">
      <c r="A483" s="9">
        <f xml:space="preserve"> ROW( scalarDataframe[[#This Row],[row_id]] ) - ROW( scalarDataframe[[#Headers],[row_id]] )</f>
        <v>482</v>
      </c>
      <c r="B483" s="16" t="str">
        <f xml:space="preserve"> INDEX( co_scalarInfo[scalarType], MATCH( scalarDataframe[[#This Row],[scalarName]], co_scalarInfo[scalarName], 0 ) )</f>
        <v>damageAdj</v>
      </c>
      <c r="C483" s="44" t="str">
        <f xml:space="preserve"> INDEX( co_scalarInfo[scalarLabel], MATCH( scalarDataframe[[#This Row],[scalarName]], co_scalarInfo[scalarName], 0 ) )</f>
        <v>Electricity Supply and Demand Reference Costs</v>
      </c>
      <c r="D483" s="24" t="s">
        <v>261</v>
      </c>
      <c r="E483" s="17" t="s">
        <v>10</v>
      </c>
      <c r="F483" s="25">
        <v>2035</v>
      </c>
      <c r="G483" s="26">
        <v>139557434872.5639</v>
      </c>
    </row>
    <row r="484" spans="1:7" x14ac:dyDescent="0.25">
      <c r="A484" s="9">
        <f xml:space="preserve"> ROW( scalarDataframe[[#This Row],[row_id]] ) - ROW( scalarDataframe[[#Headers],[row_id]] )</f>
        <v>483</v>
      </c>
      <c r="B484" s="16" t="str">
        <f xml:space="preserve"> INDEX( co_scalarInfo[scalarType], MATCH( scalarDataframe[[#This Row],[scalarName]], co_scalarInfo[scalarName], 0 ) )</f>
        <v>damageAdj</v>
      </c>
      <c r="C484" s="44" t="str">
        <f xml:space="preserve"> INDEX( co_scalarInfo[scalarLabel], MATCH( scalarDataframe[[#This Row],[scalarName]], co_scalarInfo[scalarName], 0 ) )</f>
        <v>Electricity Supply and Demand Reference Costs</v>
      </c>
      <c r="D484" s="24" t="s">
        <v>261</v>
      </c>
      <c r="E484" s="17" t="s">
        <v>10</v>
      </c>
      <c r="F484" s="25">
        <v>2040</v>
      </c>
      <c r="G484" s="26">
        <v>138272805488.45966</v>
      </c>
    </row>
    <row r="485" spans="1:7" x14ac:dyDescent="0.25">
      <c r="A485" s="9">
        <f xml:space="preserve"> ROW( scalarDataframe[[#This Row],[row_id]] ) - ROW( scalarDataframe[[#Headers],[row_id]] )</f>
        <v>484</v>
      </c>
      <c r="B485" s="16" t="str">
        <f xml:space="preserve"> INDEX( co_scalarInfo[scalarType], MATCH( scalarDataframe[[#This Row],[scalarName]], co_scalarInfo[scalarName], 0 ) )</f>
        <v>damageAdj</v>
      </c>
      <c r="C485" s="44" t="str">
        <f xml:space="preserve"> INDEX( co_scalarInfo[scalarLabel], MATCH( scalarDataframe[[#This Row],[scalarName]], co_scalarInfo[scalarName], 0 ) )</f>
        <v>Electricity Supply and Demand Reference Costs</v>
      </c>
      <c r="D485" s="24" t="s">
        <v>261</v>
      </c>
      <c r="E485" s="17" t="s">
        <v>10</v>
      </c>
      <c r="F485" s="25">
        <v>2045</v>
      </c>
      <c r="G485" s="26">
        <v>138103056952.29608</v>
      </c>
    </row>
    <row r="486" spans="1:7" x14ac:dyDescent="0.25">
      <c r="A486" s="9">
        <f xml:space="preserve"> ROW( scalarDataframe[[#This Row],[row_id]] ) - ROW( scalarDataframe[[#Headers],[row_id]] )</f>
        <v>485</v>
      </c>
      <c r="B486" s="16" t="str">
        <f xml:space="preserve"> INDEX( co_scalarInfo[scalarType], MATCH( scalarDataframe[[#This Row],[scalarName]], co_scalarInfo[scalarName], 0 ) )</f>
        <v>damageAdj</v>
      </c>
      <c r="C486" s="44" t="str">
        <f xml:space="preserve"> INDEX( co_scalarInfo[scalarLabel], MATCH( scalarDataframe[[#This Row],[scalarName]], co_scalarInfo[scalarName], 0 ) )</f>
        <v>Electricity Supply and Demand Reference Costs</v>
      </c>
      <c r="D486" s="24" t="s">
        <v>261</v>
      </c>
      <c r="E486" s="17" t="s">
        <v>10</v>
      </c>
      <c r="F486" s="25">
        <v>2050</v>
      </c>
      <c r="G486" s="26">
        <v>141014901174.7507</v>
      </c>
    </row>
    <row r="487" spans="1:7" x14ac:dyDescent="0.25">
      <c r="A487" s="9">
        <f xml:space="preserve"> ROW( scalarDataframe[[#This Row],[row_id]] ) - ROW( scalarDataframe[[#Headers],[row_id]] )</f>
        <v>486</v>
      </c>
      <c r="B487" s="16" t="str">
        <f xml:space="preserve"> INDEX( co_scalarInfo[scalarType], MATCH( scalarDataframe[[#This Row],[scalarName]], co_scalarInfo[scalarName], 0 ) )</f>
        <v>damageAdj</v>
      </c>
      <c r="C487" s="44" t="str">
        <f xml:space="preserve"> INDEX( co_scalarInfo[scalarLabel], MATCH( scalarDataframe[[#This Row],[scalarName]], co_scalarInfo[scalarName], 0 ) )</f>
        <v>Electricity Supply and Demand Reference Costs</v>
      </c>
      <c r="D487" s="24" t="s">
        <v>261</v>
      </c>
      <c r="E487" s="17" t="s">
        <v>10</v>
      </c>
      <c r="F487" s="25">
        <v>2055</v>
      </c>
      <c r="G487" s="26">
        <v>149221832191.80725</v>
      </c>
    </row>
    <row r="488" spans="1:7" x14ac:dyDescent="0.25">
      <c r="A488" s="9">
        <f xml:space="preserve"> ROW( scalarDataframe[[#This Row],[row_id]] ) - ROW( scalarDataframe[[#Headers],[row_id]] )</f>
        <v>487</v>
      </c>
      <c r="B488" s="16" t="str">
        <f xml:space="preserve"> INDEX( co_scalarInfo[scalarType], MATCH( scalarDataframe[[#This Row],[scalarName]], co_scalarInfo[scalarName], 0 ) )</f>
        <v>damageAdj</v>
      </c>
      <c r="C488" s="44" t="str">
        <f xml:space="preserve"> INDEX( co_scalarInfo[scalarLabel], MATCH( scalarDataframe[[#This Row],[scalarName]], co_scalarInfo[scalarName], 0 ) )</f>
        <v>Electricity Supply and Demand Reference Costs</v>
      </c>
      <c r="D488" s="24" t="s">
        <v>261</v>
      </c>
      <c r="E488" s="17" t="s">
        <v>10</v>
      </c>
      <c r="F488" s="25">
        <v>2060</v>
      </c>
      <c r="G488" s="26">
        <v>157894112194.63644</v>
      </c>
    </row>
    <row r="489" spans="1:7" x14ac:dyDescent="0.25">
      <c r="A489" s="9">
        <f xml:space="preserve"> ROW( scalarDataframe[[#This Row],[row_id]] ) - ROW( scalarDataframe[[#Headers],[row_id]] )</f>
        <v>488</v>
      </c>
      <c r="B489" s="16" t="str">
        <f xml:space="preserve"> INDEX( co_scalarInfo[scalarType], MATCH( scalarDataframe[[#This Row],[scalarName]], co_scalarInfo[scalarName], 0 ) )</f>
        <v>damageAdj</v>
      </c>
      <c r="C489" s="44" t="str">
        <f xml:space="preserve"> INDEX( co_scalarInfo[scalarLabel], MATCH( scalarDataframe[[#This Row],[scalarName]], co_scalarInfo[scalarName], 0 ) )</f>
        <v>Electricity Supply and Demand Reference Costs</v>
      </c>
      <c r="D489" s="24" t="s">
        <v>261</v>
      </c>
      <c r="E489" s="17" t="s">
        <v>10</v>
      </c>
      <c r="F489" s="25">
        <v>2065</v>
      </c>
      <c r="G489" s="26">
        <v>162404974411.29446</v>
      </c>
    </row>
    <row r="490" spans="1:7" x14ac:dyDescent="0.25">
      <c r="A490" s="9">
        <f xml:space="preserve"> ROW( scalarDataframe[[#This Row],[row_id]] ) - ROW( scalarDataframe[[#Headers],[row_id]] )</f>
        <v>489</v>
      </c>
      <c r="B490" s="16" t="str">
        <f xml:space="preserve"> INDEX( co_scalarInfo[scalarType], MATCH( scalarDataframe[[#This Row],[scalarName]], co_scalarInfo[scalarName], 0 ) )</f>
        <v>damageAdj</v>
      </c>
      <c r="C490" s="44" t="str">
        <f xml:space="preserve"> INDEX( co_scalarInfo[scalarLabel], MATCH( scalarDataframe[[#This Row],[scalarName]], co_scalarInfo[scalarName], 0 ) )</f>
        <v>Electricity Supply and Demand Reference Costs</v>
      </c>
      <c r="D490" s="24" t="s">
        <v>261</v>
      </c>
      <c r="E490" s="17" t="s">
        <v>10</v>
      </c>
      <c r="F490" s="25">
        <v>2070</v>
      </c>
      <c r="G490" s="26">
        <v>166231624817.80875</v>
      </c>
    </row>
    <row r="491" spans="1:7" x14ac:dyDescent="0.25">
      <c r="A491" s="9">
        <f xml:space="preserve"> ROW( scalarDataframe[[#This Row],[row_id]] ) - ROW( scalarDataframe[[#Headers],[row_id]] )</f>
        <v>490</v>
      </c>
      <c r="B491" s="16" t="str">
        <f xml:space="preserve"> INDEX( co_scalarInfo[scalarType], MATCH( scalarDataframe[[#This Row],[scalarName]], co_scalarInfo[scalarName], 0 ) )</f>
        <v>damageAdj</v>
      </c>
      <c r="C491" s="44" t="str">
        <f xml:space="preserve"> INDEX( co_scalarInfo[scalarLabel], MATCH( scalarDataframe[[#This Row],[scalarName]], co_scalarInfo[scalarName], 0 ) )</f>
        <v>Electricity Supply and Demand Reference Costs</v>
      </c>
      <c r="D491" s="24" t="s">
        <v>261</v>
      </c>
      <c r="E491" s="17" t="s">
        <v>10</v>
      </c>
      <c r="F491" s="25">
        <v>2075</v>
      </c>
      <c r="G491" s="26">
        <v>170026066728.13672</v>
      </c>
    </row>
    <row r="492" spans="1:7" x14ac:dyDescent="0.25">
      <c r="A492" s="9">
        <f xml:space="preserve"> ROW( scalarDataframe[[#This Row],[row_id]] ) - ROW( scalarDataframe[[#Headers],[row_id]] )</f>
        <v>491</v>
      </c>
      <c r="B492" s="16" t="str">
        <f xml:space="preserve"> INDEX( co_scalarInfo[scalarType], MATCH( scalarDataframe[[#This Row],[scalarName]], co_scalarInfo[scalarName], 0 ) )</f>
        <v>damageAdj</v>
      </c>
      <c r="C492" s="44" t="str">
        <f xml:space="preserve"> INDEX( co_scalarInfo[scalarLabel], MATCH( scalarDataframe[[#This Row],[scalarName]], co_scalarInfo[scalarName], 0 ) )</f>
        <v>Electricity Supply and Demand Reference Costs</v>
      </c>
      <c r="D492" s="24" t="s">
        <v>261</v>
      </c>
      <c r="E492" s="17" t="s">
        <v>10</v>
      </c>
      <c r="F492" s="25">
        <v>2080</v>
      </c>
      <c r="G492" s="26">
        <v>173881305604.23901</v>
      </c>
    </row>
    <row r="493" spans="1:7" x14ac:dyDescent="0.25">
      <c r="A493" s="9">
        <f xml:space="preserve"> ROW( scalarDataframe[[#This Row],[row_id]] ) - ROW( scalarDataframe[[#Headers],[row_id]] )</f>
        <v>492</v>
      </c>
      <c r="B493" s="16" t="str">
        <f xml:space="preserve"> INDEX( co_scalarInfo[scalarType], MATCH( scalarDataframe[[#This Row],[scalarName]], co_scalarInfo[scalarName], 0 ) )</f>
        <v>damageAdj</v>
      </c>
      <c r="C493" s="44" t="str">
        <f xml:space="preserve"> INDEX( co_scalarInfo[scalarLabel], MATCH( scalarDataframe[[#This Row],[scalarName]], co_scalarInfo[scalarName], 0 ) )</f>
        <v>Electricity Supply and Demand Reference Costs</v>
      </c>
      <c r="D493" s="24" t="s">
        <v>261</v>
      </c>
      <c r="E493" s="17" t="s">
        <v>10</v>
      </c>
      <c r="F493" s="25">
        <v>2085</v>
      </c>
      <c r="G493" s="26">
        <v>177002438545.30481</v>
      </c>
    </row>
    <row r="494" spans="1:7" x14ac:dyDescent="0.25">
      <c r="A494" s="9">
        <f xml:space="preserve"> ROW( scalarDataframe[[#This Row],[row_id]] ) - ROW( scalarDataframe[[#Headers],[row_id]] )</f>
        <v>493</v>
      </c>
      <c r="B494" s="16" t="str">
        <f xml:space="preserve"> INDEX( co_scalarInfo[scalarType], MATCH( scalarDataframe[[#This Row],[scalarName]], co_scalarInfo[scalarName], 0 ) )</f>
        <v>damageAdj</v>
      </c>
      <c r="C494" s="44" t="str">
        <f xml:space="preserve"> INDEX( co_scalarInfo[scalarLabel], MATCH( scalarDataframe[[#This Row],[scalarName]], co_scalarInfo[scalarName], 0 ) )</f>
        <v>Electricity Supply and Demand Reference Costs</v>
      </c>
      <c r="D494" s="24" t="s">
        <v>261</v>
      </c>
      <c r="E494" s="17" t="s">
        <v>10</v>
      </c>
      <c r="F494" s="25">
        <v>2090</v>
      </c>
      <c r="G494" s="26">
        <v>180375018946.71918</v>
      </c>
    </row>
    <row r="495" spans="1:7" x14ac:dyDescent="0.25">
      <c r="A495" s="9">
        <f xml:space="preserve"> ROW( scalarDataframe[[#This Row],[row_id]] ) - ROW( scalarDataframe[[#Headers],[row_id]] )</f>
        <v>494</v>
      </c>
      <c r="B495" s="16" t="str">
        <f xml:space="preserve"> INDEX( co_scalarInfo[scalarType], MATCH( scalarDataframe[[#This Row],[scalarName]], co_scalarInfo[scalarName], 0 ) )</f>
        <v>damageAdj</v>
      </c>
      <c r="C495" s="44" t="str">
        <f xml:space="preserve"> INDEX( co_scalarInfo[scalarLabel], MATCH( scalarDataframe[[#This Row],[scalarName]], co_scalarInfo[scalarName], 0 ) )</f>
        <v>Electricity Supply and Demand Reference Costs</v>
      </c>
      <c r="D495" s="24" t="s">
        <v>261</v>
      </c>
      <c r="E495" s="17" t="s">
        <v>11</v>
      </c>
      <c r="F495" s="25">
        <v>2010</v>
      </c>
      <c r="G495" s="26">
        <v>55658901058.183525</v>
      </c>
    </row>
    <row r="496" spans="1:7" x14ac:dyDescent="0.25">
      <c r="A496" s="9">
        <f xml:space="preserve"> ROW( scalarDataframe[[#This Row],[row_id]] ) - ROW( scalarDataframe[[#Headers],[row_id]] )</f>
        <v>495</v>
      </c>
      <c r="B496" s="16" t="str">
        <f xml:space="preserve"> INDEX( co_scalarInfo[scalarType], MATCH( scalarDataframe[[#This Row],[scalarName]], co_scalarInfo[scalarName], 0 ) )</f>
        <v>damageAdj</v>
      </c>
      <c r="C496" s="44" t="str">
        <f xml:space="preserve"> INDEX( co_scalarInfo[scalarLabel], MATCH( scalarDataframe[[#This Row],[scalarName]], co_scalarInfo[scalarName], 0 ) )</f>
        <v>Electricity Supply and Demand Reference Costs</v>
      </c>
      <c r="D496" s="24" t="s">
        <v>261</v>
      </c>
      <c r="E496" s="17" t="s">
        <v>11</v>
      </c>
      <c r="F496" s="25">
        <v>2015</v>
      </c>
      <c r="G496" s="26">
        <v>47461708716.052231</v>
      </c>
    </row>
    <row r="497" spans="1:7" x14ac:dyDescent="0.25">
      <c r="A497" s="9">
        <f xml:space="preserve"> ROW( scalarDataframe[[#This Row],[row_id]] ) - ROW( scalarDataframe[[#Headers],[row_id]] )</f>
        <v>496</v>
      </c>
      <c r="B497" s="16" t="str">
        <f xml:space="preserve"> INDEX( co_scalarInfo[scalarType], MATCH( scalarDataframe[[#This Row],[scalarName]], co_scalarInfo[scalarName], 0 ) )</f>
        <v>damageAdj</v>
      </c>
      <c r="C497" s="44" t="str">
        <f xml:space="preserve"> INDEX( co_scalarInfo[scalarLabel], MATCH( scalarDataframe[[#This Row],[scalarName]], co_scalarInfo[scalarName], 0 ) )</f>
        <v>Electricity Supply and Demand Reference Costs</v>
      </c>
      <c r="D497" s="24" t="s">
        <v>261</v>
      </c>
      <c r="E497" s="17" t="s">
        <v>11</v>
      </c>
      <c r="F497" s="25">
        <v>2020</v>
      </c>
      <c r="G497" s="26">
        <v>48484926527.084976</v>
      </c>
    </row>
    <row r="498" spans="1:7" x14ac:dyDescent="0.25">
      <c r="A498" s="9">
        <f xml:space="preserve"> ROW( scalarDataframe[[#This Row],[row_id]] ) - ROW( scalarDataframe[[#Headers],[row_id]] )</f>
        <v>497</v>
      </c>
      <c r="B498" s="16" t="str">
        <f xml:space="preserve"> INDEX( co_scalarInfo[scalarType], MATCH( scalarDataframe[[#This Row],[scalarName]], co_scalarInfo[scalarName], 0 ) )</f>
        <v>damageAdj</v>
      </c>
      <c r="C498" s="44" t="str">
        <f xml:space="preserve"> INDEX( co_scalarInfo[scalarLabel], MATCH( scalarDataframe[[#This Row],[scalarName]], co_scalarInfo[scalarName], 0 ) )</f>
        <v>Electricity Supply and Demand Reference Costs</v>
      </c>
      <c r="D498" s="24" t="s">
        <v>261</v>
      </c>
      <c r="E498" s="17" t="s">
        <v>11</v>
      </c>
      <c r="F498" s="25">
        <v>2025</v>
      </c>
      <c r="G498" s="26">
        <v>48926331234.530533</v>
      </c>
    </row>
    <row r="499" spans="1:7" x14ac:dyDescent="0.25">
      <c r="A499" s="9">
        <f xml:space="preserve"> ROW( scalarDataframe[[#This Row],[row_id]] ) - ROW( scalarDataframe[[#Headers],[row_id]] )</f>
        <v>498</v>
      </c>
      <c r="B499" s="16" t="str">
        <f xml:space="preserve"> INDEX( co_scalarInfo[scalarType], MATCH( scalarDataframe[[#This Row],[scalarName]], co_scalarInfo[scalarName], 0 ) )</f>
        <v>damageAdj</v>
      </c>
      <c r="C499" s="44" t="str">
        <f xml:space="preserve"> INDEX( co_scalarInfo[scalarLabel], MATCH( scalarDataframe[[#This Row],[scalarName]], co_scalarInfo[scalarName], 0 ) )</f>
        <v>Electricity Supply and Demand Reference Costs</v>
      </c>
      <c r="D499" s="24" t="s">
        <v>261</v>
      </c>
      <c r="E499" s="17" t="s">
        <v>11</v>
      </c>
      <c r="F499" s="25">
        <v>2030</v>
      </c>
      <c r="G499" s="26">
        <v>48317917781.55294</v>
      </c>
    </row>
    <row r="500" spans="1:7" x14ac:dyDescent="0.25">
      <c r="A500" s="9">
        <f xml:space="preserve"> ROW( scalarDataframe[[#This Row],[row_id]] ) - ROW( scalarDataframe[[#Headers],[row_id]] )</f>
        <v>499</v>
      </c>
      <c r="B500" s="16" t="str">
        <f xml:space="preserve"> INDEX( co_scalarInfo[scalarType], MATCH( scalarDataframe[[#This Row],[scalarName]], co_scalarInfo[scalarName], 0 ) )</f>
        <v>damageAdj</v>
      </c>
      <c r="C500" s="44" t="str">
        <f xml:space="preserve"> INDEX( co_scalarInfo[scalarLabel], MATCH( scalarDataframe[[#This Row],[scalarName]], co_scalarInfo[scalarName], 0 ) )</f>
        <v>Electricity Supply and Demand Reference Costs</v>
      </c>
      <c r="D500" s="24" t="s">
        <v>261</v>
      </c>
      <c r="E500" s="17" t="s">
        <v>11</v>
      </c>
      <c r="F500" s="25">
        <v>2035</v>
      </c>
      <c r="G500" s="26">
        <v>49075088473.273926</v>
      </c>
    </row>
    <row r="501" spans="1:7" x14ac:dyDescent="0.25">
      <c r="A501" s="9">
        <f xml:space="preserve"> ROW( scalarDataframe[[#This Row],[row_id]] ) - ROW( scalarDataframe[[#Headers],[row_id]] )</f>
        <v>500</v>
      </c>
      <c r="B501" s="16" t="str">
        <f xml:space="preserve"> INDEX( co_scalarInfo[scalarType], MATCH( scalarDataframe[[#This Row],[scalarName]], co_scalarInfo[scalarName], 0 ) )</f>
        <v>damageAdj</v>
      </c>
      <c r="C501" s="44" t="str">
        <f xml:space="preserve"> INDEX( co_scalarInfo[scalarLabel], MATCH( scalarDataframe[[#This Row],[scalarName]], co_scalarInfo[scalarName], 0 ) )</f>
        <v>Electricity Supply and Demand Reference Costs</v>
      </c>
      <c r="D501" s="24" t="s">
        <v>261</v>
      </c>
      <c r="E501" s="17" t="s">
        <v>11</v>
      </c>
      <c r="F501" s="25">
        <v>2040</v>
      </c>
      <c r="G501" s="26">
        <v>49904251386.949059</v>
      </c>
    </row>
    <row r="502" spans="1:7" x14ac:dyDescent="0.25">
      <c r="A502" s="9">
        <f xml:space="preserve"> ROW( scalarDataframe[[#This Row],[row_id]] ) - ROW( scalarDataframe[[#Headers],[row_id]] )</f>
        <v>501</v>
      </c>
      <c r="B502" s="16" t="str">
        <f xml:space="preserve"> INDEX( co_scalarInfo[scalarType], MATCH( scalarDataframe[[#This Row],[scalarName]], co_scalarInfo[scalarName], 0 ) )</f>
        <v>damageAdj</v>
      </c>
      <c r="C502" s="44" t="str">
        <f xml:space="preserve"> INDEX( co_scalarInfo[scalarLabel], MATCH( scalarDataframe[[#This Row],[scalarName]], co_scalarInfo[scalarName], 0 ) )</f>
        <v>Electricity Supply and Demand Reference Costs</v>
      </c>
      <c r="D502" s="24" t="s">
        <v>261</v>
      </c>
      <c r="E502" s="17" t="s">
        <v>11</v>
      </c>
      <c r="F502" s="25">
        <v>2045</v>
      </c>
      <c r="G502" s="26">
        <v>50593364878.351357</v>
      </c>
    </row>
    <row r="503" spans="1:7" x14ac:dyDescent="0.25">
      <c r="A503" s="9">
        <f xml:space="preserve"> ROW( scalarDataframe[[#This Row],[row_id]] ) - ROW( scalarDataframe[[#Headers],[row_id]] )</f>
        <v>502</v>
      </c>
      <c r="B503" s="16" t="str">
        <f xml:space="preserve"> INDEX( co_scalarInfo[scalarType], MATCH( scalarDataframe[[#This Row],[scalarName]], co_scalarInfo[scalarName], 0 ) )</f>
        <v>damageAdj</v>
      </c>
      <c r="C503" s="44" t="str">
        <f xml:space="preserve"> INDEX( co_scalarInfo[scalarLabel], MATCH( scalarDataframe[[#This Row],[scalarName]], co_scalarInfo[scalarName], 0 ) )</f>
        <v>Electricity Supply and Demand Reference Costs</v>
      </c>
      <c r="D503" s="24" t="s">
        <v>261</v>
      </c>
      <c r="E503" s="17" t="s">
        <v>11</v>
      </c>
      <c r="F503" s="25">
        <v>2050</v>
      </c>
      <c r="G503" s="26">
        <v>50683375603.27166</v>
      </c>
    </row>
    <row r="504" spans="1:7" x14ac:dyDescent="0.25">
      <c r="A504" s="9">
        <f xml:space="preserve"> ROW( scalarDataframe[[#This Row],[row_id]] ) - ROW( scalarDataframe[[#Headers],[row_id]] )</f>
        <v>503</v>
      </c>
      <c r="B504" s="16" t="str">
        <f xml:space="preserve"> INDEX( co_scalarInfo[scalarType], MATCH( scalarDataframe[[#This Row],[scalarName]], co_scalarInfo[scalarName], 0 ) )</f>
        <v>damageAdj</v>
      </c>
      <c r="C504" s="44" t="str">
        <f xml:space="preserve"> INDEX( co_scalarInfo[scalarLabel], MATCH( scalarDataframe[[#This Row],[scalarName]], co_scalarInfo[scalarName], 0 ) )</f>
        <v>Electricity Supply and Demand Reference Costs</v>
      </c>
      <c r="D504" s="24" t="s">
        <v>261</v>
      </c>
      <c r="E504" s="17" t="s">
        <v>11</v>
      </c>
      <c r="F504" s="25">
        <v>2055</v>
      </c>
      <c r="G504" s="26">
        <v>53917354824.549522</v>
      </c>
    </row>
    <row r="505" spans="1:7" x14ac:dyDescent="0.25">
      <c r="A505" s="9">
        <f xml:space="preserve"> ROW( scalarDataframe[[#This Row],[row_id]] ) - ROW( scalarDataframe[[#Headers],[row_id]] )</f>
        <v>504</v>
      </c>
      <c r="B505" s="16" t="str">
        <f xml:space="preserve"> INDEX( co_scalarInfo[scalarType], MATCH( scalarDataframe[[#This Row],[scalarName]], co_scalarInfo[scalarName], 0 ) )</f>
        <v>damageAdj</v>
      </c>
      <c r="C505" s="44" t="str">
        <f xml:space="preserve"> INDEX( co_scalarInfo[scalarLabel], MATCH( scalarDataframe[[#This Row],[scalarName]], co_scalarInfo[scalarName], 0 ) )</f>
        <v>Electricity Supply and Demand Reference Costs</v>
      </c>
      <c r="D505" s="24" t="s">
        <v>261</v>
      </c>
      <c r="E505" s="17" t="s">
        <v>11</v>
      </c>
      <c r="F505" s="25">
        <v>2060</v>
      </c>
      <c r="G505" s="26">
        <v>58070137938.409988</v>
      </c>
    </row>
    <row r="506" spans="1:7" x14ac:dyDescent="0.25">
      <c r="A506" s="9">
        <f xml:space="preserve"> ROW( scalarDataframe[[#This Row],[row_id]] ) - ROW( scalarDataframe[[#Headers],[row_id]] )</f>
        <v>505</v>
      </c>
      <c r="B506" s="16" t="str">
        <f xml:space="preserve"> INDEX( co_scalarInfo[scalarType], MATCH( scalarDataframe[[#This Row],[scalarName]], co_scalarInfo[scalarName], 0 ) )</f>
        <v>damageAdj</v>
      </c>
      <c r="C506" s="44" t="str">
        <f xml:space="preserve"> INDEX( co_scalarInfo[scalarLabel], MATCH( scalarDataframe[[#This Row],[scalarName]], co_scalarInfo[scalarName], 0 ) )</f>
        <v>Electricity Supply and Demand Reference Costs</v>
      </c>
      <c r="D506" s="24" t="s">
        <v>261</v>
      </c>
      <c r="E506" s="17" t="s">
        <v>11</v>
      </c>
      <c r="F506" s="25">
        <v>2065</v>
      </c>
      <c r="G506" s="26">
        <v>60243683399.676041</v>
      </c>
    </row>
    <row r="507" spans="1:7" x14ac:dyDescent="0.25">
      <c r="A507" s="9">
        <f xml:space="preserve"> ROW( scalarDataframe[[#This Row],[row_id]] ) - ROW( scalarDataframe[[#Headers],[row_id]] )</f>
        <v>506</v>
      </c>
      <c r="B507" s="16" t="str">
        <f xml:space="preserve"> INDEX( co_scalarInfo[scalarType], MATCH( scalarDataframe[[#This Row],[scalarName]], co_scalarInfo[scalarName], 0 ) )</f>
        <v>damageAdj</v>
      </c>
      <c r="C507" s="44" t="str">
        <f xml:space="preserve"> INDEX( co_scalarInfo[scalarLabel], MATCH( scalarDataframe[[#This Row],[scalarName]], co_scalarInfo[scalarName], 0 ) )</f>
        <v>Electricity Supply and Demand Reference Costs</v>
      </c>
      <c r="D507" s="24" t="s">
        <v>261</v>
      </c>
      <c r="E507" s="17" t="s">
        <v>11</v>
      </c>
      <c r="F507" s="25">
        <v>2070</v>
      </c>
      <c r="G507" s="26">
        <v>62041592098.637833</v>
      </c>
    </row>
    <row r="508" spans="1:7" x14ac:dyDescent="0.25">
      <c r="A508" s="9">
        <f xml:space="preserve"> ROW( scalarDataframe[[#This Row],[row_id]] ) - ROW( scalarDataframe[[#Headers],[row_id]] )</f>
        <v>507</v>
      </c>
      <c r="B508" s="16" t="str">
        <f xml:space="preserve"> INDEX( co_scalarInfo[scalarType], MATCH( scalarDataframe[[#This Row],[scalarName]], co_scalarInfo[scalarName], 0 ) )</f>
        <v>damageAdj</v>
      </c>
      <c r="C508" s="44" t="str">
        <f xml:space="preserve"> INDEX( co_scalarInfo[scalarLabel], MATCH( scalarDataframe[[#This Row],[scalarName]], co_scalarInfo[scalarName], 0 ) )</f>
        <v>Electricity Supply and Demand Reference Costs</v>
      </c>
      <c r="D508" s="24" t="s">
        <v>261</v>
      </c>
      <c r="E508" s="17" t="s">
        <v>11</v>
      </c>
      <c r="F508" s="25">
        <v>2075</v>
      </c>
      <c r="G508" s="26">
        <v>64116119337.656143</v>
      </c>
    </row>
    <row r="509" spans="1:7" x14ac:dyDescent="0.25">
      <c r="A509" s="9">
        <f xml:space="preserve"> ROW( scalarDataframe[[#This Row],[row_id]] ) - ROW( scalarDataframe[[#Headers],[row_id]] )</f>
        <v>508</v>
      </c>
      <c r="B509" s="16" t="str">
        <f xml:space="preserve"> INDEX( co_scalarInfo[scalarType], MATCH( scalarDataframe[[#This Row],[scalarName]], co_scalarInfo[scalarName], 0 ) )</f>
        <v>damageAdj</v>
      </c>
      <c r="C509" s="44" t="str">
        <f xml:space="preserve"> INDEX( co_scalarInfo[scalarLabel], MATCH( scalarDataframe[[#This Row],[scalarName]], co_scalarInfo[scalarName], 0 ) )</f>
        <v>Electricity Supply and Demand Reference Costs</v>
      </c>
      <c r="D509" s="24" t="s">
        <v>261</v>
      </c>
      <c r="E509" s="17" t="s">
        <v>11</v>
      </c>
      <c r="F509" s="25">
        <v>2080</v>
      </c>
      <c r="G509" s="26">
        <v>66467410286.290504</v>
      </c>
    </row>
    <row r="510" spans="1:7" x14ac:dyDescent="0.25">
      <c r="A510" s="9">
        <f xml:space="preserve"> ROW( scalarDataframe[[#This Row],[row_id]] ) - ROW( scalarDataframe[[#Headers],[row_id]] )</f>
        <v>509</v>
      </c>
      <c r="B510" s="16" t="str">
        <f xml:space="preserve"> INDEX( co_scalarInfo[scalarType], MATCH( scalarDataframe[[#This Row],[scalarName]], co_scalarInfo[scalarName], 0 ) )</f>
        <v>damageAdj</v>
      </c>
      <c r="C510" s="44" t="str">
        <f xml:space="preserve"> INDEX( co_scalarInfo[scalarLabel], MATCH( scalarDataframe[[#This Row],[scalarName]], co_scalarInfo[scalarName], 0 ) )</f>
        <v>Electricity Supply and Demand Reference Costs</v>
      </c>
      <c r="D510" s="24" t="s">
        <v>261</v>
      </c>
      <c r="E510" s="17" t="s">
        <v>11</v>
      </c>
      <c r="F510" s="25">
        <v>2085</v>
      </c>
      <c r="G510" s="26">
        <v>68072446030.802979</v>
      </c>
    </row>
    <row r="511" spans="1:7" x14ac:dyDescent="0.25">
      <c r="A511" s="9">
        <f xml:space="preserve"> ROW( scalarDataframe[[#This Row],[row_id]] ) - ROW( scalarDataframe[[#Headers],[row_id]] )</f>
        <v>510</v>
      </c>
      <c r="B511" s="16" t="str">
        <f xml:space="preserve"> INDEX( co_scalarInfo[scalarType], MATCH( scalarDataframe[[#This Row],[scalarName]], co_scalarInfo[scalarName], 0 ) )</f>
        <v>damageAdj</v>
      </c>
      <c r="C511" s="44" t="str">
        <f xml:space="preserve"> INDEX( co_scalarInfo[scalarLabel], MATCH( scalarDataframe[[#This Row],[scalarName]], co_scalarInfo[scalarName], 0 ) )</f>
        <v>Electricity Supply and Demand Reference Costs</v>
      </c>
      <c r="D511" s="24" t="s">
        <v>261</v>
      </c>
      <c r="E511" s="17" t="s">
        <v>11</v>
      </c>
      <c r="F511" s="25">
        <v>2090</v>
      </c>
      <c r="G511" s="26">
        <v>69750458666.539505</v>
      </c>
    </row>
    <row r="512" spans="1:7" x14ac:dyDescent="0.25">
      <c r="A512" s="9">
        <f xml:space="preserve"> ROW( scalarDataframe[[#This Row],[row_id]] ) - ROW( scalarDataframe[[#Headers],[row_id]] )</f>
        <v>511</v>
      </c>
      <c r="B512" s="16" t="str">
        <f xml:space="preserve"> INDEX( co_scalarInfo[scalarType], MATCH( scalarDataframe[[#This Row],[scalarName]], co_scalarInfo[scalarName], 0 ) )</f>
        <v>damageAdj</v>
      </c>
      <c r="C512" s="44" t="str">
        <f xml:space="preserve"> INDEX( co_scalarInfo[scalarLabel], MATCH( scalarDataframe[[#This Row],[scalarName]], co_scalarInfo[scalarName], 0 ) )</f>
        <v>Electricity Supply and Demand Reference Costs</v>
      </c>
      <c r="D512" s="24" t="s">
        <v>261</v>
      </c>
      <c r="E512" s="17" t="s">
        <v>12</v>
      </c>
      <c r="F512" s="25">
        <v>2010</v>
      </c>
      <c r="G512" s="26">
        <v>53197768465.506088</v>
      </c>
    </row>
    <row r="513" spans="1:7" x14ac:dyDescent="0.25">
      <c r="A513" s="9">
        <f xml:space="preserve"> ROW( scalarDataframe[[#This Row],[row_id]] ) - ROW( scalarDataframe[[#Headers],[row_id]] )</f>
        <v>512</v>
      </c>
      <c r="B513" s="16" t="str">
        <f xml:space="preserve"> INDEX( co_scalarInfo[scalarType], MATCH( scalarDataframe[[#This Row],[scalarName]], co_scalarInfo[scalarName], 0 ) )</f>
        <v>damageAdj</v>
      </c>
      <c r="C513" s="44" t="str">
        <f xml:space="preserve"> INDEX( co_scalarInfo[scalarLabel], MATCH( scalarDataframe[[#This Row],[scalarName]], co_scalarInfo[scalarName], 0 ) )</f>
        <v>Electricity Supply and Demand Reference Costs</v>
      </c>
      <c r="D513" s="24" t="s">
        <v>261</v>
      </c>
      <c r="E513" s="17" t="s">
        <v>12</v>
      </c>
      <c r="F513" s="25">
        <v>2015</v>
      </c>
      <c r="G513" s="26">
        <v>50067860548.391357</v>
      </c>
    </row>
    <row r="514" spans="1:7" x14ac:dyDescent="0.25">
      <c r="A514" s="9">
        <f xml:space="preserve"> ROW( scalarDataframe[[#This Row],[row_id]] ) - ROW( scalarDataframe[[#Headers],[row_id]] )</f>
        <v>513</v>
      </c>
      <c r="B514" s="16" t="str">
        <f xml:space="preserve"> INDEX( co_scalarInfo[scalarType], MATCH( scalarDataframe[[#This Row],[scalarName]], co_scalarInfo[scalarName], 0 ) )</f>
        <v>damageAdj</v>
      </c>
      <c r="C514" s="44" t="str">
        <f xml:space="preserve"> INDEX( co_scalarInfo[scalarLabel], MATCH( scalarDataframe[[#This Row],[scalarName]], co_scalarInfo[scalarName], 0 ) )</f>
        <v>Electricity Supply and Demand Reference Costs</v>
      </c>
      <c r="D514" s="24" t="s">
        <v>261</v>
      </c>
      <c r="E514" s="17" t="s">
        <v>12</v>
      </c>
      <c r="F514" s="25">
        <v>2020</v>
      </c>
      <c r="G514" s="26">
        <v>49980016566.261383</v>
      </c>
    </row>
    <row r="515" spans="1:7" x14ac:dyDescent="0.25">
      <c r="A515" s="9">
        <f xml:space="preserve"> ROW( scalarDataframe[[#This Row],[row_id]] ) - ROW( scalarDataframe[[#Headers],[row_id]] )</f>
        <v>514</v>
      </c>
      <c r="B515" s="16" t="str">
        <f xml:space="preserve"> INDEX( co_scalarInfo[scalarType], MATCH( scalarDataframe[[#This Row],[scalarName]], co_scalarInfo[scalarName], 0 ) )</f>
        <v>damageAdj</v>
      </c>
      <c r="C515" s="44" t="str">
        <f xml:space="preserve"> INDEX( co_scalarInfo[scalarLabel], MATCH( scalarDataframe[[#This Row],[scalarName]], co_scalarInfo[scalarName], 0 ) )</f>
        <v>Electricity Supply and Demand Reference Costs</v>
      </c>
      <c r="D515" s="24" t="s">
        <v>261</v>
      </c>
      <c r="E515" s="17" t="s">
        <v>12</v>
      </c>
      <c r="F515" s="25">
        <v>2025</v>
      </c>
      <c r="G515" s="26">
        <v>50581446966.83268</v>
      </c>
    </row>
    <row r="516" spans="1:7" x14ac:dyDescent="0.25">
      <c r="A516" s="9">
        <f xml:space="preserve"> ROW( scalarDataframe[[#This Row],[row_id]] ) - ROW( scalarDataframe[[#Headers],[row_id]] )</f>
        <v>515</v>
      </c>
      <c r="B516" s="16" t="str">
        <f xml:space="preserve"> INDEX( co_scalarInfo[scalarType], MATCH( scalarDataframe[[#This Row],[scalarName]], co_scalarInfo[scalarName], 0 ) )</f>
        <v>damageAdj</v>
      </c>
      <c r="C516" s="44" t="str">
        <f xml:space="preserve"> INDEX( co_scalarInfo[scalarLabel], MATCH( scalarDataframe[[#This Row],[scalarName]], co_scalarInfo[scalarName], 0 ) )</f>
        <v>Electricity Supply and Demand Reference Costs</v>
      </c>
      <c r="D516" s="24" t="s">
        <v>261</v>
      </c>
      <c r="E516" s="17" t="s">
        <v>12</v>
      </c>
      <c r="F516" s="25">
        <v>2030</v>
      </c>
      <c r="G516" s="26">
        <v>50690608581.464172</v>
      </c>
    </row>
    <row r="517" spans="1:7" x14ac:dyDescent="0.25">
      <c r="A517" s="9">
        <f xml:space="preserve"> ROW( scalarDataframe[[#This Row],[row_id]] ) - ROW( scalarDataframe[[#Headers],[row_id]] )</f>
        <v>516</v>
      </c>
      <c r="B517" s="16" t="str">
        <f xml:space="preserve"> INDEX( co_scalarInfo[scalarType], MATCH( scalarDataframe[[#This Row],[scalarName]], co_scalarInfo[scalarName], 0 ) )</f>
        <v>damageAdj</v>
      </c>
      <c r="C517" s="44" t="str">
        <f xml:space="preserve"> INDEX( co_scalarInfo[scalarLabel], MATCH( scalarDataframe[[#This Row],[scalarName]], co_scalarInfo[scalarName], 0 ) )</f>
        <v>Electricity Supply and Demand Reference Costs</v>
      </c>
      <c r="D517" s="24" t="s">
        <v>261</v>
      </c>
      <c r="E517" s="17" t="s">
        <v>12</v>
      </c>
      <c r="F517" s="25">
        <v>2035</v>
      </c>
      <c r="G517" s="26">
        <v>51689600309.382492</v>
      </c>
    </row>
    <row r="518" spans="1:7" x14ac:dyDescent="0.25">
      <c r="A518" s="9">
        <f xml:space="preserve"> ROW( scalarDataframe[[#This Row],[row_id]] ) - ROW( scalarDataframe[[#Headers],[row_id]] )</f>
        <v>517</v>
      </c>
      <c r="B518" s="16" t="str">
        <f xml:space="preserve"> INDEX( co_scalarInfo[scalarType], MATCH( scalarDataframe[[#This Row],[scalarName]], co_scalarInfo[scalarName], 0 ) )</f>
        <v>damageAdj</v>
      </c>
      <c r="C518" s="44" t="str">
        <f xml:space="preserve"> INDEX( co_scalarInfo[scalarLabel], MATCH( scalarDataframe[[#This Row],[scalarName]], co_scalarInfo[scalarName], 0 ) )</f>
        <v>Electricity Supply and Demand Reference Costs</v>
      </c>
      <c r="D518" s="24" t="s">
        <v>261</v>
      </c>
      <c r="E518" s="17" t="s">
        <v>12</v>
      </c>
      <c r="F518" s="25">
        <v>2040</v>
      </c>
      <c r="G518" s="26">
        <v>53461728262.649666</v>
      </c>
    </row>
    <row r="519" spans="1:7" x14ac:dyDescent="0.25">
      <c r="A519" s="9">
        <f xml:space="preserve"> ROW( scalarDataframe[[#This Row],[row_id]] ) - ROW( scalarDataframe[[#Headers],[row_id]] )</f>
        <v>518</v>
      </c>
      <c r="B519" s="16" t="str">
        <f xml:space="preserve"> INDEX( co_scalarInfo[scalarType], MATCH( scalarDataframe[[#This Row],[scalarName]], co_scalarInfo[scalarName], 0 ) )</f>
        <v>damageAdj</v>
      </c>
      <c r="C519" s="44" t="str">
        <f xml:space="preserve"> INDEX( co_scalarInfo[scalarLabel], MATCH( scalarDataframe[[#This Row],[scalarName]], co_scalarInfo[scalarName], 0 ) )</f>
        <v>Electricity Supply and Demand Reference Costs</v>
      </c>
      <c r="D519" s="24" t="s">
        <v>261</v>
      </c>
      <c r="E519" s="17" t="s">
        <v>12</v>
      </c>
      <c r="F519" s="25">
        <v>2045</v>
      </c>
      <c r="G519" s="26">
        <v>55432547975.545578</v>
      </c>
    </row>
    <row r="520" spans="1:7" x14ac:dyDescent="0.25">
      <c r="A520" s="9">
        <f xml:space="preserve"> ROW( scalarDataframe[[#This Row],[row_id]] ) - ROW( scalarDataframe[[#Headers],[row_id]] )</f>
        <v>519</v>
      </c>
      <c r="B520" s="16" t="str">
        <f xml:space="preserve"> INDEX( co_scalarInfo[scalarType], MATCH( scalarDataframe[[#This Row],[scalarName]], co_scalarInfo[scalarName], 0 ) )</f>
        <v>damageAdj</v>
      </c>
      <c r="C520" s="44" t="str">
        <f xml:space="preserve"> INDEX( co_scalarInfo[scalarLabel], MATCH( scalarDataframe[[#This Row],[scalarName]], co_scalarInfo[scalarName], 0 ) )</f>
        <v>Electricity Supply and Demand Reference Costs</v>
      </c>
      <c r="D520" s="24" t="s">
        <v>261</v>
      </c>
      <c r="E520" s="17" t="s">
        <v>12</v>
      </c>
      <c r="F520" s="25">
        <v>2050</v>
      </c>
      <c r="G520" s="26">
        <v>56159811881.989281</v>
      </c>
    </row>
    <row r="521" spans="1:7" x14ac:dyDescent="0.25">
      <c r="A521" s="9">
        <f xml:space="preserve"> ROW( scalarDataframe[[#This Row],[row_id]] ) - ROW( scalarDataframe[[#Headers],[row_id]] )</f>
        <v>520</v>
      </c>
      <c r="B521" s="16" t="str">
        <f xml:space="preserve"> INDEX( co_scalarInfo[scalarType], MATCH( scalarDataframe[[#This Row],[scalarName]], co_scalarInfo[scalarName], 0 ) )</f>
        <v>damageAdj</v>
      </c>
      <c r="C521" s="44" t="str">
        <f xml:space="preserve"> INDEX( co_scalarInfo[scalarLabel], MATCH( scalarDataframe[[#This Row],[scalarName]], co_scalarInfo[scalarName], 0 ) )</f>
        <v>Electricity Supply and Demand Reference Costs</v>
      </c>
      <c r="D521" s="24" t="s">
        <v>261</v>
      </c>
      <c r="E521" s="17" t="s">
        <v>12</v>
      </c>
      <c r="F521" s="25">
        <v>2055</v>
      </c>
      <c r="G521" s="26">
        <v>60032844104.018028</v>
      </c>
    </row>
    <row r="522" spans="1:7" x14ac:dyDescent="0.25">
      <c r="A522" s="9">
        <f xml:space="preserve"> ROW( scalarDataframe[[#This Row],[row_id]] ) - ROW( scalarDataframe[[#Headers],[row_id]] )</f>
        <v>521</v>
      </c>
      <c r="B522" s="16" t="str">
        <f xml:space="preserve"> INDEX( co_scalarInfo[scalarType], MATCH( scalarDataframe[[#This Row],[scalarName]], co_scalarInfo[scalarName], 0 ) )</f>
        <v>damageAdj</v>
      </c>
      <c r="C522" s="44" t="str">
        <f xml:space="preserve"> INDEX( co_scalarInfo[scalarLabel], MATCH( scalarDataframe[[#This Row],[scalarName]], co_scalarInfo[scalarName], 0 ) )</f>
        <v>Electricity Supply and Demand Reference Costs</v>
      </c>
      <c r="D522" s="24" t="s">
        <v>261</v>
      </c>
      <c r="E522" s="17" t="s">
        <v>12</v>
      </c>
      <c r="F522" s="25">
        <v>2060</v>
      </c>
      <c r="G522" s="26">
        <v>63665391108.794479</v>
      </c>
    </row>
    <row r="523" spans="1:7" x14ac:dyDescent="0.25">
      <c r="A523" s="9">
        <f xml:space="preserve"> ROW( scalarDataframe[[#This Row],[row_id]] ) - ROW( scalarDataframe[[#Headers],[row_id]] )</f>
        <v>522</v>
      </c>
      <c r="B523" s="16" t="str">
        <f xml:space="preserve"> INDEX( co_scalarInfo[scalarType], MATCH( scalarDataframe[[#This Row],[scalarName]], co_scalarInfo[scalarName], 0 ) )</f>
        <v>damageAdj</v>
      </c>
      <c r="C523" s="44" t="str">
        <f xml:space="preserve"> INDEX( co_scalarInfo[scalarLabel], MATCH( scalarDataframe[[#This Row],[scalarName]], co_scalarInfo[scalarName], 0 ) )</f>
        <v>Electricity Supply and Demand Reference Costs</v>
      </c>
      <c r="D523" s="24" t="s">
        <v>261</v>
      </c>
      <c r="E523" s="17" t="s">
        <v>12</v>
      </c>
      <c r="F523" s="25">
        <v>2065</v>
      </c>
      <c r="G523" s="26">
        <v>65803251670.45665</v>
      </c>
    </row>
    <row r="524" spans="1:7" x14ac:dyDescent="0.25">
      <c r="A524" s="9">
        <f xml:space="preserve"> ROW( scalarDataframe[[#This Row],[row_id]] ) - ROW( scalarDataframe[[#Headers],[row_id]] )</f>
        <v>523</v>
      </c>
      <c r="B524" s="16" t="str">
        <f xml:space="preserve"> INDEX( co_scalarInfo[scalarType], MATCH( scalarDataframe[[#This Row],[scalarName]], co_scalarInfo[scalarName], 0 ) )</f>
        <v>damageAdj</v>
      </c>
      <c r="C524" s="44" t="str">
        <f xml:space="preserve"> INDEX( co_scalarInfo[scalarLabel], MATCH( scalarDataframe[[#This Row],[scalarName]], co_scalarInfo[scalarName], 0 ) )</f>
        <v>Electricity Supply and Demand Reference Costs</v>
      </c>
      <c r="D524" s="24" t="s">
        <v>261</v>
      </c>
      <c r="E524" s="17" t="s">
        <v>12</v>
      </c>
      <c r="F524" s="25">
        <v>2070</v>
      </c>
      <c r="G524" s="26">
        <v>67658133304.790581</v>
      </c>
    </row>
    <row r="525" spans="1:7" x14ac:dyDescent="0.25">
      <c r="A525" s="9">
        <f xml:space="preserve"> ROW( scalarDataframe[[#This Row],[row_id]] ) - ROW( scalarDataframe[[#Headers],[row_id]] )</f>
        <v>524</v>
      </c>
      <c r="B525" s="16" t="str">
        <f xml:space="preserve"> INDEX( co_scalarInfo[scalarType], MATCH( scalarDataframe[[#This Row],[scalarName]], co_scalarInfo[scalarName], 0 ) )</f>
        <v>damageAdj</v>
      </c>
      <c r="C525" s="44" t="str">
        <f xml:space="preserve"> INDEX( co_scalarInfo[scalarLabel], MATCH( scalarDataframe[[#This Row],[scalarName]], co_scalarInfo[scalarName], 0 ) )</f>
        <v>Electricity Supply and Demand Reference Costs</v>
      </c>
      <c r="D525" s="24" t="s">
        <v>261</v>
      </c>
      <c r="E525" s="17" t="s">
        <v>12</v>
      </c>
      <c r="F525" s="25">
        <v>2075</v>
      </c>
      <c r="G525" s="26">
        <v>69758081767.654816</v>
      </c>
    </row>
    <row r="526" spans="1:7" x14ac:dyDescent="0.25">
      <c r="A526" s="9">
        <f xml:space="preserve"> ROW( scalarDataframe[[#This Row],[row_id]] ) - ROW( scalarDataframe[[#Headers],[row_id]] )</f>
        <v>525</v>
      </c>
      <c r="B526" s="16" t="str">
        <f xml:space="preserve"> INDEX( co_scalarInfo[scalarType], MATCH( scalarDataframe[[#This Row],[scalarName]], co_scalarInfo[scalarName], 0 ) )</f>
        <v>damageAdj</v>
      </c>
      <c r="C526" s="44" t="str">
        <f xml:space="preserve"> INDEX( co_scalarInfo[scalarLabel], MATCH( scalarDataframe[[#This Row],[scalarName]], co_scalarInfo[scalarName], 0 ) )</f>
        <v>Electricity Supply and Demand Reference Costs</v>
      </c>
      <c r="D526" s="24" t="s">
        <v>261</v>
      </c>
      <c r="E526" s="17" t="s">
        <v>12</v>
      </c>
      <c r="F526" s="25">
        <v>2080</v>
      </c>
      <c r="G526" s="26">
        <v>72062261231.019745</v>
      </c>
    </row>
    <row r="527" spans="1:7" x14ac:dyDescent="0.25">
      <c r="A527" s="9">
        <f xml:space="preserve"> ROW( scalarDataframe[[#This Row],[row_id]] ) - ROW( scalarDataframe[[#Headers],[row_id]] )</f>
        <v>526</v>
      </c>
      <c r="B527" s="16" t="str">
        <f xml:space="preserve"> INDEX( co_scalarInfo[scalarType], MATCH( scalarDataframe[[#This Row],[scalarName]], co_scalarInfo[scalarName], 0 ) )</f>
        <v>damageAdj</v>
      </c>
      <c r="C527" s="44" t="str">
        <f xml:space="preserve"> INDEX( co_scalarInfo[scalarLabel], MATCH( scalarDataframe[[#This Row],[scalarName]], co_scalarInfo[scalarName], 0 ) )</f>
        <v>Electricity Supply and Demand Reference Costs</v>
      </c>
      <c r="D527" s="24" t="s">
        <v>261</v>
      </c>
      <c r="E527" s="17" t="s">
        <v>12</v>
      </c>
      <c r="F527" s="25">
        <v>2085</v>
      </c>
      <c r="G527" s="26">
        <v>73655817148.027771</v>
      </c>
    </row>
    <row r="528" spans="1:7" x14ac:dyDescent="0.25">
      <c r="A528" s="9">
        <f xml:space="preserve"> ROW( scalarDataframe[[#This Row],[row_id]] ) - ROW( scalarDataframe[[#Headers],[row_id]] )</f>
        <v>527</v>
      </c>
      <c r="B528" s="16" t="str">
        <f xml:space="preserve"> INDEX( co_scalarInfo[scalarType], MATCH( scalarDataframe[[#This Row],[scalarName]], co_scalarInfo[scalarName], 0 ) )</f>
        <v>damageAdj</v>
      </c>
      <c r="C528" s="44" t="str">
        <f xml:space="preserve"> INDEX( co_scalarInfo[scalarLabel], MATCH( scalarDataframe[[#This Row],[scalarName]], co_scalarInfo[scalarName], 0 ) )</f>
        <v>Electricity Supply and Demand Reference Costs</v>
      </c>
      <c r="D528" s="24" t="s">
        <v>261</v>
      </c>
      <c r="E528" s="17" t="s">
        <v>12</v>
      </c>
      <c r="F528" s="25">
        <v>2090</v>
      </c>
      <c r="G528" s="26">
        <v>75009676226.761124</v>
      </c>
    </row>
    <row r="529" spans="1:7" x14ac:dyDescent="0.25">
      <c r="A529" s="9">
        <f xml:space="preserve"> ROW( scalarDataframe[[#This Row],[row_id]] ) - ROW( scalarDataframe[[#Headers],[row_id]] )</f>
        <v>528</v>
      </c>
      <c r="B529" s="16" t="str">
        <f xml:space="preserve"> INDEX( co_scalarInfo[scalarType], MATCH( scalarDataframe[[#This Row],[scalarName]], co_scalarInfo[scalarName], 0 ) )</f>
        <v>econScalar</v>
      </c>
      <c r="C529" s="44" t="str">
        <f xml:space="preserve"> INDEX( co_scalarInfo[scalarLabel], MATCH( scalarDataframe[[#This Row],[scalarName]], co_scalarInfo[scalarName], 0 ) )</f>
        <v>Hospitalization Costs (Asthma ER)</v>
      </c>
      <c r="D529" s="24" t="s">
        <v>812</v>
      </c>
      <c r="E529" s="17" t="s">
        <v>13</v>
      </c>
      <c r="F529" s="25">
        <v>2010</v>
      </c>
      <c r="G529" s="26">
        <v>490</v>
      </c>
    </row>
    <row r="530" spans="1:7" x14ac:dyDescent="0.25">
      <c r="A530" s="9">
        <f xml:space="preserve"> ROW( scalarDataframe[[#This Row],[row_id]] ) - ROW( scalarDataframe[[#Headers],[row_id]] )</f>
        <v>529</v>
      </c>
      <c r="B530" s="16" t="str">
        <f xml:space="preserve"> INDEX( co_scalarInfo[scalarType], MATCH( scalarDataframe[[#This Row],[scalarName]], co_scalarInfo[scalarName], 0 ) )</f>
        <v>econScalar</v>
      </c>
      <c r="C530" s="44" t="str">
        <f xml:space="preserve"> INDEX( co_scalarInfo[scalarLabel], MATCH( scalarDataframe[[#This Row],[scalarName]], co_scalarInfo[scalarName], 0 ) )</f>
        <v>Hospitalization Costs (All Cardiovascular and ACMI)</v>
      </c>
      <c r="D530" s="24" t="s">
        <v>788</v>
      </c>
      <c r="E530" s="17" t="s">
        <v>13</v>
      </c>
      <c r="F530" s="25">
        <v>2010</v>
      </c>
      <c r="G530" s="26">
        <v>43485</v>
      </c>
    </row>
    <row r="531" spans="1:7" x14ac:dyDescent="0.25">
      <c r="A531" s="9">
        <f xml:space="preserve"> ROW( scalarDataframe[[#This Row],[row_id]] ) - ROW( scalarDataframe[[#Headers],[row_id]] )</f>
        <v>530</v>
      </c>
      <c r="B531" s="16" t="str">
        <f xml:space="preserve"> INDEX( co_scalarInfo[scalarType], MATCH( scalarDataframe[[#This Row],[scalarName]], co_scalarInfo[scalarName], 0 ) )</f>
        <v>econScalar</v>
      </c>
      <c r="C531" s="44" t="str">
        <f xml:space="preserve"> INDEX( co_scalarInfo[scalarLabel], MATCH( scalarDataframe[[#This Row],[scalarName]], co_scalarInfo[scalarName], 0 ) )</f>
        <v>Hospitalization Costs (Respiratory)</v>
      </c>
      <c r="D531" s="24" t="s">
        <v>789</v>
      </c>
      <c r="E531" s="17" t="s">
        <v>13</v>
      </c>
      <c r="F531" s="25">
        <v>2010</v>
      </c>
      <c r="G531" s="26">
        <v>36451</v>
      </c>
    </row>
    <row r="532" spans="1:7" x14ac:dyDescent="0.25">
      <c r="A532" s="9">
        <f xml:space="preserve"> ROW( scalarDataframe[[#This Row],[row_id]] ) - ROW( scalarDataframe[[#Headers],[row_id]] )</f>
        <v>531</v>
      </c>
      <c r="B532" s="16" t="str">
        <f xml:space="preserve"> INDEX( co_scalarInfo[scalarType], MATCH( scalarDataframe[[#This Row],[scalarName]], co_scalarInfo[scalarName], 0 ) )</f>
        <v>econScalar</v>
      </c>
      <c r="C532" s="44" t="str">
        <f xml:space="preserve"> INDEX( co_scalarInfo[scalarLabel], MATCH( scalarDataframe[[#This Row],[scalarName]], co_scalarInfo[scalarName], 0 ) )</f>
        <v>VSL</v>
      </c>
      <c r="D532" s="24" t="s">
        <v>786</v>
      </c>
      <c r="E532" s="17" t="s">
        <v>13</v>
      </c>
      <c r="F532" s="25">
        <v>2010</v>
      </c>
      <c r="G532" s="26">
        <v>9800000</v>
      </c>
    </row>
    <row r="533" spans="1:7" x14ac:dyDescent="0.25">
      <c r="A533" s="9">
        <f xml:space="preserve"> ROW( scalarDataframe[[#This Row],[row_id]] ) - ROW( scalarDataframe[[#Headers],[row_id]] )</f>
        <v>532</v>
      </c>
      <c r="B533" s="16" t="str">
        <f xml:space="preserve"> INDEX( co_scalarInfo[scalarType], MATCH( scalarDataframe[[#This Row],[scalarName]], co_scalarInfo[scalarName], 0 ) )</f>
        <v>econScalar</v>
      </c>
      <c r="C533" s="44" t="str">
        <f xml:space="preserve"> INDEX( co_scalarInfo[scalarLabel], MATCH( scalarDataframe[[#This Row],[scalarName]], co_scalarInfo[scalarName], 0 ) )</f>
        <v>High-Risk Worker Wages</v>
      </c>
      <c r="D533" s="24" t="s">
        <v>1010</v>
      </c>
      <c r="E533" s="17" t="s">
        <v>13</v>
      </c>
      <c r="F533" s="25">
        <v>2010</v>
      </c>
      <c r="G533" s="26">
        <v>25.001482212755015</v>
      </c>
    </row>
    <row r="534" spans="1:7" x14ac:dyDescent="0.25">
      <c r="A534" s="9">
        <f xml:space="preserve"> ROW( scalarDataframe[[#This Row],[row_id]] ) - ROW( scalarDataframe[[#Headers],[row_id]] )</f>
        <v>533</v>
      </c>
      <c r="B534" s="16" t="str">
        <f xml:space="preserve"> INDEX( co_scalarInfo[scalarType], MATCH( scalarDataframe[[#This Row],[scalarName]], co_scalarInfo[scalarName], 0 ) )</f>
        <v>econScalar</v>
      </c>
      <c r="C534" s="44" t="str">
        <f xml:space="preserve"> INDEX( co_scalarInfo[scalarLabel], MATCH( scalarDataframe[[#This Row],[scalarName]], co_scalarInfo[scalarName], 0 ) )</f>
        <v>Wildfire Response Costs</v>
      </c>
      <c r="D534" s="24" t="s">
        <v>771</v>
      </c>
      <c r="E534" s="17" t="s">
        <v>6</v>
      </c>
      <c r="F534" s="25">
        <v>2010</v>
      </c>
      <c r="G534" s="26">
        <v>86.928866785264489</v>
      </c>
    </row>
    <row r="535" spans="1:7" x14ac:dyDescent="0.25">
      <c r="A535" s="9">
        <f xml:space="preserve"> ROW( scalarDataframe[[#This Row],[row_id]] ) - ROW( scalarDataframe[[#Headers],[row_id]] )</f>
        <v>534</v>
      </c>
      <c r="B535" s="16" t="str">
        <f xml:space="preserve"> INDEX( co_scalarInfo[scalarType], MATCH( scalarDataframe[[#This Row],[scalarName]], co_scalarInfo[scalarName], 0 ) )</f>
        <v>econScalar</v>
      </c>
      <c r="C535" s="44" t="str">
        <f xml:space="preserve"> INDEX( co_scalarInfo[scalarLabel], MATCH( scalarDataframe[[#This Row],[scalarName]], co_scalarInfo[scalarName], 0 ) )</f>
        <v>Wildfire Response Costs</v>
      </c>
      <c r="D535" s="24" t="s">
        <v>771</v>
      </c>
      <c r="E535" s="17" t="s">
        <v>7</v>
      </c>
      <c r="F535" s="25">
        <v>2010</v>
      </c>
      <c r="G535" s="26">
        <v>43.710557571812423</v>
      </c>
    </row>
    <row r="536" spans="1:7" x14ac:dyDescent="0.25">
      <c r="A536" s="9">
        <f xml:space="preserve"> ROW( scalarDataframe[[#This Row],[row_id]] ) - ROW( scalarDataframe[[#Headers],[row_id]] )</f>
        <v>535</v>
      </c>
      <c r="B536" s="16" t="str">
        <f xml:space="preserve"> INDEX( co_scalarInfo[scalarType], MATCH( scalarDataframe[[#This Row],[scalarName]], co_scalarInfo[scalarName], 0 ) )</f>
        <v>econScalar</v>
      </c>
      <c r="C536" s="44" t="str">
        <f xml:space="preserve"> INDEX( co_scalarInfo[scalarLabel], MATCH( scalarDataframe[[#This Row],[scalarName]], co_scalarInfo[scalarName], 0 ) )</f>
        <v>Wildfire Response Costs</v>
      </c>
      <c r="D536" s="24" t="s">
        <v>771</v>
      </c>
      <c r="E536" s="17" t="s">
        <v>8</v>
      </c>
      <c r="F536" s="25">
        <v>2010</v>
      </c>
      <c r="G536" s="26">
        <v>239.09510550079673</v>
      </c>
    </row>
    <row r="537" spans="1:7" x14ac:dyDescent="0.25">
      <c r="A537" s="9">
        <f xml:space="preserve"> ROW( scalarDataframe[[#This Row],[row_id]] ) - ROW( scalarDataframe[[#Headers],[row_id]] )</f>
        <v>536</v>
      </c>
      <c r="B537" s="16" t="str">
        <f xml:space="preserve"> INDEX( co_scalarInfo[scalarType], MATCH( scalarDataframe[[#This Row],[scalarName]], co_scalarInfo[scalarName], 0 ) )</f>
        <v>econScalar</v>
      </c>
      <c r="C537" s="44" t="str">
        <f xml:space="preserve"> INDEX( co_scalarInfo[scalarLabel], MATCH( scalarDataframe[[#This Row],[scalarName]], co_scalarInfo[scalarName], 0 ) )</f>
        <v>Wildfire Response Costs</v>
      </c>
      <c r="D537" s="24" t="s">
        <v>771</v>
      </c>
      <c r="E537" s="17" t="s">
        <v>9</v>
      </c>
      <c r="F537" s="25">
        <v>2010</v>
      </c>
      <c r="G537" s="26">
        <v>209.66008025979013</v>
      </c>
    </row>
    <row r="538" spans="1:7" x14ac:dyDescent="0.25">
      <c r="A538" s="9">
        <f xml:space="preserve"> ROW( scalarDataframe[[#This Row],[row_id]] ) - ROW( scalarDataframe[[#Headers],[row_id]] )</f>
        <v>537</v>
      </c>
      <c r="B538" s="16" t="str">
        <f xml:space="preserve"> INDEX( co_scalarInfo[scalarType], MATCH( scalarDataframe[[#This Row],[scalarName]], co_scalarInfo[scalarName], 0 ) )</f>
        <v>econScalar</v>
      </c>
      <c r="C538" s="44" t="str">
        <f xml:space="preserve"> INDEX( co_scalarInfo[scalarLabel], MATCH( scalarDataframe[[#This Row],[scalarName]], co_scalarInfo[scalarName], 0 ) )</f>
        <v>Wildfire Response Costs</v>
      </c>
      <c r="D538" s="24" t="s">
        <v>771</v>
      </c>
      <c r="E538" s="17" t="s">
        <v>10</v>
      </c>
      <c r="F538" s="25">
        <v>2010</v>
      </c>
      <c r="G538" s="26">
        <v>106.07143232419131</v>
      </c>
    </row>
    <row r="539" spans="1:7" x14ac:dyDescent="0.25">
      <c r="A539" s="9">
        <f xml:space="preserve"> ROW( scalarDataframe[[#This Row],[row_id]] ) - ROW( scalarDataframe[[#Headers],[row_id]] )</f>
        <v>538</v>
      </c>
      <c r="B539" s="16" t="str">
        <f xml:space="preserve"> INDEX( co_scalarInfo[scalarType], MATCH( scalarDataframe[[#This Row],[scalarName]], co_scalarInfo[scalarName], 0 ) )</f>
        <v>econScalar</v>
      </c>
      <c r="C539" s="44" t="str">
        <f xml:space="preserve"> INDEX( co_scalarInfo[scalarLabel], MATCH( scalarDataframe[[#This Row],[scalarName]], co_scalarInfo[scalarName], 0 ) )</f>
        <v>Wildfire Response Costs</v>
      </c>
      <c r="D539" s="24" t="s">
        <v>771</v>
      </c>
      <c r="E539" s="17" t="s">
        <v>11</v>
      </c>
      <c r="F539" s="25">
        <v>2010</v>
      </c>
      <c r="G539" s="26">
        <v>12.263802572016607</v>
      </c>
    </row>
    <row r="540" spans="1:7" x14ac:dyDescent="0.25">
      <c r="A540" s="9">
        <f xml:space="preserve"> ROW( scalarDataframe[[#This Row],[row_id]] ) - ROW( scalarDataframe[[#Headers],[row_id]] )</f>
        <v>539</v>
      </c>
      <c r="B540" s="16" t="str">
        <f xml:space="preserve"> INDEX( co_scalarInfo[scalarType], MATCH( scalarDataframe[[#This Row],[scalarName]], co_scalarInfo[scalarName], 0 ) )</f>
        <v>econScalar</v>
      </c>
      <c r="C540" s="44" t="str">
        <f xml:space="preserve"> INDEX( co_scalarInfo[scalarLabel], MATCH( scalarDataframe[[#This Row],[scalarName]], co_scalarInfo[scalarName], 0 ) )</f>
        <v>Wildfire Response Costs</v>
      </c>
      <c r="D540" s="24" t="s">
        <v>771</v>
      </c>
      <c r="E540" s="17" t="s">
        <v>12</v>
      </c>
      <c r="F540" s="25">
        <v>2010</v>
      </c>
      <c r="G540" s="26">
        <v>355.84968541247707</v>
      </c>
    </row>
    <row r="541" spans="1:7" x14ac:dyDescent="0.25">
      <c r="A541" s="9">
        <f xml:space="preserve"> ROW( scalarDataframe[[#This Row],[row_id]] ) - ROW( scalarDataframe[[#Headers],[row_id]] )</f>
        <v>540</v>
      </c>
      <c r="B541" s="11" t="str">
        <f xml:space="preserve"> INDEX( co_scalarInfo[scalarType], MATCH( scalarDataframe[[#This Row],[scalarName]], co_scalarInfo[scalarName], 0 ) )</f>
        <v>physAdj</v>
      </c>
      <c r="C541" s="45" t="str">
        <f xml:space="preserve"> INDEX( co_scalarInfo[scalarLabel], MATCH( scalarDataframe[[#This Row],[scalarName]], co_scalarInfo[scalarName], 0 ) )</f>
        <v>City Population (weight)</v>
      </c>
      <c r="D541" s="25" t="s">
        <v>258</v>
      </c>
      <c r="E541" s="18" t="s">
        <v>6</v>
      </c>
      <c r="F541" s="25">
        <v>2010</v>
      </c>
      <c r="G541" s="26">
        <v>0.33946601829657497</v>
      </c>
    </row>
    <row r="542" spans="1:7" x14ac:dyDescent="0.25">
      <c r="A542" s="9">
        <f xml:space="preserve"> ROW( scalarDataframe[[#This Row],[row_id]] ) - ROW( scalarDataframe[[#Headers],[row_id]] )</f>
        <v>541</v>
      </c>
      <c r="B542" s="11" t="str">
        <f xml:space="preserve"> INDEX( co_scalarInfo[scalarType], MATCH( scalarDataframe[[#This Row],[scalarName]], co_scalarInfo[scalarName], 0 ) )</f>
        <v>physAdj</v>
      </c>
      <c r="C542" s="45" t="str">
        <f xml:space="preserve"> INDEX( co_scalarInfo[scalarLabel], MATCH( scalarDataframe[[#This Row],[scalarName]], co_scalarInfo[scalarName], 0 ) )</f>
        <v>City Population (weight)</v>
      </c>
      <c r="D542" s="25" t="s">
        <v>258</v>
      </c>
      <c r="E542" s="18" t="s">
        <v>6</v>
      </c>
      <c r="F542" s="25">
        <v>2050</v>
      </c>
      <c r="G542" s="26">
        <v>0.33297662195848093</v>
      </c>
    </row>
    <row r="543" spans="1:7" x14ac:dyDescent="0.25">
      <c r="A543" s="9">
        <f xml:space="preserve"> ROW( scalarDataframe[[#This Row],[row_id]] ) - ROW( scalarDataframe[[#Headers],[row_id]] )</f>
        <v>542</v>
      </c>
      <c r="B543" s="11" t="str">
        <f xml:space="preserve"> INDEX( co_scalarInfo[scalarType], MATCH( scalarDataframe[[#This Row],[scalarName]], co_scalarInfo[scalarName], 0 ) )</f>
        <v>physAdj</v>
      </c>
      <c r="C543" s="45" t="str">
        <f xml:space="preserve"> INDEX( co_scalarInfo[scalarLabel], MATCH( scalarDataframe[[#This Row],[scalarName]], co_scalarInfo[scalarName], 0 ) )</f>
        <v>City Population (weight)</v>
      </c>
      <c r="D543" s="25" t="s">
        <v>258</v>
      </c>
      <c r="E543" s="18" t="s">
        <v>6</v>
      </c>
      <c r="F543" s="25">
        <v>2090</v>
      </c>
      <c r="G543" s="26">
        <v>0.33166255598629746</v>
      </c>
    </row>
    <row r="544" spans="1:7" x14ac:dyDescent="0.25">
      <c r="A544" s="9">
        <f xml:space="preserve"> ROW( scalarDataframe[[#This Row],[row_id]] ) - ROW( scalarDataframe[[#Headers],[row_id]] )</f>
        <v>543</v>
      </c>
      <c r="B544" s="11" t="str">
        <f xml:space="preserve"> INDEX( co_scalarInfo[scalarType], MATCH( scalarDataframe[[#This Row],[scalarName]], co_scalarInfo[scalarName], 0 ) )</f>
        <v>physAdj</v>
      </c>
      <c r="C544" s="45" t="str">
        <f xml:space="preserve"> INDEX( co_scalarInfo[scalarLabel], MATCH( scalarDataframe[[#This Row],[scalarName]], co_scalarInfo[scalarName], 0 ) )</f>
        <v>City Population (weight)</v>
      </c>
      <c r="D544" s="25" t="s">
        <v>258</v>
      </c>
      <c r="E544" s="18" t="s">
        <v>7</v>
      </c>
      <c r="F544" s="25">
        <v>2010</v>
      </c>
      <c r="G544" s="26">
        <v>0.29060023996545314</v>
      </c>
    </row>
    <row r="545" spans="1:7" x14ac:dyDescent="0.25">
      <c r="A545" s="9">
        <f xml:space="preserve"> ROW( scalarDataframe[[#This Row],[row_id]] ) - ROW( scalarDataframe[[#Headers],[row_id]] )</f>
        <v>544</v>
      </c>
      <c r="B545" s="11" t="str">
        <f xml:space="preserve"> INDEX( co_scalarInfo[scalarType], MATCH( scalarDataframe[[#This Row],[scalarName]], co_scalarInfo[scalarName], 0 ) )</f>
        <v>physAdj</v>
      </c>
      <c r="C545" s="45" t="str">
        <f xml:space="preserve"> INDEX( co_scalarInfo[scalarLabel], MATCH( scalarDataframe[[#This Row],[scalarName]], co_scalarInfo[scalarName], 0 ) )</f>
        <v>City Population (weight)</v>
      </c>
      <c r="D545" s="25" t="s">
        <v>258</v>
      </c>
      <c r="E545" s="18" t="s">
        <v>7</v>
      </c>
      <c r="F545" s="25">
        <v>2050</v>
      </c>
      <c r="G545" s="26">
        <v>0.3101086352934091</v>
      </c>
    </row>
    <row r="546" spans="1:7" x14ac:dyDescent="0.25">
      <c r="A546" s="9">
        <f xml:space="preserve"> ROW( scalarDataframe[[#This Row],[row_id]] ) - ROW( scalarDataframe[[#Headers],[row_id]] )</f>
        <v>545</v>
      </c>
      <c r="B546" s="11" t="str">
        <f xml:space="preserve"> INDEX( co_scalarInfo[scalarType], MATCH( scalarDataframe[[#This Row],[scalarName]], co_scalarInfo[scalarName], 0 ) )</f>
        <v>physAdj</v>
      </c>
      <c r="C546" s="45" t="str">
        <f xml:space="preserve"> INDEX( co_scalarInfo[scalarLabel], MATCH( scalarDataframe[[#This Row],[scalarName]], co_scalarInfo[scalarName], 0 ) )</f>
        <v>City Population (weight)</v>
      </c>
      <c r="D546" s="25" t="s">
        <v>258</v>
      </c>
      <c r="E546" s="18" t="s">
        <v>7</v>
      </c>
      <c r="F546" s="25">
        <v>2090</v>
      </c>
      <c r="G546" s="26">
        <v>0.32220604874394482</v>
      </c>
    </row>
    <row r="547" spans="1:7" x14ac:dyDescent="0.25">
      <c r="A547" s="9">
        <f xml:space="preserve"> ROW( scalarDataframe[[#This Row],[row_id]] ) - ROW( scalarDataframe[[#Headers],[row_id]] )</f>
        <v>546</v>
      </c>
      <c r="B547" s="11" t="str">
        <f xml:space="preserve"> INDEX( co_scalarInfo[scalarType], MATCH( scalarDataframe[[#This Row],[scalarName]], co_scalarInfo[scalarName], 0 ) )</f>
        <v>physAdj</v>
      </c>
      <c r="C547" s="45" t="str">
        <f xml:space="preserve"> INDEX( co_scalarInfo[scalarLabel], MATCH( scalarDataframe[[#This Row],[scalarName]], co_scalarInfo[scalarName], 0 ) )</f>
        <v>City Population (weight)</v>
      </c>
      <c r="D547" s="25" t="s">
        <v>258</v>
      </c>
      <c r="E547" s="18" t="s">
        <v>8</v>
      </c>
      <c r="F547" s="25">
        <v>2010</v>
      </c>
      <c r="G547" s="26">
        <v>0</v>
      </c>
    </row>
    <row r="548" spans="1:7" x14ac:dyDescent="0.25">
      <c r="A548" s="9">
        <f xml:space="preserve"> ROW( scalarDataframe[[#This Row],[row_id]] ) - ROW( scalarDataframe[[#Headers],[row_id]] )</f>
        <v>547</v>
      </c>
      <c r="B548" s="11" t="str">
        <f xml:space="preserve"> INDEX( co_scalarInfo[scalarType], MATCH( scalarDataframe[[#This Row],[scalarName]], co_scalarInfo[scalarName], 0 ) )</f>
        <v>physAdj</v>
      </c>
      <c r="C548" s="45" t="str">
        <f xml:space="preserve"> INDEX( co_scalarInfo[scalarLabel], MATCH( scalarDataframe[[#This Row],[scalarName]], co_scalarInfo[scalarName], 0 ) )</f>
        <v>City Population (weight)</v>
      </c>
      <c r="D548" s="25" t="s">
        <v>258</v>
      </c>
      <c r="E548" s="18" t="s">
        <v>8</v>
      </c>
      <c r="F548" s="25">
        <v>2050</v>
      </c>
      <c r="G548" s="26">
        <v>0</v>
      </c>
    </row>
    <row r="549" spans="1:7" x14ac:dyDescent="0.25">
      <c r="A549" s="9">
        <f xml:space="preserve"> ROW( scalarDataframe[[#This Row],[row_id]] ) - ROW( scalarDataframe[[#Headers],[row_id]] )</f>
        <v>548</v>
      </c>
      <c r="B549" s="11" t="str">
        <f xml:space="preserve"> INDEX( co_scalarInfo[scalarType], MATCH( scalarDataframe[[#This Row],[scalarName]], co_scalarInfo[scalarName], 0 ) )</f>
        <v>physAdj</v>
      </c>
      <c r="C549" s="45" t="str">
        <f xml:space="preserve"> INDEX( co_scalarInfo[scalarLabel], MATCH( scalarDataframe[[#This Row],[scalarName]], co_scalarInfo[scalarName], 0 ) )</f>
        <v>City Population (weight)</v>
      </c>
      <c r="D549" s="25" t="s">
        <v>258</v>
      </c>
      <c r="E549" s="18" t="s">
        <v>8</v>
      </c>
      <c r="F549" s="25">
        <v>2090</v>
      </c>
      <c r="G549" s="26">
        <v>0</v>
      </c>
    </row>
    <row r="550" spans="1:7" x14ac:dyDescent="0.25">
      <c r="A550" s="9">
        <f xml:space="preserve"> ROW( scalarDataframe[[#This Row],[row_id]] ) - ROW( scalarDataframe[[#Headers],[row_id]] )</f>
        <v>549</v>
      </c>
      <c r="B550" s="11" t="str">
        <f xml:space="preserve"> INDEX( co_scalarInfo[scalarType], MATCH( scalarDataframe[[#This Row],[scalarName]], co_scalarInfo[scalarName], 0 ) )</f>
        <v>physAdj</v>
      </c>
      <c r="C550" s="45" t="str">
        <f xml:space="preserve"> INDEX( co_scalarInfo[scalarLabel], MATCH( scalarDataframe[[#This Row],[scalarName]], co_scalarInfo[scalarName], 0 ) )</f>
        <v>City Population (weight)</v>
      </c>
      <c r="D550" s="25" t="s">
        <v>258</v>
      </c>
      <c r="E550" s="18" t="s">
        <v>9</v>
      </c>
      <c r="F550" s="25">
        <v>2010</v>
      </c>
      <c r="G550" s="26">
        <v>0.33353465538295346</v>
      </c>
    </row>
    <row r="551" spans="1:7" x14ac:dyDescent="0.25">
      <c r="A551" s="9">
        <f xml:space="preserve"> ROW( scalarDataframe[[#This Row],[row_id]] ) - ROW( scalarDataframe[[#Headers],[row_id]] )</f>
        <v>550</v>
      </c>
      <c r="B551" s="11" t="str">
        <f xml:space="preserve"> INDEX( co_scalarInfo[scalarType], MATCH( scalarDataframe[[#This Row],[scalarName]], co_scalarInfo[scalarName], 0 ) )</f>
        <v>physAdj</v>
      </c>
      <c r="C551" s="45" t="str">
        <f xml:space="preserve"> INDEX( co_scalarInfo[scalarLabel], MATCH( scalarDataframe[[#This Row],[scalarName]], co_scalarInfo[scalarName], 0 ) )</f>
        <v>City Population (weight)</v>
      </c>
      <c r="D551" s="25" t="s">
        <v>258</v>
      </c>
      <c r="E551" s="18" t="s">
        <v>9</v>
      </c>
      <c r="F551" s="25">
        <v>2050</v>
      </c>
      <c r="G551" s="26">
        <v>0.33364819361936199</v>
      </c>
    </row>
    <row r="552" spans="1:7" x14ac:dyDescent="0.25">
      <c r="A552" s="9">
        <f xml:space="preserve"> ROW( scalarDataframe[[#This Row],[row_id]] ) - ROW( scalarDataframe[[#Headers],[row_id]] )</f>
        <v>551</v>
      </c>
      <c r="B552" s="11" t="str">
        <f xml:space="preserve"> INDEX( co_scalarInfo[scalarType], MATCH( scalarDataframe[[#This Row],[scalarName]], co_scalarInfo[scalarName], 0 ) )</f>
        <v>physAdj</v>
      </c>
      <c r="C552" s="45" t="str">
        <f xml:space="preserve"> INDEX( co_scalarInfo[scalarLabel], MATCH( scalarDataframe[[#This Row],[scalarName]], co_scalarInfo[scalarName], 0 ) )</f>
        <v>City Population (weight)</v>
      </c>
      <c r="D552" s="25" t="s">
        <v>258</v>
      </c>
      <c r="E552" s="18" t="s">
        <v>9</v>
      </c>
      <c r="F552" s="25">
        <v>2090</v>
      </c>
      <c r="G552" s="26">
        <v>0.3308821613552354</v>
      </c>
    </row>
    <row r="553" spans="1:7" x14ac:dyDescent="0.25">
      <c r="A553" s="9">
        <f xml:space="preserve"> ROW( scalarDataframe[[#This Row],[row_id]] ) - ROW( scalarDataframe[[#Headers],[row_id]] )</f>
        <v>552</v>
      </c>
      <c r="B553" s="11" t="str">
        <f xml:space="preserve"> INDEX( co_scalarInfo[scalarType], MATCH( scalarDataframe[[#This Row],[scalarName]], co_scalarInfo[scalarName], 0 ) )</f>
        <v>physAdj</v>
      </c>
      <c r="C553" s="45" t="str">
        <f xml:space="preserve"> INDEX( co_scalarInfo[scalarLabel], MATCH( scalarDataframe[[#This Row],[scalarName]], co_scalarInfo[scalarName], 0 ) )</f>
        <v>City Population (weight)</v>
      </c>
      <c r="D553" s="25" t="s">
        <v>258</v>
      </c>
      <c r="E553" s="18" t="s">
        <v>10</v>
      </c>
      <c r="F553" s="25">
        <v>2010</v>
      </c>
      <c r="G553" s="26">
        <v>0.19248509024823909</v>
      </c>
    </row>
    <row r="554" spans="1:7" x14ac:dyDescent="0.25">
      <c r="A554" s="9">
        <f xml:space="preserve"> ROW( scalarDataframe[[#This Row],[row_id]] ) - ROW( scalarDataframe[[#Headers],[row_id]] )</f>
        <v>553</v>
      </c>
      <c r="B554" s="11" t="str">
        <f xml:space="preserve"> INDEX( co_scalarInfo[scalarType], MATCH( scalarDataframe[[#This Row],[scalarName]], co_scalarInfo[scalarName], 0 ) )</f>
        <v>physAdj</v>
      </c>
      <c r="C554" s="45" t="str">
        <f xml:space="preserve"> INDEX( co_scalarInfo[scalarLabel], MATCH( scalarDataframe[[#This Row],[scalarName]], co_scalarInfo[scalarName], 0 ) )</f>
        <v>City Population (weight)</v>
      </c>
      <c r="D554" s="25" t="s">
        <v>258</v>
      </c>
      <c r="E554" s="18" t="s">
        <v>10</v>
      </c>
      <c r="F554" s="25">
        <v>2050</v>
      </c>
      <c r="G554" s="26">
        <v>0.2016994063722955</v>
      </c>
    </row>
    <row r="555" spans="1:7" x14ac:dyDescent="0.25">
      <c r="A555" s="9">
        <f xml:space="preserve"> ROW( scalarDataframe[[#This Row],[row_id]] ) - ROW( scalarDataframe[[#Headers],[row_id]] )</f>
        <v>554</v>
      </c>
      <c r="B555" s="11" t="str">
        <f xml:space="preserve"> INDEX( co_scalarInfo[scalarType], MATCH( scalarDataframe[[#This Row],[scalarName]], co_scalarInfo[scalarName], 0 ) )</f>
        <v>physAdj</v>
      </c>
      <c r="C555" s="45" t="str">
        <f xml:space="preserve"> INDEX( co_scalarInfo[scalarLabel], MATCH( scalarDataframe[[#This Row],[scalarName]], co_scalarInfo[scalarName], 0 ) )</f>
        <v>City Population (weight)</v>
      </c>
      <c r="D555" s="25" t="s">
        <v>258</v>
      </c>
      <c r="E555" s="18" t="s">
        <v>10</v>
      </c>
      <c r="F555" s="25">
        <v>2090</v>
      </c>
      <c r="G555" s="26">
        <v>0.210923972759956</v>
      </c>
    </row>
    <row r="556" spans="1:7" x14ac:dyDescent="0.25">
      <c r="A556" s="9">
        <f xml:space="preserve"> ROW( scalarDataframe[[#This Row],[row_id]] ) - ROW( scalarDataframe[[#Headers],[row_id]] )</f>
        <v>555</v>
      </c>
      <c r="B556" s="11" t="str">
        <f xml:space="preserve"> INDEX( co_scalarInfo[scalarType], MATCH( scalarDataframe[[#This Row],[scalarName]], co_scalarInfo[scalarName], 0 ) )</f>
        <v>physAdj</v>
      </c>
      <c r="C556" s="45" t="str">
        <f xml:space="preserve"> INDEX( co_scalarInfo[scalarLabel], MATCH( scalarDataframe[[#This Row],[scalarName]], co_scalarInfo[scalarName], 0 ) )</f>
        <v>City Population (weight)</v>
      </c>
      <c r="D556" s="25" t="s">
        <v>258</v>
      </c>
      <c r="E556" s="18" t="s">
        <v>11</v>
      </c>
      <c r="F556" s="25">
        <v>2010</v>
      </c>
      <c r="G556" s="26">
        <v>0.27738241507173378</v>
      </c>
    </row>
    <row r="557" spans="1:7" x14ac:dyDescent="0.25">
      <c r="A557" s="9">
        <f xml:space="preserve"> ROW( scalarDataframe[[#This Row],[row_id]] ) - ROW( scalarDataframe[[#Headers],[row_id]] )</f>
        <v>556</v>
      </c>
      <c r="B557" s="11" t="str">
        <f xml:space="preserve"> INDEX( co_scalarInfo[scalarType], MATCH( scalarDataframe[[#This Row],[scalarName]], co_scalarInfo[scalarName], 0 ) )</f>
        <v>physAdj</v>
      </c>
      <c r="C557" s="45" t="str">
        <f xml:space="preserve"> INDEX( co_scalarInfo[scalarLabel], MATCH( scalarDataframe[[#This Row],[scalarName]], co_scalarInfo[scalarName], 0 ) )</f>
        <v>City Population (weight)</v>
      </c>
      <c r="D557" s="25" t="s">
        <v>258</v>
      </c>
      <c r="E557" s="18" t="s">
        <v>11</v>
      </c>
      <c r="F557" s="25">
        <v>2050</v>
      </c>
      <c r="G557" s="26">
        <v>0.27389401097205918</v>
      </c>
    </row>
    <row r="558" spans="1:7" x14ac:dyDescent="0.25">
      <c r="A558" s="9">
        <f xml:space="preserve"> ROW( scalarDataframe[[#This Row],[row_id]] ) - ROW( scalarDataframe[[#Headers],[row_id]] )</f>
        <v>557</v>
      </c>
      <c r="B558" s="11" t="str">
        <f xml:space="preserve"> INDEX( co_scalarInfo[scalarType], MATCH( scalarDataframe[[#This Row],[scalarName]], co_scalarInfo[scalarName], 0 ) )</f>
        <v>physAdj</v>
      </c>
      <c r="C558" s="45" t="str">
        <f xml:space="preserve"> INDEX( co_scalarInfo[scalarLabel], MATCH( scalarDataframe[[#This Row],[scalarName]], co_scalarInfo[scalarName], 0 ) )</f>
        <v>City Population (weight)</v>
      </c>
      <c r="D558" s="25" t="s">
        <v>258</v>
      </c>
      <c r="E558" s="18" t="s">
        <v>11</v>
      </c>
      <c r="F558" s="25">
        <v>2090</v>
      </c>
      <c r="G558" s="26">
        <v>0.27491526083424439</v>
      </c>
    </row>
    <row r="559" spans="1:7" x14ac:dyDescent="0.25">
      <c r="A559" s="9">
        <f xml:space="preserve"> ROW( scalarDataframe[[#This Row],[row_id]] ) - ROW( scalarDataframe[[#Headers],[row_id]] )</f>
        <v>558</v>
      </c>
      <c r="B559" s="11" t="str">
        <f xml:space="preserve"> INDEX( co_scalarInfo[scalarType], MATCH( scalarDataframe[[#This Row],[scalarName]], co_scalarInfo[scalarName], 0 ) )</f>
        <v>physAdj</v>
      </c>
      <c r="C559" s="45" t="str">
        <f xml:space="preserve"> INDEX( co_scalarInfo[scalarLabel], MATCH( scalarDataframe[[#This Row],[scalarName]], co_scalarInfo[scalarName], 0 ) )</f>
        <v>City Population (weight)</v>
      </c>
      <c r="D559" s="25" t="s">
        <v>258</v>
      </c>
      <c r="E559" s="18" t="s">
        <v>12</v>
      </c>
      <c r="F559" s="25">
        <v>2010</v>
      </c>
      <c r="G559" s="26">
        <v>0.40848994170407671</v>
      </c>
    </row>
    <row r="560" spans="1:7" x14ac:dyDescent="0.25">
      <c r="A560" s="9">
        <f xml:space="preserve"> ROW( scalarDataframe[[#This Row],[row_id]] ) - ROW( scalarDataframe[[#Headers],[row_id]] )</f>
        <v>559</v>
      </c>
      <c r="B560" s="11" t="str">
        <f xml:space="preserve"> INDEX( co_scalarInfo[scalarType], MATCH( scalarDataframe[[#This Row],[scalarName]], co_scalarInfo[scalarName], 0 ) )</f>
        <v>physAdj</v>
      </c>
      <c r="C560" s="45" t="str">
        <f xml:space="preserve"> INDEX( co_scalarInfo[scalarLabel], MATCH( scalarDataframe[[#This Row],[scalarName]], co_scalarInfo[scalarName], 0 ) )</f>
        <v>City Population (weight)</v>
      </c>
      <c r="D560" s="25" t="s">
        <v>258</v>
      </c>
      <c r="E560" s="18" t="s">
        <v>12</v>
      </c>
      <c r="F560" s="25">
        <v>2050</v>
      </c>
      <c r="G560" s="26">
        <v>0.41333736843906799</v>
      </c>
    </row>
    <row r="561" spans="1:7" x14ac:dyDescent="0.25">
      <c r="A561" s="9">
        <f xml:space="preserve"> ROW( scalarDataframe[[#This Row],[row_id]] ) - ROW( scalarDataframe[[#Headers],[row_id]] )</f>
        <v>560</v>
      </c>
      <c r="B561" s="11" t="str">
        <f xml:space="preserve"> INDEX( co_scalarInfo[scalarType], MATCH( scalarDataframe[[#This Row],[scalarName]], co_scalarInfo[scalarName], 0 ) )</f>
        <v>physAdj</v>
      </c>
      <c r="C561" s="45" t="str">
        <f xml:space="preserve"> INDEX( co_scalarInfo[scalarLabel], MATCH( scalarDataframe[[#This Row],[scalarName]], co_scalarInfo[scalarName], 0 ) )</f>
        <v>City Population (weight)</v>
      </c>
      <c r="D561" s="25" t="s">
        <v>258</v>
      </c>
      <c r="E561" s="18" t="s">
        <v>12</v>
      </c>
      <c r="F561" s="25">
        <v>2090</v>
      </c>
      <c r="G561" s="26">
        <v>0.42003074987569416</v>
      </c>
    </row>
    <row r="562" spans="1:7" x14ac:dyDescent="0.25">
      <c r="A562" s="9">
        <f xml:space="preserve"> ROW( scalarDataframe[[#This Row],[row_id]] ) - ROW( scalarDataframe[[#Headers],[row_id]] )</f>
        <v>561</v>
      </c>
      <c r="B562" s="11" t="str">
        <f xml:space="preserve"> INDEX( co_scalarInfo[scalarType], MATCH( scalarDataframe[[#This Row],[scalarName]], co_scalarInfo[scalarName], 0 ) )</f>
        <v>physAdj</v>
      </c>
      <c r="C562" s="46" t="str">
        <f xml:space="preserve"> INDEX( co_scalarInfo[scalarLabel], MATCH( scalarDataframe[[#This Row],[scalarName]], co_scalarInfo[scalarName], 0 ) )</f>
        <v>Southwest Dusts (All Ages)</v>
      </c>
      <c r="D562" s="17" t="s">
        <v>259</v>
      </c>
      <c r="E562" s="18" t="s">
        <v>6</v>
      </c>
      <c r="F562" s="25">
        <v>2010</v>
      </c>
      <c r="G562" s="26">
        <v>0</v>
      </c>
    </row>
    <row r="563" spans="1:7" x14ac:dyDescent="0.25">
      <c r="A563" s="9">
        <f xml:space="preserve"> ROW( scalarDataframe[[#This Row],[row_id]] ) - ROW( scalarDataframe[[#Headers],[row_id]] )</f>
        <v>562</v>
      </c>
      <c r="B563" s="11" t="str">
        <f xml:space="preserve"> INDEX( co_scalarInfo[scalarType], MATCH( scalarDataframe[[#This Row],[scalarName]], co_scalarInfo[scalarName], 0 ) )</f>
        <v>physAdj</v>
      </c>
      <c r="C563" s="46" t="str">
        <f xml:space="preserve"> INDEX( co_scalarInfo[scalarLabel], MATCH( scalarDataframe[[#This Row],[scalarName]], co_scalarInfo[scalarName], 0 ) )</f>
        <v>Southwest Dusts (All Ages)</v>
      </c>
      <c r="D563" s="17" t="s">
        <v>259</v>
      </c>
      <c r="E563" s="18" t="s">
        <v>6</v>
      </c>
      <c r="F563" s="25">
        <v>2015</v>
      </c>
      <c r="G563" s="26">
        <v>0</v>
      </c>
    </row>
    <row r="564" spans="1:7" x14ac:dyDescent="0.25">
      <c r="A564" s="9">
        <f xml:space="preserve"> ROW( scalarDataframe[[#This Row],[row_id]] ) - ROW( scalarDataframe[[#Headers],[row_id]] )</f>
        <v>563</v>
      </c>
      <c r="B564" s="11" t="str">
        <f xml:space="preserve"> INDEX( co_scalarInfo[scalarType], MATCH( scalarDataframe[[#This Row],[scalarName]], co_scalarInfo[scalarName], 0 ) )</f>
        <v>physAdj</v>
      </c>
      <c r="C564" s="46" t="str">
        <f xml:space="preserve"> INDEX( co_scalarInfo[scalarLabel], MATCH( scalarDataframe[[#This Row],[scalarName]], co_scalarInfo[scalarName], 0 ) )</f>
        <v>Southwest Dusts (All Ages)</v>
      </c>
      <c r="D564" s="17" t="s">
        <v>259</v>
      </c>
      <c r="E564" s="18" t="s">
        <v>6</v>
      </c>
      <c r="F564" s="25">
        <v>2020</v>
      </c>
      <c r="G564" s="26">
        <v>0</v>
      </c>
    </row>
    <row r="565" spans="1:7" x14ac:dyDescent="0.25">
      <c r="A565" s="9">
        <f xml:space="preserve"> ROW( scalarDataframe[[#This Row],[row_id]] ) - ROW( scalarDataframe[[#Headers],[row_id]] )</f>
        <v>564</v>
      </c>
      <c r="B565" s="11" t="str">
        <f xml:space="preserve"> INDEX( co_scalarInfo[scalarType], MATCH( scalarDataframe[[#This Row],[scalarName]], co_scalarInfo[scalarName], 0 ) )</f>
        <v>physAdj</v>
      </c>
      <c r="C565" s="46" t="str">
        <f xml:space="preserve"> INDEX( co_scalarInfo[scalarLabel], MATCH( scalarDataframe[[#This Row],[scalarName]], co_scalarInfo[scalarName], 0 ) )</f>
        <v>Southwest Dusts (All Ages)</v>
      </c>
      <c r="D565" s="17" t="s">
        <v>259</v>
      </c>
      <c r="E565" s="18" t="s">
        <v>6</v>
      </c>
      <c r="F565" s="25">
        <v>2025</v>
      </c>
      <c r="G565" s="26">
        <v>0</v>
      </c>
    </row>
    <row r="566" spans="1:7" x14ac:dyDescent="0.25">
      <c r="A566" s="9">
        <f xml:space="preserve"> ROW( scalarDataframe[[#This Row],[row_id]] ) - ROW( scalarDataframe[[#Headers],[row_id]] )</f>
        <v>565</v>
      </c>
      <c r="B566" s="11" t="str">
        <f xml:space="preserve"> INDEX( co_scalarInfo[scalarType], MATCH( scalarDataframe[[#This Row],[scalarName]], co_scalarInfo[scalarName], 0 ) )</f>
        <v>physAdj</v>
      </c>
      <c r="C566" s="46" t="str">
        <f xml:space="preserve"> INDEX( co_scalarInfo[scalarLabel], MATCH( scalarDataframe[[#This Row],[scalarName]], co_scalarInfo[scalarName], 0 ) )</f>
        <v>Southwest Dusts (All Ages)</v>
      </c>
      <c r="D566" s="17" t="s">
        <v>259</v>
      </c>
      <c r="E566" s="18" t="s">
        <v>6</v>
      </c>
      <c r="F566" s="25">
        <v>2030</v>
      </c>
      <c r="G566" s="26">
        <v>0</v>
      </c>
    </row>
    <row r="567" spans="1:7" x14ac:dyDescent="0.25">
      <c r="A567" s="9">
        <f xml:space="preserve"> ROW( scalarDataframe[[#This Row],[row_id]] ) - ROW( scalarDataframe[[#Headers],[row_id]] )</f>
        <v>566</v>
      </c>
      <c r="B567" s="11" t="str">
        <f xml:space="preserve"> INDEX( co_scalarInfo[scalarType], MATCH( scalarDataframe[[#This Row],[scalarName]], co_scalarInfo[scalarName], 0 ) )</f>
        <v>physAdj</v>
      </c>
      <c r="C567" s="46" t="str">
        <f xml:space="preserve"> INDEX( co_scalarInfo[scalarLabel], MATCH( scalarDataframe[[#This Row],[scalarName]], co_scalarInfo[scalarName], 0 ) )</f>
        <v>Southwest Dusts (All Ages)</v>
      </c>
      <c r="D567" s="17" t="s">
        <v>259</v>
      </c>
      <c r="E567" s="18" t="s">
        <v>6</v>
      </c>
      <c r="F567" s="25">
        <v>2035</v>
      </c>
      <c r="G567" s="26">
        <v>0</v>
      </c>
    </row>
    <row r="568" spans="1:7" x14ac:dyDescent="0.25">
      <c r="A568" s="9">
        <f xml:space="preserve"> ROW( scalarDataframe[[#This Row],[row_id]] ) - ROW( scalarDataframe[[#Headers],[row_id]] )</f>
        <v>567</v>
      </c>
      <c r="B568" s="11" t="str">
        <f xml:space="preserve"> INDEX( co_scalarInfo[scalarType], MATCH( scalarDataframe[[#This Row],[scalarName]], co_scalarInfo[scalarName], 0 ) )</f>
        <v>physAdj</v>
      </c>
      <c r="C568" s="46" t="str">
        <f xml:space="preserve"> INDEX( co_scalarInfo[scalarLabel], MATCH( scalarDataframe[[#This Row],[scalarName]], co_scalarInfo[scalarName], 0 ) )</f>
        <v>Southwest Dusts (All Ages)</v>
      </c>
      <c r="D568" s="17" t="s">
        <v>259</v>
      </c>
      <c r="E568" s="18" t="s">
        <v>6</v>
      </c>
      <c r="F568" s="25">
        <v>2040</v>
      </c>
      <c r="G568" s="26">
        <v>0</v>
      </c>
    </row>
    <row r="569" spans="1:7" x14ac:dyDescent="0.25">
      <c r="A569" s="9">
        <f xml:space="preserve"> ROW( scalarDataframe[[#This Row],[row_id]] ) - ROW( scalarDataframe[[#Headers],[row_id]] )</f>
        <v>568</v>
      </c>
      <c r="B569" s="11" t="str">
        <f xml:space="preserve"> INDEX( co_scalarInfo[scalarType], MATCH( scalarDataframe[[#This Row],[scalarName]], co_scalarInfo[scalarName], 0 ) )</f>
        <v>physAdj</v>
      </c>
      <c r="C569" s="46" t="str">
        <f xml:space="preserve"> INDEX( co_scalarInfo[scalarLabel], MATCH( scalarDataframe[[#This Row],[scalarName]], co_scalarInfo[scalarName], 0 ) )</f>
        <v>Southwest Dusts (All Ages)</v>
      </c>
      <c r="D569" s="17" t="s">
        <v>259</v>
      </c>
      <c r="E569" s="18" t="s">
        <v>6</v>
      </c>
      <c r="F569" s="25">
        <v>2045</v>
      </c>
      <c r="G569" s="26">
        <v>0</v>
      </c>
    </row>
    <row r="570" spans="1:7" x14ac:dyDescent="0.25">
      <c r="A570" s="9">
        <f xml:space="preserve"> ROW( scalarDataframe[[#This Row],[row_id]] ) - ROW( scalarDataframe[[#Headers],[row_id]] )</f>
        <v>569</v>
      </c>
      <c r="B570" s="11" t="str">
        <f xml:space="preserve"> INDEX( co_scalarInfo[scalarType], MATCH( scalarDataframe[[#This Row],[scalarName]], co_scalarInfo[scalarName], 0 ) )</f>
        <v>physAdj</v>
      </c>
      <c r="C570" s="46" t="str">
        <f xml:space="preserve"> INDEX( co_scalarInfo[scalarLabel], MATCH( scalarDataframe[[#This Row],[scalarName]], co_scalarInfo[scalarName], 0 ) )</f>
        <v>Southwest Dusts (All Ages)</v>
      </c>
      <c r="D570" s="17" t="s">
        <v>259</v>
      </c>
      <c r="E570" s="18" t="s">
        <v>6</v>
      </c>
      <c r="F570" s="25">
        <v>2050</v>
      </c>
      <c r="G570" s="26">
        <v>0</v>
      </c>
    </row>
    <row r="571" spans="1:7" x14ac:dyDescent="0.25">
      <c r="A571" s="9">
        <f xml:space="preserve"> ROW( scalarDataframe[[#This Row],[row_id]] ) - ROW( scalarDataframe[[#Headers],[row_id]] )</f>
        <v>570</v>
      </c>
      <c r="B571" s="11" t="str">
        <f xml:space="preserve"> INDEX( co_scalarInfo[scalarType], MATCH( scalarDataframe[[#This Row],[scalarName]], co_scalarInfo[scalarName], 0 ) )</f>
        <v>physAdj</v>
      </c>
      <c r="C571" s="46" t="str">
        <f xml:space="preserve"> INDEX( co_scalarInfo[scalarLabel], MATCH( scalarDataframe[[#This Row],[scalarName]], co_scalarInfo[scalarName], 0 ) )</f>
        <v>Southwest Dusts (All Ages)</v>
      </c>
      <c r="D571" s="17" t="s">
        <v>259</v>
      </c>
      <c r="E571" s="18" t="s">
        <v>6</v>
      </c>
      <c r="F571" s="25">
        <v>2055</v>
      </c>
      <c r="G571" s="26">
        <v>0</v>
      </c>
    </row>
    <row r="572" spans="1:7" x14ac:dyDescent="0.25">
      <c r="A572" s="9">
        <f xml:space="preserve"> ROW( scalarDataframe[[#This Row],[row_id]] ) - ROW( scalarDataframe[[#Headers],[row_id]] )</f>
        <v>571</v>
      </c>
      <c r="B572" s="11" t="str">
        <f xml:space="preserve"> INDEX( co_scalarInfo[scalarType], MATCH( scalarDataframe[[#This Row],[scalarName]], co_scalarInfo[scalarName], 0 ) )</f>
        <v>physAdj</v>
      </c>
      <c r="C572" s="46" t="str">
        <f xml:space="preserve"> INDEX( co_scalarInfo[scalarLabel], MATCH( scalarDataframe[[#This Row],[scalarName]], co_scalarInfo[scalarName], 0 ) )</f>
        <v>Southwest Dusts (All Ages)</v>
      </c>
      <c r="D572" s="17" t="s">
        <v>259</v>
      </c>
      <c r="E572" s="18" t="s">
        <v>6</v>
      </c>
      <c r="F572" s="25">
        <v>2060</v>
      </c>
      <c r="G572" s="26">
        <v>0</v>
      </c>
    </row>
    <row r="573" spans="1:7" x14ac:dyDescent="0.25">
      <c r="A573" s="9">
        <f xml:space="preserve"> ROW( scalarDataframe[[#This Row],[row_id]] ) - ROW( scalarDataframe[[#Headers],[row_id]] )</f>
        <v>572</v>
      </c>
      <c r="B573" s="11" t="str">
        <f xml:space="preserve"> INDEX( co_scalarInfo[scalarType], MATCH( scalarDataframe[[#This Row],[scalarName]], co_scalarInfo[scalarName], 0 ) )</f>
        <v>physAdj</v>
      </c>
      <c r="C573" s="46" t="str">
        <f xml:space="preserve"> INDEX( co_scalarInfo[scalarLabel], MATCH( scalarDataframe[[#This Row],[scalarName]], co_scalarInfo[scalarName], 0 ) )</f>
        <v>Southwest Dusts (All Ages)</v>
      </c>
      <c r="D573" s="17" t="s">
        <v>259</v>
      </c>
      <c r="E573" s="18" t="s">
        <v>6</v>
      </c>
      <c r="F573" s="25">
        <v>2065</v>
      </c>
      <c r="G573" s="26">
        <v>0</v>
      </c>
    </row>
    <row r="574" spans="1:7" x14ac:dyDescent="0.25">
      <c r="A574" s="9">
        <f xml:space="preserve"> ROW( scalarDataframe[[#This Row],[row_id]] ) - ROW( scalarDataframe[[#Headers],[row_id]] )</f>
        <v>573</v>
      </c>
      <c r="B574" s="11" t="str">
        <f xml:space="preserve"> INDEX( co_scalarInfo[scalarType], MATCH( scalarDataframe[[#This Row],[scalarName]], co_scalarInfo[scalarName], 0 ) )</f>
        <v>physAdj</v>
      </c>
      <c r="C574" s="46" t="str">
        <f xml:space="preserve"> INDEX( co_scalarInfo[scalarLabel], MATCH( scalarDataframe[[#This Row],[scalarName]], co_scalarInfo[scalarName], 0 ) )</f>
        <v>Southwest Dusts (All Ages)</v>
      </c>
      <c r="D574" s="17" t="s">
        <v>259</v>
      </c>
      <c r="E574" s="18" t="s">
        <v>6</v>
      </c>
      <c r="F574" s="25">
        <v>2070</v>
      </c>
      <c r="G574" s="26">
        <v>0</v>
      </c>
    </row>
    <row r="575" spans="1:7" x14ac:dyDescent="0.25">
      <c r="A575" s="9">
        <f xml:space="preserve"> ROW( scalarDataframe[[#This Row],[row_id]] ) - ROW( scalarDataframe[[#Headers],[row_id]] )</f>
        <v>574</v>
      </c>
      <c r="B575" s="11" t="str">
        <f xml:space="preserve"> INDEX( co_scalarInfo[scalarType], MATCH( scalarDataframe[[#This Row],[scalarName]], co_scalarInfo[scalarName], 0 ) )</f>
        <v>physAdj</v>
      </c>
      <c r="C575" s="46" t="str">
        <f xml:space="preserve"> INDEX( co_scalarInfo[scalarLabel], MATCH( scalarDataframe[[#This Row],[scalarName]], co_scalarInfo[scalarName], 0 ) )</f>
        <v>Southwest Dusts (All Ages)</v>
      </c>
      <c r="D575" s="17" t="s">
        <v>259</v>
      </c>
      <c r="E575" s="18" t="s">
        <v>6</v>
      </c>
      <c r="F575" s="25">
        <v>2075</v>
      </c>
      <c r="G575" s="26">
        <v>0</v>
      </c>
    </row>
    <row r="576" spans="1:7" x14ac:dyDescent="0.25">
      <c r="A576" s="9">
        <f xml:space="preserve"> ROW( scalarDataframe[[#This Row],[row_id]] ) - ROW( scalarDataframe[[#Headers],[row_id]] )</f>
        <v>575</v>
      </c>
      <c r="B576" s="11" t="str">
        <f xml:space="preserve"> INDEX( co_scalarInfo[scalarType], MATCH( scalarDataframe[[#This Row],[scalarName]], co_scalarInfo[scalarName], 0 ) )</f>
        <v>physAdj</v>
      </c>
      <c r="C576" s="46" t="str">
        <f xml:space="preserve"> INDEX( co_scalarInfo[scalarLabel], MATCH( scalarDataframe[[#This Row],[scalarName]], co_scalarInfo[scalarName], 0 ) )</f>
        <v>Southwest Dusts (All Ages)</v>
      </c>
      <c r="D576" s="17" t="s">
        <v>259</v>
      </c>
      <c r="E576" s="18" t="s">
        <v>6</v>
      </c>
      <c r="F576" s="25">
        <v>2080</v>
      </c>
      <c r="G576" s="26">
        <v>0</v>
      </c>
    </row>
    <row r="577" spans="1:7" x14ac:dyDescent="0.25">
      <c r="A577" s="9">
        <f xml:space="preserve"> ROW( scalarDataframe[[#This Row],[row_id]] ) - ROW( scalarDataframe[[#Headers],[row_id]] )</f>
        <v>576</v>
      </c>
      <c r="B577" s="11" t="str">
        <f xml:space="preserve"> INDEX( co_scalarInfo[scalarType], MATCH( scalarDataframe[[#This Row],[scalarName]], co_scalarInfo[scalarName], 0 ) )</f>
        <v>physAdj</v>
      </c>
      <c r="C577" s="46" t="str">
        <f xml:space="preserve"> INDEX( co_scalarInfo[scalarLabel], MATCH( scalarDataframe[[#This Row],[scalarName]], co_scalarInfo[scalarName], 0 ) )</f>
        <v>Southwest Dusts (All Ages)</v>
      </c>
      <c r="D577" s="17" t="s">
        <v>259</v>
      </c>
      <c r="E577" s="18" t="s">
        <v>6</v>
      </c>
      <c r="F577" s="25">
        <v>2085</v>
      </c>
      <c r="G577" s="26">
        <v>0</v>
      </c>
    </row>
    <row r="578" spans="1:7" x14ac:dyDescent="0.25">
      <c r="A578" s="9">
        <f xml:space="preserve"> ROW( scalarDataframe[[#This Row],[row_id]] ) - ROW( scalarDataframe[[#Headers],[row_id]] )</f>
        <v>577</v>
      </c>
      <c r="B578" s="11" t="str">
        <f xml:space="preserve"> INDEX( co_scalarInfo[scalarType], MATCH( scalarDataframe[[#This Row],[scalarName]], co_scalarInfo[scalarName], 0 ) )</f>
        <v>physAdj</v>
      </c>
      <c r="C578" s="46" t="str">
        <f xml:space="preserve"> INDEX( co_scalarInfo[scalarLabel], MATCH( scalarDataframe[[#This Row],[scalarName]], co_scalarInfo[scalarName], 0 ) )</f>
        <v>Southwest Dusts (All Ages)</v>
      </c>
      <c r="D578" s="17" t="s">
        <v>259</v>
      </c>
      <c r="E578" s="18" t="s">
        <v>6</v>
      </c>
      <c r="F578" s="25">
        <v>2090</v>
      </c>
      <c r="G578" s="26">
        <v>0</v>
      </c>
    </row>
    <row r="579" spans="1:7" x14ac:dyDescent="0.25">
      <c r="A579" s="9">
        <f xml:space="preserve"> ROW( scalarDataframe[[#This Row],[row_id]] ) - ROW( scalarDataframe[[#Headers],[row_id]] )</f>
        <v>578</v>
      </c>
      <c r="B579" s="11" t="str">
        <f xml:space="preserve"> INDEX( co_scalarInfo[scalarType], MATCH( scalarDataframe[[#This Row],[scalarName]], co_scalarInfo[scalarName], 0 ) )</f>
        <v>physAdj</v>
      </c>
      <c r="C579" s="46" t="str">
        <f xml:space="preserve"> INDEX( co_scalarInfo[scalarLabel], MATCH( scalarDataframe[[#This Row],[scalarName]], co_scalarInfo[scalarName], 0 ) )</f>
        <v>Southwest Dusts (All Ages)</v>
      </c>
      <c r="D579" s="17" t="s">
        <v>259</v>
      </c>
      <c r="E579" s="18" t="s">
        <v>7</v>
      </c>
      <c r="F579" s="25">
        <v>2010</v>
      </c>
      <c r="G579" s="26">
        <v>0</v>
      </c>
    </row>
    <row r="580" spans="1:7" x14ac:dyDescent="0.25">
      <c r="A580" s="9">
        <f xml:space="preserve"> ROW( scalarDataframe[[#This Row],[row_id]] ) - ROW( scalarDataframe[[#Headers],[row_id]] )</f>
        <v>579</v>
      </c>
      <c r="B580" s="11" t="str">
        <f xml:space="preserve"> INDEX( co_scalarInfo[scalarType], MATCH( scalarDataframe[[#This Row],[scalarName]], co_scalarInfo[scalarName], 0 ) )</f>
        <v>physAdj</v>
      </c>
      <c r="C580" s="46" t="str">
        <f xml:space="preserve"> INDEX( co_scalarInfo[scalarLabel], MATCH( scalarDataframe[[#This Row],[scalarName]], co_scalarInfo[scalarName], 0 ) )</f>
        <v>Southwest Dusts (All Ages)</v>
      </c>
      <c r="D580" s="17" t="s">
        <v>259</v>
      </c>
      <c r="E580" s="18" t="s">
        <v>7</v>
      </c>
      <c r="F580" s="25">
        <v>2015</v>
      </c>
      <c r="G580" s="26">
        <v>0</v>
      </c>
    </row>
    <row r="581" spans="1:7" x14ac:dyDescent="0.25">
      <c r="A581" s="9">
        <f xml:space="preserve"> ROW( scalarDataframe[[#This Row],[row_id]] ) - ROW( scalarDataframe[[#Headers],[row_id]] )</f>
        <v>580</v>
      </c>
      <c r="B581" s="11" t="str">
        <f xml:space="preserve"> INDEX( co_scalarInfo[scalarType], MATCH( scalarDataframe[[#This Row],[scalarName]], co_scalarInfo[scalarName], 0 ) )</f>
        <v>physAdj</v>
      </c>
      <c r="C581" s="46" t="str">
        <f xml:space="preserve"> INDEX( co_scalarInfo[scalarLabel], MATCH( scalarDataframe[[#This Row],[scalarName]], co_scalarInfo[scalarName], 0 ) )</f>
        <v>Southwest Dusts (All Ages)</v>
      </c>
      <c r="D581" s="17" t="s">
        <v>259</v>
      </c>
      <c r="E581" s="18" t="s">
        <v>7</v>
      </c>
      <c r="F581" s="25">
        <v>2020</v>
      </c>
      <c r="G581" s="26">
        <v>0</v>
      </c>
    </row>
    <row r="582" spans="1:7" x14ac:dyDescent="0.25">
      <c r="A582" s="9">
        <f xml:space="preserve"> ROW( scalarDataframe[[#This Row],[row_id]] ) - ROW( scalarDataframe[[#Headers],[row_id]] )</f>
        <v>581</v>
      </c>
      <c r="B582" s="11" t="str">
        <f xml:space="preserve"> INDEX( co_scalarInfo[scalarType], MATCH( scalarDataframe[[#This Row],[scalarName]], co_scalarInfo[scalarName], 0 ) )</f>
        <v>physAdj</v>
      </c>
      <c r="C582" s="46" t="str">
        <f xml:space="preserve"> INDEX( co_scalarInfo[scalarLabel], MATCH( scalarDataframe[[#This Row],[scalarName]], co_scalarInfo[scalarName], 0 ) )</f>
        <v>Southwest Dusts (All Ages)</v>
      </c>
      <c r="D582" s="17" t="s">
        <v>259</v>
      </c>
      <c r="E582" s="18" t="s">
        <v>7</v>
      </c>
      <c r="F582" s="25">
        <v>2025</v>
      </c>
      <c r="G582" s="26">
        <v>0</v>
      </c>
    </row>
    <row r="583" spans="1:7" x14ac:dyDescent="0.25">
      <c r="A583" s="9">
        <f xml:space="preserve"> ROW( scalarDataframe[[#This Row],[row_id]] ) - ROW( scalarDataframe[[#Headers],[row_id]] )</f>
        <v>582</v>
      </c>
      <c r="B583" s="11" t="str">
        <f xml:space="preserve"> INDEX( co_scalarInfo[scalarType], MATCH( scalarDataframe[[#This Row],[scalarName]], co_scalarInfo[scalarName], 0 ) )</f>
        <v>physAdj</v>
      </c>
      <c r="C583" s="46" t="str">
        <f xml:space="preserve"> INDEX( co_scalarInfo[scalarLabel], MATCH( scalarDataframe[[#This Row],[scalarName]], co_scalarInfo[scalarName], 0 ) )</f>
        <v>Southwest Dusts (All Ages)</v>
      </c>
      <c r="D583" s="17" t="s">
        <v>259</v>
      </c>
      <c r="E583" s="18" t="s">
        <v>7</v>
      </c>
      <c r="F583" s="25">
        <v>2030</v>
      </c>
      <c r="G583" s="26">
        <v>0</v>
      </c>
    </row>
    <row r="584" spans="1:7" x14ac:dyDescent="0.25">
      <c r="A584" s="9">
        <f xml:space="preserve"> ROW( scalarDataframe[[#This Row],[row_id]] ) - ROW( scalarDataframe[[#Headers],[row_id]] )</f>
        <v>583</v>
      </c>
      <c r="B584" s="11" t="str">
        <f xml:space="preserve"> INDEX( co_scalarInfo[scalarType], MATCH( scalarDataframe[[#This Row],[scalarName]], co_scalarInfo[scalarName], 0 ) )</f>
        <v>physAdj</v>
      </c>
      <c r="C584" s="46" t="str">
        <f xml:space="preserve"> INDEX( co_scalarInfo[scalarLabel], MATCH( scalarDataframe[[#This Row],[scalarName]], co_scalarInfo[scalarName], 0 ) )</f>
        <v>Southwest Dusts (All Ages)</v>
      </c>
      <c r="D584" s="17" t="s">
        <v>259</v>
      </c>
      <c r="E584" s="18" t="s">
        <v>7</v>
      </c>
      <c r="F584" s="25">
        <v>2035</v>
      </c>
      <c r="G584" s="26">
        <v>0</v>
      </c>
    </row>
    <row r="585" spans="1:7" x14ac:dyDescent="0.25">
      <c r="A585" s="9">
        <f xml:space="preserve"> ROW( scalarDataframe[[#This Row],[row_id]] ) - ROW( scalarDataframe[[#Headers],[row_id]] )</f>
        <v>584</v>
      </c>
      <c r="B585" s="11" t="str">
        <f xml:space="preserve"> INDEX( co_scalarInfo[scalarType], MATCH( scalarDataframe[[#This Row],[scalarName]], co_scalarInfo[scalarName], 0 ) )</f>
        <v>physAdj</v>
      </c>
      <c r="C585" s="46" t="str">
        <f xml:space="preserve"> INDEX( co_scalarInfo[scalarLabel], MATCH( scalarDataframe[[#This Row],[scalarName]], co_scalarInfo[scalarName], 0 ) )</f>
        <v>Southwest Dusts (All Ages)</v>
      </c>
      <c r="D585" s="17" t="s">
        <v>259</v>
      </c>
      <c r="E585" s="18" t="s">
        <v>7</v>
      </c>
      <c r="F585" s="25">
        <v>2040</v>
      </c>
      <c r="G585" s="26">
        <v>0</v>
      </c>
    </row>
    <row r="586" spans="1:7" x14ac:dyDescent="0.25">
      <c r="A586" s="9">
        <f xml:space="preserve"> ROW( scalarDataframe[[#This Row],[row_id]] ) - ROW( scalarDataframe[[#Headers],[row_id]] )</f>
        <v>585</v>
      </c>
      <c r="B586" s="11" t="str">
        <f xml:space="preserve"> INDEX( co_scalarInfo[scalarType], MATCH( scalarDataframe[[#This Row],[scalarName]], co_scalarInfo[scalarName], 0 ) )</f>
        <v>physAdj</v>
      </c>
      <c r="C586" s="46" t="str">
        <f xml:space="preserve"> INDEX( co_scalarInfo[scalarLabel], MATCH( scalarDataframe[[#This Row],[scalarName]], co_scalarInfo[scalarName], 0 ) )</f>
        <v>Southwest Dusts (All Ages)</v>
      </c>
      <c r="D586" s="17" t="s">
        <v>259</v>
      </c>
      <c r="E586" s="18" t="s">
        <v>7</v>
      </c>
      <c r="F586" s="25">
        <v>2045</v>
      </c>
      <c r="G586" s="26">
        <v>0</v>
      </c>
    </row>
    <row r="587" spans="1:7" x14ac:dyDescent="0.25">
      <c r="A587" s="9">
        <f xml:space="preserve"> ROW( scalarDataframe[[#This Row],[row_id]] ) - ROW( scalarDataframe[[#Headers],[row_id]] )</f>
        <v>586</v>
      </c>
      <c r="B587" s="11" t="str">
        <f xml:space="preserve"> INDEX( co_scalarInfo[scalarType], MATCH( scalarDataframe[[#This Row],[scalarName]], co_scalarInfo[scalarName], 0 ) )</f>
        <v>physAdj</v>
      </c>
      <c r="C587" s="46" t="str">
        <f xml:space="preserve"> INDEX( co_scalarInfo[scalarLabel], MATCH( scalarDataframe[[#This Row],[scalarName]], co_scalarInfo[scalarName], 0 ) )</f>
        <v>Southwest Dusts (All Ages)</v>
      </c>
      <c r="D587" s="17" t="s">
        <v>259</v>
      </c>
      <c r="E587" s="18" t="s">
        <v>7</v>
      </c>
      <c r="F587" s="25">
        <v>2050</v>
      </c>
      <c r="G587" s="26">
        <v>0</v>
      </c>
    </row>
    <row r="588" spans="1:7" x14ac:dyDescent="0.25">
      <c r="A588" s="9">
        <f xml:space="preserve"> ROW( scalarDataframe[[#This Row],[row_id]] ) - ROW( scalarDataframe[[#Headers],[row_id]] )</f>
        <v>587</v>
      </c>
      <c r="B588" s="11" t="str">
        <f xml:space="preserve"> INDEX( co_scalarInfo[scalarType], MATCH( scalarDataframe[[#This Row],[scalarName]], co_scalarInfo[scalarName], 0 ) )</f>
        <v>physAdj</v>
      </c>
      <c r="C588" s="46" t="str">
        <f xml:space="preserve"> INDEX( co_scalarInfo[scalarLabel], MATCH( scalarDataframe[[#This Row],[scalarName]], co_scalarInfo[scalarName], 0 ) )</f>
        <v>Southwest Dusts (All Ages)</v>
      </c>
      <c r="D588" s="17" t="s">
        <v>259</v>
      </c>
      <c r="E588" s="18" t="s">
        <v>7</v>
      </c>
      <c r="F588" s="25">
        <v>2055</v>
      </c>
      <c r="G588" s="26">
        <v>0</v>
      </c>
    </row>
    <row r="589" spans="1:7" x14ac:dyDescent="0.25">
      <c r="A589" s="9">
        <f xml:space="preserve"> ROW( scalarDataframe[[#This Row],[row_id]] ) - ROW( scalarDataframe[[#Headers],[row_id]] )</f>
        <v>588</v>
      </c>
      <c r="B589" s="11" t="str">
        <f xml:space="preserve"> INDEX( co_scalarInfo[scalarType], MATCH( scalarDataframe[[#This Row],[scalarName]], co_scalarInfo[scalarName], 0 ) )</f>
        <v>physAdj</v>
      </c>
      <c r="C589" s="46" t="str">
        <f xml:space="preserve"> INDEX( co_scalarInfo[scalarLabel], MATCH( scalarDataframe[[#This Row],[scalarName]], co_scalarInfo[scalarName], 0 ) )</f>
        <v>Southwest Dusts (All Ages)</v>
      </c>
      <c r="D589" s="17" t="s">
        <v>259</v>
      </c>
      <c r="E589" s="18" t="s">
        <v>7</v>
      </c>
      <c r="F589" s="25">
        <v>2060</v>
      </c>
      <c r="G589" s="26">
        <v>0</v>
      </c>
    </row>
    <row r="590" spans="1:7" x14ac:dyDescent="0.25">
      <c r="A590" s="9">
        <f xml:space="preserve"> ROW( scalarDataframe[[#This Row],[row_id]] ) - ROW( scalarDataframe[[#Headers],[row_id]] )</f>
        <v>589</v>
      </c>
      <c r="B590" s="11" t="str">
        <f xml:space="preserve"> INDEX( co_scalarInfo[scalarType], MATCH( scalarDataframe[[#This Row],[scalarName]], co_scalarInfo[scalarName], 0 ) )</f>
        <v>physAdj</v>
      </c>
      <c r="C590" s="46" t="str">
        <f xml:space="preserve"> INDEX( co_scalarInfo[scalarLabel], MATCH( scalarDataframe[[#This Row],[scalarName]], co_scalarInfo[scalarName], 0 ) )</f>
        <v>Southwest Dusts (All Ages)</v>
      </c>
      <c r="D590" s="17" t="s">
        <v>259</v>
      </c>
      <c r="E590" s="18" t="s">
        <v>7</v>
      </c>
      <c r="F590" s="25">
        <v>2065</v>
      </c>
      <c r="G590" s="26">
        <v>0</v>
      </c>
    </row>
    <row r="591" spans="1:7" x14ac:dyDescent="0.25">
      <c r="A591" s="9">
        <f xml:space="preserve"> ROW( scalarDataframe[[#This Row],[row_id]] ) - ROW( scalarDataframe[[#Headers],[row_id]] )</f>
        <v>590</v>
      </c>
      <c r="B591" s="11" t="str">
        <f xml:space="preserve"> INDEX( co_scalarInfo[scalarType], MATCH( scalarDataframe[[#This Row],[scalarName]], co_scalarInfo[scalarName], 0 ) )</f>
        <v>physAdj</v>
      </c>
      <c r="C591" s="46" t="str">
        <f xml:space="preserve"> INDEX( co_scalarInfo[scalarLabel], MATCH( scalarDataframe[[#This Row],[scalarName]], co_scalarInfo[scalarName], 0 ) )</f>
        <v>Southwest Dusts (All Ages)</v>
      </c>
      <c r="D591" s="17" t="s">
        <v>259</v>
      </c>
      <c r="E591" s="18" t="s">
        <v>7</v>
      </c>
      <c r="F591" s="25">
        <v>2070</v>
      </c>
      <c r="G591" s="26">
        <v>0</v>
      </c>
    </row>
    <row r="592" spans="1:7" x14ac:dyDescent="0.25">
      <c r="A592" s="9">
        <f xml:space="preserve"> ROW( scalarDataframe[[#This Row],[row_id]] ) - ROW( scalarDataframe[[#Headers],[row_id]] )</f>
        <v>591</v>
      </c>
      <c r="B592" s="11" t="str">
        <f xml:space="preserve"> INDEX( co_scalarInfo[scalarType], MATCH( scalarDataframe[[#This Row],[scalarName]], co_scalarInfo[scalarName], 0 ) )</f>
        <v>physAdj</v>
      </c>
      <c r="C592" s="46" t="str">
        <f xml:space="preserve"> INDEX( co_scalarInfo[scalarLabel], MATCH( scalarDataframe[[#This Row],[scalarName]], co_scalarInfo[scalarName], 0 ) )</f>
        <v>Southwest Dusts (All Ages)</v>
      </c>
      <c r="D592" s="17" t="s">
        <v>259</v>
      </c>
      <c r="E592" s="18" t="s">
        <v>7</v>
      </c>
      <c r="F592" s="25">
        <v>2075</v>
      </c>
      <c r="G592" s="26">
        <v>0</v>
      </c>
    </row>
    <row r="593" spans="1:7" x14ac:dyDescent="0.25">
      <c r="A593" s="9">
        <f xml:space="preserve"> ROW( scalarDataframe[[#This Row],[row_id]] ) - ROW( scalarDataframe[[#Headers],[row_id]] )</f>
        <v>592</v>
      </c>
      <c r="B593" s="11" t="str">
        <f xml:space="preserve"> INDEX( co_scalarInfo[scalarType], MATCH( scalarDataframe[[#This Row],[scalarName]], co_scalarInfo[scalarName], 0 ) )</f>
        <v>physAdj</v>
      </c>
      <c r="C593" s="46" t="str">
        <f xml:space="preserve"> INDEX( co_scalarInfo[scalarLabel], MATCH( scalarDataframe[[#This Row],[scalarName]], co_scalarInfo[scalarName], 0 ) )</f>
        <v>Southwest Dusts (All Ages)</v>
      </c>
      <c r="D593" s="17" t="s">
        <v>259</v>
      </c>
      <c r="E593" s="18" t="s">
        <v>7</v>
      </c>
      <c r="F593" s="25">
        <v>2080</v>
      </c>
      <c r="G593" s="26">
        <v>0</v>
      </c>
    </row>
    <row r="594" spans="1:7" x14ac:dyDescent="0.25">
      <c r="A594" s="9">
        <f xml:space="preserve"> ROW( scalarDataframe[[#This Row],[row_id]] ) - ROW( scalarDataframe[[#Headers],[row_id]] )</f>
        <v>593</v>
      </c>
      <c r="B594" s="11" t="str">
        <f xml:space="preserve"> INDEX( co_scalarInfo[scalarType], MATCH( scalarDataframe[[#This Row],[scalarName]], co_scalarInfo[scalarName], 0 ) )</f>
        <v>physAdj</v>
      </c>
      <c r="C594" s="46" t="str">
        <f xml:space="preserve"> INDEX( co_scalarInfo[scalarLabel], MATCH( scalarDataframe[[#This Row],[scalarName]], co_scalarInfo[scalarName], 0 ) )</f>
        <v>Southwest Dusts (All Ages)</v>
      </c>
      <c r="D594" s="17" t="s">
        <v>259</v>
      </c>
      <c r="E594" s="18" t="s">
        <v>7</v>
      </c>
      <c r="F594" s="25">
        <v>2085</v>
      </c>
      <c r="G594" s="26">
        <v>0</v>
      </c>
    </row>
    <row r="595" spans="1:7" x14ac:dyDescent="0.25">
      <c r="A595" s="9">
        <f xml:space="preserve"> ROW( scalarDataframe[[#This Row],[row_id]] ) - ROW( scalarDataframe[[#Headers],[row_id]] )</f>
        <v>594</v>
      </c>
      <c r="B595" s="11" t="str">
        <f xml:space="preserve"> INDEX( co_scalarInfo[scalarType], MATCH( scalarDataframe[[#This Row],[scalarName]], co_scalarInfo[scalarName], 0 ) )</f>
        <v>physAdj</v>
      </c>
      <c r="C595" s="46" t="str">
        <f xml:space="preserve"> INDEX( co_scalarInfo[scalarLabel], MATCH( scalarDataframe[[#This Row],[scalarName]], co_scalarInfo[scalarName], 0 ) )</f>
        <v>Southwest Dusts (All Ages)</v>
      </c>
      <c r="D595" s="17" t="s">
        <v>259</v>
      </c>
      <c r="E595" s="18" t="s">
        <v>7</v>
      </c>
      <c r="F595" s="25">
        <v>2090</v>
      </c>
      <c r="G595" s="26">
        <v>0</v>
      </c>
    </row>
    <row r="596" spans="1:7" x14ac:dyDescent="0.25">
      <c r="A596" s="9">
        <f xml:space="preserve"> ROW( scalarDataframe[[#This Row],[row_id]] ) - ROW( scalarDataframe[[#Headers],[row_id]] )</f>
        <v>595</v>
      </c>
      <c r="B596" s="11" t="str">
        <f xml:space="preserve"> INDEX( co_scalarInfo[scalarType], MATCH( scalarDataframe[[#This Row],[scalarName]], co_scalarInfo[scalarName], 0 ) )</f>
        <v>physAdj</v>
      </c>
      <c r="C596" s="46" t="str">
        <f xml:space="preserve"> INDEX( co_scalarInfo[scalarLabel], MATCH( scalarDataframe[[#This Row],[scalarName]], co_scalarInfo[scalarName], 0 ) )</f>
        <v>Southwest Dusts (All Ages)</v>
      </c>
      <c r="D596" s="17" t="s">
        <v>259</v>
      </c>
      <c r="E596" s="18" t="s">
        <v>8</v>
      </c>
      <c r="F596" s="25">
        <v>2010</v>
      </c>
      <c r="G596" s="26">
        <v>0</v>
      </c>
    </row>
    <row r="597" spans="1:7" x14ac:dyDescent="0.25">
      <c r="A597" s="9">
        <f xml:space="preserve"> ROW( scalarDataframe[[#This Row],[row_id]] ) - ROW( scalarDataframe[[#Headers],[row_id]] )</f>
        <v>596</v>
      </c>
      <c r="B597" s="11" t="str">
        <f xml:space="preserve"> INDEX( co_scalarInfo[scalarType], MATCH( scalarDataframe[[#This Row],[scalarName]], co_scalarInfo[scalarName], 0 ) )</f>
        <v>physAdj</v>
      </c>
      <c r="C597" s="46" t="str">
        <f xml:space="preserve"> INDEX( co_scalarInfo[scalarLabel], MATCH( scalarDataframe[[#This Row],[scalarName]], co_scalarInfo[scalarName], 0 ) )</f>
        <v>Southwest Dusts (All Ages)</v>
      </c>
      <c r="D597" s="17" t="s">
        <v>259</v>
      </c>
      <c r="E597" s="18" t="s">
        <v>8</v>
      </c>
      <c r="F597" s="25">
        <v>2015</v>
      </c>
      <c r="G597" s="26">
        <v>0</v>
      </c>
    </row>
    <row r="598" spans="1:7" x14ac:dyDescent="0.25">
      <c r="A598" s="9">
        <f xml:space="preserve"> ROW( scalarDataframe[[#This Row],[row_id]] ) - ROW( scalarDataframe[[#Headers],[row_id]] )</f>
        <v>597</v>
      </c>
      <c r="B598" s="11" t="str">
        <f xml:space="preserve"> INDEX( co_scalarInfo[scalarType], MATCH( scalarDataframe[[#This Row],[scalarName]], co_scalarInfo[scalarName], 0 ) )</f>
        <v>physAdj</v>
      </c>
      <c r="C598" s="46" t="str">
        <f xml:space="preserve"> INDEX( co_scalarInfo[scalarLabel], MATCH( scalarDataframe[[#This Row],[scalarName]], co_scalarInfo[scalarName], 0 ) )</f>
        <v>Southwest Dusts (All Ages)</v>
      </c>
      <c r="D598" s="17" t="s">
        <v>259</v>
      </c>
      <c r="E598" s="18" t="s">
        <v>8</v>
      </c>
      <c r="F598" s="25">
        <v>2020</v>
      </c>
      <c r="G598" s="26">
        <v>0</v>
      </c>
    </row>
    <row r="599" spans="1:7" x14ac:dyDescent="0.25">
      <c r="A599" s="9">
        <f xml:space="preserve"> ROW( scalarDataframe[[#This Row],[row_id]] ) - ROW( scalarDataframe[[#Headers],[row_id]] )</f>
        <v>598</v>
      </c>
      <c r="B599" s="11" t="str">
        <f xml:space="preserve"> INDEX( co_scalarInfo[scalarType], MATCH( scalarDataframe[[#This Row],[scalarName]], co_scalarInfo[scalarName], 0 ) )</f>
        <v>physAdj</v>
      </c>
      <c r="C599" s="46" t="str">
        <f xml:space="preserve"> INDEX( co_scalarInfo[scalarLabel], MATCH( scalarDataframe[[#This Row],[scalarName]], co_scalarInfo[scalarName], 0 ) )</f>
        <v>Southwest Dusts (All Ages)</v>
      </c>
      <c r="D599" s="17" t="s">
        <v>259</v>
      </c>
      <c r="E599" s="18" t="s">
        <v>8</v>
      </c>
      <c r="F599" s="25">
        <v>2025</v>
      </c>
      <c r="G599" s="26">
        <v>0</v>
      </c>
    </row>
    <row r="600" spans="1:7" x14ac:dyDescent="0.25">
      <c r="A600" s="9">
        <f xml:space="preserve"> ROW( scalarDataframe[[#This Row],[row_id]] ) - ROW( scalarDataframe[[#Headers],[row_id]] )</f>
        <v>599</v>
      </c>
      <c r="B600" s="11" t="str">
        <f xml:space="preserve"> INDEX( co_scalarInfo[scalarType], MATCH( scalarDataframe[[#This Row],[scalarName]], co_scalarInfo[scalarName], 0 ) )</f>
        <v>physAdj</v>
      </c>
      <c r="C600" s="46" t="str">
        <f xml:space="preserve"> INDEX( co_scalarInfo[scalarLabel], MATCH( scalarDataframe[[#This Row],[scalarName]], co_scalarInfo[scalarName], 0 ) )</f>
        <v>Southwest Dusts (All Ages)</v>
      </c>
      <c r="D600" s="17" t="s">
        <v>259</v>
      </c>
      <c r="E600" s="18" t="s">
        <v>8</v>
      </c>
      <c r="F600" s="25">
        <v>2030</v>
      </c>
      <c r="G600" s="26">
        <v>0</v>
      </c>
    </row>
    <row r="601" spans="1:7" x14ac:dyDescent="0.25">
      <c r="A601" s="9">
        <f xml:space="preserve"> ROW( scalarDataframe[[#This Row],[row_id]] ) - ROW( scalarDataframe[[#Headers],[row_id]] )</f>
        <v>600</v>
      </c>
      <c r="B601" s="11" t="str">
        <f xml:space="preserve"> INDEX( co_scalarInfo[scalarType], MATCH( scalarDataframe[[#This Row],[scalarName]], co_scalarInfo[scalarName], 0 ) )</f>
        <v>physAdj</v>
      </c>
      <c r="C601" s="46" t="str">
        <f xml:space="preserve"> INDEX( co_scalarInfo[scalarLabel], MATCH( scalarDataframe[[#This Row],[scalarName]], co_scalarInfo[scalarName], 0 ) )</f>
        <v>Southwest Dusts (All Ages)</v>
      </c>
      <c r="D601" s="17" t="s">
        <v>259</v>
      </c>
      <c r="E601" s="18" t="s">
        <v>8</v>
      </c>
      <c r="F601" s="25">
        <v>2035</v>
      </c>
      <c r="G601" s="26">
        <v>0</v>
      </c>
    </row>
    <row r="602" spans="1:7" x14ac:dyDescent="0.25">
      <c r="A602" s="9">
        <f xml:space="preserve"> ROW( scalarDataframe[[#This Row],[row_id]] ) - ROW( scalarDataframe[[#Headers],[row_id]] )</f>
        <v>601</v>
      </c>
      <c r="B602" s="11" t="str">
        <f xml:space="preserve"> INDEX( co_scalarInfo[scalarType], MATCH( scalarDataframe[[#This Row],[scalarName]], co_scalarInfo[scalarName], 0 ) )</f>
        <v>physAdj</v>
      </c>
      <c r="C602" s="46" t="str">
        <f xml:space="preserve"> INDEX( co_scalarInfo[scalarLabel], MATCH( scalarDataframe[[#This Row],[scalarName]], co_scalarInfo[scalarName], 0 ) )</f>
        <v>Southwest Dusts (All Ages)</v>
      </c>
      <c r="D602" s="17" t="s">
        <v>259</v>
      </c>
      <c r="E602" s="18" t="s">
        <v>8</v>
      </c>
      <c r="F602" s="25">
        <v>2040</v>
      </c>
      <c r="G602" s="26">
        <v>0</v>
      </c>
    </row>
    <row r="603" spans="1:7" x14ac:dyDescent="0.25">
      <c r="A603" s="9">
        <f xml:space="preserve"> ROW( scalarDataframe[[#This Row],[row_id]] ) - ROW( scalarDataframe[[#Headers],[row_id]] )</f>
        <v>602</v>
      </c>
      <c r="B603" s="11" t="str">
        <f xml:space="preserve"> INDEX( co_scalarInfo[scalarType], MATCH( scalarDataframe[[#This Row],[scalarName]], co_scalarInfo[scalarName], 0 ) )</f>
        <v>physAdj</v>
      </c>
      <c r="C603" s="46" t="str">
        <f xml:space="preserve"> INDEX( co_scalarInfo[scalarLabel], MATCH( scalarDataframe[[#This Row],[scalarName]], co_scalarInfo[scalarName], 0 ) )</f>
        <v>Southwest Dusts (All Ages)</v>
      </c>
      <c r="D603" s="17" t="s">
        <v>259</v>
      </c>
      <c r="E603" s="18" t="s">
        <v>8</v>
      </c>
      <c r="F603" s="25">
        <v>2045</v>
      </c>
      <c r="G603" s="26">
        <v>0</v>
      </c>
    </row>
    <row r="604" spans="1:7" x14ac:dyDescent="0.25">
      <c r="A604" s="9">
        <f xml:space="preserve"> ROW( scalarDataframe[[#This Row],[row_id]] ) - ROW( scalarDataframe[[#Headers],[row_id]] )</f>
        <v>603</v>
      </c>
      <c r="B604" s="11" t="str">
        <f xml:space="preserve"> INDEX( co_scalarInfo[scalarType], MATCH( scalarDataframe[[#This Row],[scalarName]], co_scalarInfo[scalarName], 0 ) )</f>
        <v>physAdj</v>
      </c>
      <c r="C604" s="46" t="str">
        <f xml:space="preserve"> INDEX( co_scalarInfo[scalarLabel], MATCH( scalarDataframe[[#This Row],[scalarName]], co_scalarInfo[scalarName], 0 ) )</f>
        <v>Southwest Dusts (All Ages)</v>
      </c>
      <c r="D604" s="17" t="s">
        <v>259</v>
      </c>
      <c r="E604" s="18" t="s">
        <v>8</v>
      </c>
      <c r="F604" s="25">
        <v>2050</v>
      </c>
      <c r="G604" s="26">
        <v>0</v>
      </c>
    </row>
    <row r="605" spans="1:7" x14ac:dyDescent="0.25">
      <c r="A605" s="9">
        <f xml:space="preserve"> ROW( scalarDataframe[[#This Row],[row_id]] ) - ROW( scalarDataframe[[#Headers],[row_id]] )</f>
        <v>604</v>
      </c>
      <c r="B605" s="11" t="str">
        <f xml:space="preserve"> INDEX( co_scalarInfo[scalarType], MATCH( scalarDataframe[[#This Row],[scalarName]], co_scalarInfo[scalarName], 0 ) )</f>
        <v>physAdj</v>
      </c>
      <c r="C605" s="46" t="str">
        <f xml:space="preserve"> INDEX( co_scalarInfo[scalarLabel], MATCH( scalarDataframe[[#This Row],[scalarName]], co_scalarInfo[scalarName], 0 ) )</f>
        <v>Southwest Dusts (All Ages)</v>
      </c>
      <c r="D605" s="17" t="s">
        <v>259</v>
      </c>
      <c r="E605" s="18" t="s">
        <v>8</v>
      </c>
      <c r="F605" s="25">
        <v>2055</v>
      </c>
      <c r="G605" s="26">
        <v>0</v>
      </c>
    </row>
    <row r="606" spans="1:7" x14ac:dyDescent="0.25">
      <c r="A606" s="9">
        <f xml:space="preserve"> ROW( scalarDataframe[[#This Row],[row_id]] ) - ROW( scalarDataframe[[#Headers],[row_id]] )</f>
        <v>605</v>
      </c>
      <c r="B606" s="11" t="str">
        <f xml:space="preserve"> INDEX( co_scalarInfo[scalarType], MATCH( scalarDataframe[[#This Row],[scalarName]], co_scalarInfo[scalarName], 0 ) )</f>
        <v>physAdj</v>
      </c>
      <c r="C606" s="46" t="str">
        <f xml:space="preserve"> INDEX( co_scalarInfo[scalarLabel], MATCH( scalarDataframe[[#This Row],[scalarName]], co_scalarInfo[scalarName], 0 ) )</f>
        <v>Southwest Dusts (All Ages)</v>
      </c>
      <c r="D606" s="17" t="s">
        <v>259</v>
      </c>
      <c r="E606" s="18" t="s">
        <v>8</v>
      </c>
      <c r="F606" s="25">
        <v>2060</v>
      </c>
      <c r="G606" s="26">
        <v>0</v>
      </c>
    </row>
    <row r="607" spans="1:7" x14ac:dyDescent="0.25">
      <c r="A607" s="9">
        <f xml:space="preserve"> ROW( scalarDataframe[[#This Row],[row_id]] ) - ROW( scalarDataframe[[#Headers],[row_id]] )</f>
        <v>606</v>
      </c>
      <c r="B607" s="11" t="str">
        <f xml:space="preserve"> INDEX( co_scalarInfo[scalarType], MATCH( scalarDataframe[[#This Row],[scalarName]], co_scalarInfo[scalarName], 0 ) )</f>
        <v>physAdj</v>
      </c>
      <c r="C607" s="46" t="str">
        <f xml:space="preserve"> INDEX( co_scalarInfo[scalarLabel], MATCH( scalarDataframe[[#This Row],[scalarName]], co_scalarInfo[scalarName], 0 ) )</f>
        <v>Southwest Dusts (All Ages)</v>
      </c>
      <c r="D607" s="17" t="s">
        <v>259</v>
      </c>
      <c r="E607" s="18" t="s">
        <v>8</v>
      </c>
      <c r="F607" s="25">
        <v>2065</v>
      </c>
      <c r="G607" s="26">
        <v>0</v>
      </c>
    </row>
    <row r="608" spans="1:7" x14ac:dyDescent="0.25">
      <c r="A608" s="9">
        <f xml:space="preserve"> ROW( scalarDataframe[[#This Row],[row_id]] ) - ROW( scalarDataframe[[#Headers],[row_id]] )</f>
        <v>607</v>
      </c>
      <c r="B608" s="11" t="str">
        <f xml:space="preserve"> INDEX( co_scalarInfo[scalarType], MATCH( scalarDataframe[[#This Row],[scalarName]], co_scalarInfo[scalarName], 0 ) )</f>
        <v>physAdj</v>
      </c>
      <c r="C608" s="46" t="str">
        <f xml:space="preserve"> INDEX( co_scalarInfo[scalarLabel], MATCH( scalarDataframe[[#This Row],[scalarName]], co_scalarInfo[scalarName], 0 ) )</f>
        <v>Southwest Dusts (All Ages)</v>
      </c>
      <c r="D608" s="17" t="s">
        <v>259</v>
      </c>
      <c r="E608" s="18" t="s">
        <v>8</v>
      </c>
      <c r="F608" s="25">
        <v>2070</v>
      </c>
      <c r="G608" s="26">
        <v>0</v>
      </c>
    </row>
    <row r="609" spans="1:7" x14ac:dyDescent="0.25">
      <c r="A609" s="9">
        <f xml:space="preserve"> ROW( scalarDataframe[[#This Row],[row_id]] ) - ROW( scalarDataframe[[#Headers],[row_id]] )</f>
        <v>608</v>
      </c>
      <c r="B609" s="11" t="str">
        <f xml:space="preserve"> INDEX( co_scalarInfo[scalarType], MATCH( scalarDataframe[[#This Row],[scalarName]], co_scalarInfo[scalarName], 0 ) )</f>
        <v>physAdj</v>
      </c>
      <c r="C609" s="46" t="str">
        <f xml:space="preserve"> INDEX( co_scalarInfo[scalarLabel], MATCH( scalarDataframe[[#This Row],[scalarName]], co_scalarInfo[scalarName], 0 ) )</f>
        <v>Southwest Dusts (All Ages)</v>
      </c>
      <c r="D609" s="17" t="s">
        <v>259</v>
      </c>
      <c r="E609" s="18" t="s">
        <v>8</v>
      </c>
      <c r="F609" s="25">
        <v>2075</v>
      </c>
      <c r="G609" s="26">
        <v>0</v>
      </c>
    </row>
    <row r="610" spans="1:7" x14ac:dyDescent="0.25">
      <c r="A610" s="9">
        <f xml:space="preserve"> ROW( scalarDataframe[[#This Row],[row_id]] ) - ROW( scalarDataframe[[#Headers],[row_id]] )</f>
        <v>609</v>
      </c>
      <c r="B610" s="11" t="str">
        <f xml:space="preserve"> INDEX( co_scalarInfo[scalarType], MATCH( scalarDataframe[[#This Row],[scalarName]], co_scalarInfo[scalarName], 0 ) )</f>
        <v>physAdj</v>
      </c>
      <c r="C610" s="46" t="str">
        <f xml:space="preserve"> INDEX( co_scalarInfo[scalarLabel], MATCH( scalarDataframe[[#This Row],[scalarName]], co_scalarInfo[scalarName], 0 ) )</f>
        <v>Southwest Dusts (All Ages)</v>
      </c>
      <c r="D610" s="17" t="s">
        <v>259</v>
      </c>
      <c r="E610" s="18" t="s">
        <v>8</v>
      </c>
      <c r="F610" s="25">
        <v>2080</v>
      </c>
      <c r="G610" s="26">
        <v>0</v>
      </c>
    </row>
    <row r="611" spans="1:7" x14ac:dyDescent="0.25">
      <c r="A611" s="9">
        <f xml:space="preserve"> ROW( scalarDataframe[[#This Row],[row_id]] ) - ROW( scalarDataframe[[#Headers],[row_id]] )</f>
        <v>610</v>
      </c>
      <c r="B611" s="11" t="str">
        <f xml:space="preserve"> INDEX( co_scalarInfo[scalarType], MATCH( scalarDataframe[[#This Row],[scalarName]], co_scalarInfo[scalarName], 0 ) )</f>
        <v>physAdj</v>
      </c>
      <c r="C611" s="46" t="str">
        <f xml:space="preserve"> INDEX( co_scalarInfo[scalarLabel], MATCH( scalarDataframe[[#This Row],[scalarName]], co_scalarInfo[scalarName], 0 ) )</f>
        <v>Southwest Dusts (All Ages)</v>
      </c>
      <c r="D611" s="17" t="s">
        <v>259</v>
      </c>
      <c r="E611" s="18" t="s">
        <v>8</v>
      </c>
      <c r="F611" s="25">
        <v>2085</v>
      </c>
      <c r="G611" s="26">
        <v>0</v>
      </c>
    </row>
    <row r="612" spans="1:7" x14ac:dyDescent="0.25">
      <c r="A612" s="9">
        <f xml:space="preserve"> ROW( scalarDataframe[[#This Row],[row_id]] ) - ROW( scalarDataframe[[#Headers],[row_id]] )</f>
        <v>611</v>
      </c>
      <c r="B612" s="11" t="str">
        <f xml:space="preserve"> INDEX( co_scalarInfo[scalarType], MATCH( scalarDataframe[[#This Row],[scalarName]], co_scalarInfo[scalarName], 0 ) )</f>
        <v>physAdj</v>
      </c>
      <c r="C612" s="46" t="str">
        <f xml:space="preserve"> INDEX( co_scalarInfo[scalarLabel], MATCH( scalarDataframe[[#This Row],[scalarName]], co_scalarInfo[scalarName], 0 ) )</f>
        <v>Southwest Dusts (All Ages)</v>
      </c>
      <c r="D612" s="17" t="s">
        <v>259</v>
      </c>
      <c r="E612" s="18" t="s">
        <v>8</v>
      </c>
      <c r="F612" s="25">
        <v>2090</v>
      </c>
      <c r="G612" s="26">
        <v>0</v>
      </c>
    </row>
    <row r="613" spans="1:7" x14ac:dyDescent="0.25">
      <c r="A613" s="9">
        <f xml:space="preserve"> ROW( scalarDataframe[[#This Row],[row_id]] ) - ROW( scalarDataframe[[#Headers],[row_id]] )</f>
        <v>612</v>
      </c>
      <c r="B613" s="11" t="str">
        <f xml:space="preserve"> INDEX( co_scalarInfo[scalarType], MATCH( scalarDataframe[[#This Row],[scalarName]], co_scalarInfo[scalarName], 0 ) )</f>
        <v>physAdj</v>
      </c>
      <c r="C613" s="46" t="str">
        <f xml:space="preserve"> INDEX( co_scalarInfo[scalarLabel], MATCH( scalarDataframe[[#This Row],[scalarName]], co_scalarInfo[scalarName], 0 ) )</f>
        <v>Southwest Dusts (All Ages)</v>
      </c>
      <c r="D613" s="17" t="s">
        <v>259</v>
      </c>
      <c r="E613" s="18" t="s">
        <v>9</v>
      </c>
      <c r="F613" s="25">
        <v>2010</v>
      </c>
      <c r="G613" s="26">
        <v>0</v>
      </c>
    </row>
    <row r="614" spans="1:7" x14ac:dyDescent="0.25">
      <c r="A614" s="9">
        <f xml:space="preserve"> ROW( scalarDataframe[[#This Row],[row_id]] ) - ROW( scalarDataframe[[#Headers],[row_id]] )</f>
        <v>613</v>
      </c>
      <c r="B614" s="11" t="str">
        <f xml:space="preserve"> INDEX( co_scalarInfo[scalarType], MATCH( scalarDataframe[[#This Row],[scalarName]], co_scalarInfo[scalarName], 0 ) )</f>
        <v>physAdj</v>
      </c>
      <c r="C614" s="46" t="str">
        <f xml:space="preserve"> INDEX( co_scalarInfo[scalarLabel], MATCH( scalarDataframe[[#This Row],[scalarName]], co_scalarInfo[scalarName], 0 ) )</f>
        <v>Southwest Dusts (All Ages)</v>
      </c>
      <c r="D614" s="17" t="s">
        <v>259</v>
      </c>
      <c r="E614" s="18" t="s">
        <v>9</v>
      </c>
      <c r="F614" s="25">
        <v>2015</v>
      </c>
      <c r="G614" s="26">
        <v>0</v>
      </c>
    </row>
    <row r="615" spans="1:7" x14ac:dyDescent="0.25">
      <c r="A615" s="9">
        <f xml:space="preserve"> ROW( scalarDataframe[[#This Row],[row_id]] ) - ROW( scalarDataframe[[#Headers],[row_id]] )</f>
        <v>614</v>
      </c>
      <c r="B615" s="11" t="str">
        <f xml:space="preserve"> INDEX( co_scalarInfo[scalarType], MATCH( scalarDataframe[[#This Row],[scalarName]], co_scalarInfo[scalarName], 0 ) )</f>
        <v>physAdj</v>
      </c>
      <c r="C615" s="46" t="str">
        <f xml:space="preserve"> INDEX( co_scalarInfo[scalarLabel], MATCH( scalarDataframe[[#This Row],[scalarName]], co_scalarInfo[scalarName], 0 ) )</f>
        <v>Southwest Dusts (All Ages)</v>
      </c>
      <c r="D615" s="17" t="s">
        <v>259</v>
      </c>
      <c r="E615" s="18" t="s">
        <v>9</v>
      </c>
      <c r="F615" s="25">
        <v>2020</v>
      </c>
      <c r="G615" s="26">
        <v>0</v>
      </c>
    </row>
    <row r="616" spans="1:7" x14ac:dyDescent="0.25">
      <c r="A616" s="9">
        <f xml:space="preserve"> ROW( scalarDataframe[[#This Row],[row_id]] ) - ROW( scalarDataframe[[#Headers],[row_id]] )</f>
        <v>615</v>
      </c>
      <c r="B616" s="11" t="str">
        <f xml:space="preserve"> INDEX( co_scalarInfo[scalarType], MATCH( scalarDataframe[[#This Row],[scalarName]], co_scalarInfo[scalarName], 0 ) )</f>
        <v>physAdj</v>
      </c>
      <c r="C616" s="46" t="str">
        <f xml:space="preserve"> INDEX( co_scalarInfo[scalarLabel], MATCH( scalarDataframe[[#This Row],[scalarName]], co_scalarInfo[scalarName], 0 ) )</f>
        <v>Southwest Dusts (All Ages)</v>
      </c>
      <c r="D616" s="17" t="s">
        <v>259</v>
      </c>
      <c r="E616" s="18" t="s">
        <v>9</v>
      </c>
      <c r="F616" s="25">
        <v>2025</v>
      </c>
      <c r="G616" s="26">
        <v>0</v>
      </c>
    </row>
    <row r="617" spans="1:7" x14ac:dyDescent="0.25">
      <c r="A617" s="9">
        <f xml:space="preserve"> ROW( scalarDataframe[[#This Row],[row_id]] ) - ROW( scalarDataframe[[#Headers],[row_id]] )</f>
        <v>616</v>
      </c>
      <c r="B617" s="11" t="str">
        <f xml:space="preserve"> INDEX( co_scalarInfo[scalarType], MATCH( scalarDataframe[[#This Row],[scalarName]], co_scalarInfo[scalarName], 0 ) )</f>
        <v>physAdj</v>
      </c>
      <c r="C617" s="46" t="str">
        <f xml:space="preserve"> INDEX( co_scalarInfo[scalarLabel], MATCH( scalarDataframe[[#This Row],[scalarName]], co_scalarInfo[scalarName], 0 ) )</f>
        <v>Southwest Dusts (All Ages)</v>
      </c>
      <c r="D617" s="17" t="s">
        <v>259</v>
      </c>
      <c r="E617" s="18" t="s">
        <v>9</v>
      </c>
      <c r="F617" s="25">
        <v>2030</v>
      </c>
      <c r="G617" s="26">
        <v>0</v>
      </c>
    </row>
    <row r="618" spans="1:7" x14ac:dyDescent="0.25">
      <c r="A618" s="9">
        <f xml:space="preserve"> ROW( scalarDataframe[[#This Row],[row_id]] ) - ROW( scalarDataframe[[#Headers],[row_id]] )</f>
        <v>617</v>
      </c>
      <c r="B618" s="11" t="str">
        <f xml:space="preserve"> INDEX( co_scalarInfo[scalarType], MATCH( scalarDataframe[[#This Row],[scalarName]], co_scalarInfo[scalarName], 0 ) )</f>
        <v>physAdj</v>
      </c>
      <c r="C618" s="46" t="str">
        <f xml:space="preserve"> INDEX( co_scalarInfo[scalarLabel], MATCH( scalarDataframe[[#This Row],[scalarName]], co_scalarInfo[scalarName], 0 ) )</f>
        <v>Southwest Dusts (All Ages)</v>
      </c>
      <c r="D618" s="17" t="s">
        <v>259</v>
      </c>
      <c r="E618" s="18" t="s">
        <v>9</v>
      </c>
      <c r="F618" s="25">
        <v>2035</v>
      </c>
      <c r="G618" s="26">
        <v>0</v>
      </c>
    </row>
    <row r="619" spans="1:7" x14ac:dyDescent="0.25">
      <c r="A619" s="9">
        <f xml:space="preserve"> ROW( scalarDataframe[[#This Row],[row_id]] ) - ROW( scalarDataframe[[#Headers],[row_id]] )</f>
        <v>618</v>
      </c>
      <c r="B619" s="11" t="str">
        <f xml:space="preserve"> INDEX( co_scalarInfo[scalarType], MATCH( scalarDataframe[[#This Row],[scalarName]], co_scalarInfo[scalarName], 0 ) )</f>
        <v>physAdj</v>
      </c>
      <c r="C619" s="46" t="str">
        <f xml:space="preserve"> INDEX( co_scalarInfo[scalarLabel], MATCH( scalarDataframe[[#This Row],[scalarName]], co_scalarInfo[scalarName], 0 ) )</f>
        <v>Southwest Dusts (All Ages)</v>
      </c>
      <c r="D619" s="17" t="s">
        <v>259</v>
      </c>
      <c r="E619" s="18" t="s">
        <v>9</v>
      </c>
      <c r="F619" s="25">
        <v>2040</v>
      </c>
      <c r="G619" s="26">
        <v>0</v>
      </c>
    </row>
    <row r="620" spans="1:7" x14ac:dyDescent="0.25">
      <c r="A620" s="9">
        <f xml:space="preserve"> ROW( scalarDataframe[[#This Row],[row_id]] ) - ROW( scalarDataframe[[#Headers],[row_id]] )</f>
        <v>619</v>
      </c>
      <c r="B620" s="11" t="str">
        <f xml:space="preserve"> INDEX( co_scalarInfo[scalarType], MATCH( scalarDataframe[[#This Row],[scalarName]], co_scalarInfo[scalarName], 0 ) )</f>
        <v>physAdj</v>
      </c>
      <c r="C620" s="46" t="str">
        <f xml:space="preserve"> INDEX( co_scalarInfo[scalarLabel], MATCH( scalarDataframe[[#This Row],[scalarName]], co_scalarInfo[scalarName], 0 ) )</f>
        <v>Southwest Dusts (All Ages)</v>
      </c>
      <c r="D620" s="17" t="s">
        <v>259</v>
      </c>
      <c r="E620" s="18" t="s">
        <v>9</v>
      </c>
      <c r="F620" s="25">
        <v>2045</v>
      </c>
      <c r="G620" s="26">
        <v>0</v>
      </c>
    </row>
    <row r="621" spans="1:7" x14ac:dyDescent="0.25">
      <c r="A621" s="9">
        <f xml:space="preserve"> ROW( scalarDataframe[[#This Row],[row_id]] ) - ROW( scalarDataframe[[#Headers],[row_id]] )</f>
        <v>620</v>
      </c>
      <c r="B621" s="11" t="str">
        <f xml:space="preserve"> INDEX( co_scalarInfo[scalarType], MATCH( scalarDataframe[[#This Row],[scalarName]], co_scalarInfo[scalarName], 0 ) )</f>
        <v>physAdj</v>
      </c>
      <c r="C621" s="46" t="str">
        <f xml:space="preserve"> INDEX( co_scalarInfo[scalarLabel], MATCH( scalarDataframe[[#This Row],[scalarName]], co_scalarInfo[scalarName], 0 ) )</f>
        <v>Southwest Dusts (All Ages)</v>
      </c>
      <c r="D621" s="17" t="s">
        <v>259</v>
      </c>
      <c r="E621" s="18" t="s">
        <v>9</v>
      </c>
      <c r="F621" s="25">
        <v>2050</v>
      </c>
      <c r="G621" s="26">
        <v>0</v>
      </c>
    </row>
    <row r="622" spans="1:7" x14ac:dyDescent="0.25">
      <c r="A622" s="9">
        <f xml:space="preserve"> ROW( scalarDataframe[[#This Row],[row_id]] ) - ROW( scalarDataframe[[#Headers],[row_id]] )</f>
        <v>621</v>
      </c>
      <c r="B622" s="11" t="str">
        <f xml:space="preserve"> INDEX( co_scalarInfo[scalarType], MATCH( scalarDataframe[[#This Row],[scalarName]], co_scalarInfo[scalarName], 0 ) )</f>
        <v>physAdj</v>
      </c>
      <c r="C622" s="46" t="str">
        <f xml:space="preserve"> INDEX( co_scalarInfo[scalarLabel], MATCH( scalarDataframe[[#This Row],[scalarName]], co_scalarInfo[scalarName], 0 ) )</f>
        <v>Southwest Dusts (All Ages)</v>
      </c>
      <c r="D622" s="17" t="s">
        <v>259</v>
      </c>
      <c r="E622" s="18" t="s">
        <v>9</v>
      </c>
      <c r="F622" s="25">
        <v>2055</v>
      </c>
      <c r="G622" s="26">
        <v>0</v>
      </c>
    </row>
    <row r="623" spans="1:7" x14ac:dyDescent="0.25">
      <c r="A623" s="9">
        <f xml:space="preserve"> ROW( scalarDataframe[[#This Row],[row_id]] ) - ROW( scalarDataframe[[#Headers],[row_id]] )</f>
        <v>622</v>
      </c>
      <c r="B623" s="11" t="str">
        <f xml:space="preserve"> INDEX( co_scalarInfo[scalarType], MATCH( scalarDataframe[[#This Row],[scalarName]], co_scalarInfo[scalarName], 0 ) )</f>
        <v>physAdj</v>
      </c>
      <c r="C623" s="46" t="str">
        <f xml:space="preserve"> INDEX( co_scalarInfo[scalarLabel], MATCH( scalarDataframe[[#This Row],[scalarName]], co_scalarInfo[scalarName], 0 ) )</f>
        <v>Southwest Dusts (All Ages)</v>
      </c>
      <c r="D623" s="17" t="s">
        <v>259</v>
      </c>
      <c r="E623" s="18" t="s">
        <v>9</v>
      </c>
      <c r="F623" s="25">
        <v>2060</v>
      </c>
      <c r="G623" s="26">
        <v>0</v>
      </c>
    </row>
    <row r="624" spans="1:7" x14ac:dyDescent="0.25">
      <c r="A624" s="9">
        <f xml:space="preserve"> ROW( scalarDataframe[[#This Row],[row_id]] ) - ROW( scalarDataframe[[#Headers],[row_id]] )</f>
        <v>623</v>
      </c>
      <c r="B624" s="11" t="str">
        <f xml:space="preserve"> INDEX( co_scalarInfo[scalarType], MATCH( scalarDataframe[[#This Row],[scalarName]], co_scalarInfo[scalarName], 0 ) )</f>
        <v>physAdj</v>
      </c>
      <c r="C624" s="46" t="str">
        <f xml:space="preserve"> INDEX( co_scalarInfo[scalarLabel], MATCH( scalarDataframe[[#This Row],[scalarName]], co_scalarInfo[scalarName], 0 ) )</f>
        <v>Southwest Dusts (All Ages)</v>
      </c>
      <c r="D624" s="17" t="s">
        <v>259</v>
      </c>
      <c r="E624" s="18" t="s">
        <v>9</v>
      </c>
      <c r="F624" s="25">
        <v>2065</v>
      </c>
      <c r="G624" s="26">
        <v>0</v>
      </c>
    </row>
    <row r="625" spans="1:7" x14ac:dyDescent="0.25">
      <c r="A625" s="9">
        <f xml:space="preserve"> ROW( scalarDataframe[[#This Row],[row_id]] ) - ROW( scalarDataframe[[#Headers],[row_id]] )</f>
        <v>624</v>
      </c>
      <c r="B625" s="11" t="str">
        <f xml:space="preserve"> INDEX( co_scalarInfo[scalarType], MATCH( scalarDataframe[[#This Row],[scalarName]], co_scalarInfo[scalarName], 0 ) )</f>
        <v>physAdj</v>
      </c>
      <c r="C625" s="46" t="str">
        <f xml:space="preserve"> INDEX( co_scalarInfo[scalarLabel], MATCH( scalarDataframe[[#This Row],[scalarName]], co_scalarInfo[scalarName], 0 ) )</f>
        <v>Southwest Dusts (All Ages)</v>
      </c>
      <c r="D625" s="17" t="s">
        <v>259</v>
      </c>
      <c r="E625" s="18" t="s">
        <v>9</v>
      </c>
      <c r="F625" s="25">
        <v>2070</v>
      </c>
      <c r="G625" s="26">
        <v>0</v>
      </c>
    </row>
    <row r="626" spans="1:7" x14ac:dyDescent="0.25">
      <c r="A626" s="9">
        <f xml:space="preserve"> ROW( scalarDataframe[[#This Row],[row_id]] ) - ROW( scalarDataframe[[#Headers],[row_id]] )</f>
        <v>625</v>
      </c>
      <c r="B626" s="11" t="str">
        <f xml:space="preserve"> INDEX( co_scalarInfo[scalarType], MATCH( scalarDataframe[[#This Row],[scalarName]], co_scalarInfo[scalarName], 0 ) )</f>
        <v>physAdj</v>
      </c>
      <c r="C626" s="46" t="str">
        <f xml:space="preserve"> INDEX( co_scalarInfo[scalarLabel], MATCH( scalarDataframe[[#This Row],[scalarName]], co_scalarInfo[scalarName], 0 ) )</f>
        <v>Southwest Dusts (All Ages)</v>
      </c>
      <c r="D626" s="17" t="s">
        <v>259</v>
      </c>
      <c r="E626" s="18" t="s">
        <v>9</v>
      </c>
      <c r="F626" s="25">
        <v>2075</v>
      </c>
      <c r="G626" s="26">
        <v>0</v>
      </c>
    </row>
    <row r="627" spans="1:7" x14ac:dyDescent="0.25">
      <c r="A627" s="9">
        <f xml:space="preserve"> ROW( scalarDataframe[[#This Row],[row_id]] ) - ROW( scalarDataframe[[#Headers],[row_id]] )</f>
        <v>626</v>
      </c>
      <c r="B627" s="11" t="str">
        <f xml:space="preserve"> INDEX( co_scalarInfo[scalarType], MATCH( scalarDataframe[[#This Row],[scalarName]], co_scalarInfo[scalarName], 0 ) )</f>
        <v>physAdj</v>
      </c>
      <c r="C627" s="46" t="str">
        <f xml:space="preserve"> INDEX( co_scalarInfo[scalarLabel], MATCH( scalarDataframe[[#This Row],[scalarName]], co_scalarInfo[scalarName], 0 ) )</f>
        <v>Southwest Dusts (All Ages)</v>
      </c>
      <c r="D627" s="17" t="s">
        <v>259</v>
      </c>
      <c r="E627" s="18" t="s">
        <v>9</v>
      </c>
      <c r="F627" s="25">
        <v>2080</v>
      </c>
      <c r="G627" s="26">
        <v>0</v>
      </c>
    </row>
    <row r="628" spans="1:7" x14ac:dyDescent="0.25">
      <c r="A628" s="9">
        <f xml:space="preserve"> ROW( scalarDataframe[[#This Row],[row_id]] ) - ROW( scalarDataframe[[#Headers],[row_id]] )</f>
        <v>627</v>
      </c>
      <c r="B628" s="11" t="str">
        <f xml:space="preserve"> INDEX( co_scalarInfo[scalarType], MATCH( scalarDataframe[[#This Row],[scalarName]], co_scalarInfo[scalarName], 0 ) )</f>
        <v>physAdj</v>
      </c>
      <c r="C628" s="46" t="str">
        <f xml:space="preserve"> INDEX( co_scalarInfo[scalarLabel], MATCH( scalarDataframe[[#This Row],[scalarName]], co_scalarInfo[scalarName], 0 ) )</f>
        <v>Southwest Dusts (All Ages)</v>
      </c>
      <c r="D628" s="17" t="s">
        <v>259</v>
      </c>
      <c r="E628" s="18" t="s">
        <v>9</v>
      </c>
      <c r="F628" s="25">
        <v>2085</v>
      </c>
      <c r="G628" s="26">
        <v>0</v>
      </c>
    </row>
    <row r="629" spans="1:7" x14ac:dyDescent="0.25">
      <c r="A629" s="9">
        <f xml:space="preserve"> ROW( scalarDataframe[[#This Row],[row_id]] ) - ROW( scalarDataframe[[#Headers],[row_id]] )</f>
        <v>628</v>
      </c>
      <c r="B629" s="11" t="str">
        <f xml:space="preserve"> INDEX( co_scalarInfo[scalarType], MATCH( scalarDataframe[[#This Row],[scalarName]], co_scalarInfo[scalarName], 0 ) )</f>
        <v>physAdj</v>
      </c>
      <c r="C629" s="46" t="str">
        <f xml:space="preserve"> INDEX( co_scalarInfo[scalarLabel], MATCH( scalarDataframe[[#This Row],[scalarName]], co_scalarInfo[scalarName], 0 ) )</f>
        <v>Southwest Dusts (All Ages)</v>
      </c>
      <c r="D629" s="17" t="s">
        <v>259</v>
      </c>
      <c r="E629" s="18" t="s">
        <v>9</v>
      </c>
      <c r="F629" s="25">
        <v>2090</v>
      </c>
      <c r="G629" s="26">
        <v>0</v>
      </c>
    </row>
    <row r="630" spans="1:7" x14ac:dyDescent="0.25">
      <c r="A630" s="9">
        <f xml:space="preserve"> ROW( scalarDataframe[[#This Row],[row_id]] ) - ROW( scalarDataframe[[#Headers],[row_id]] )</f>
        <v>629</v>
      </c>
      <c r="B630" s="11" t="str">
        <f xml:space="preserve"> INDEX( co_scalarInfo[scalarType], MATCH( scalarDataframe[[#This Row],[scalarName]], co_scalarInfo[scalarName], 0 ) )</f>
        <v>physAdj</v>
      </c>
      <c r="C630" s="46" t="str">
        <f xml:space="preserve"> INDEX( co_scalarInfo[scalarLabel], MATCH( scalarDataframe[[#This Row],[scalarName]], co_scalarInfo[scalarName], 0 ) )</f>
        <v>Southwest Dusts (All Ages)</v>
      </c>
      <c r="D630" s="17" t="s">
        <v>259</v>
      </c>
      <c r="E630" s="18" t="s">
        <v>10</v>
      </c>
      <c r="F630" s="25">
        <v>2010</v>
      </c>
      <c r="G630" s="26">
        <v>0</v>
      </c>
    </row>
    <row r="631" spans="1:7" x14ac:dyDescent="0.25">
      <c r="A631" s="9">
        <f xml:space="preserve"> ROW( scalarDataframe[[#This Row],[row_id]] ) - ROW( scalarDataframe[[#Headers],[row_id]] )</f>
        <v>630</v>
      </c>
      <c r="B631" s="11" t="str">
        <f xml:space="preserve"> INDEX( co_scalarInfo[scalarType], MATCH( scalarDataframe[[#This Row],[scalarName]], co_scalarInfo[scalarName], 0 ) )</f>
        <v>physAdj</v>
      </c>
      <c r="C631" s="46" t="str">
        <f xml:space="preserve"> INDEX( co_scalarInfo[scalarLabel], MATCH( scalarDataframe[[#This Row],[scalarName]], co_scalarInfo[scalarName], 0 ) )</f>
        <v>Southwest Dusts (All Ages)</v>
      </c>
      <c r="D631" s="17" t="s">
        <v>259</v>
      </c>
      <c r="E631" s="18" t="s">
        <v>10</v>
      </c>
      <c r="F631" s="25">
        <v>2015</v>
      </c>
      <c r="G631" s="26">
        <v>0</v>
      </c>
    </row>
    <row r="632" spans="1:7" x14ac:dyDescent="0.25">
      <c r="A632" s="9">
        <f xml:space="preserve"> ROW( scalarDataframe[[#This Row],[row_id]] ) - ROW( scalarDataframe[[#Headers],[row_id]] )</f>
        <v>631</v>
      </c>
      <c r="B632" s="11" t="str">
        <f xml:space="preserve"> INDEX( co_scalarInfo[scalarType], MATCH( scalarDataframe[[#This Row],[scalarName]], co_scalarInfo[scalarName], 0 ) )</f>
        <v>physAdj</v>
      </c>
      <c r="C632" s="46" t="str">
        <f xml:space="preserve"> INDEX( co_scalarInfo[scalarLabel], MATCH( scalarDataframe[[#This Row],[scalarName]], co_scalarInfo[scalarName], 0 ) )</f>
        <v>Southwest Dusts (All Ages)</v>
      </c>
      <c r="D632" s="17" t="s">
        <v>259</v>
      </c>
      <c r="E632" s="18" t="s">
        <v>10</v>
      </c>
      <c r="F632" s="25">
        <v>2020</v>
      </c>
      <c r="G632" s="26">
        <v>0</v>
      </c>
    </row>
    <row r="633" spans="1:7" x14ac:dyDescent="0.25">
      <c r="A633" s="9">
        <f xml:space="preserve"> ROW( scalarDataframe[[#This Row],[row_id]] ) - ROW( scalarDataframe[[#Headers],[row_id]] )</f>
        <v>632</v>
      </c>
      <c r="B633" s="11" t="str">
        <f xml:space="preserve"> INDEX( co_scalarInfo[scalarType], MATCH( scalarDataframe[[#This Row],[scalarName]], co_scalarInfo[scalarName], 0 ) )</f>
        <v>physAdj</v>
      </c>
      <c r="C633" s="46" t="str">
        <f xml:space="preserve"> INDEX( co_scalarInfo[scalarLabel], MATCH( scalarDataframe[[#This Row],[scalarName]], co_scalarInfo[scalarName], 0 ) )</f>
        <v>Southwest Dusts (All Ages)</v>
      </c>
      <c r="D633" s="17" t="s">
        <v>259</v>
      </c>
      <c r="E633" s="18" t="s">
        <v>10</v>
      </c>
      <c r="F633" s="25">
        <v>2025</v>
      </c>
      <c r="G633" s="26">
        <v>0</v>
      </c>
    </row>
    <row r="634" spans="1:7" x14ac:dyDescent="0.25">
      <c r="A634" s="9">
        <f xml:space="preserve"> ROW( scalarDataframe[[#This Row],[row_id]] ) - ROW( scalarDataframe[[#Headers],[row_id]] )</f>
        <v>633</v>
      </c>
      <c r="B634" s="11" t="str">
        <f xml:space="preserve"> INDEX( co_scalarInfo[scalarType], MATCH( scalarDataframe[[#This Row],[scalarName]], co_scalarInfo[scalarName], 0 ) )</f>
        <v>physAdj</v>
      </c>
      <c r="C634" s="46" t="str">
        <f xml:space="preserve"> INDEX( co_scalarInfo[scalarLabel], MATCH( scalarDataframe[[#This Row],[scalarName]], co_scalarInfo[scalarName], 0 ) )</f>
        <v>Southwest Dusts (All Ages)</v>
      </c>
      <c r="D634" s="17" t="s">
        <v>259</v>
      </c>
      <c r="E634" s="18" t="s">
        <v>10</v>
      </c>
      <c r="F634" s="25">
        <v>2030</v>
      </c>
      <c r="G634" s="26">
        <v>0</v>
      </c>
    </row>
    <row r="635" spans="1:7" x14ac:dyDescent="0.25">
      <c r="A635" s="9">
        <f xml:space="preserve"> ROW( scalarDataframe[[#This Row],[row_id]] ) - ROW( scalarDataframe[[#Headers],[row_id]] )</f>
        <v>634</v>
      </c>
      <c r="B635" s="11" t="str">
        <f xml:space="preserve"> INDEX( co_scalarInfo[scalarType], MATCH( scalarDataframe[[#This Row],[scalarName]], co_scalarInfo[scalarName], 0 ) )</f>
        <v>physAdj</v>
      </c>
      <c r="C635" s="46" t="str">
        <f xml:space="preserve"> INDEX( co_scalarInfo[scalarLabel], MATCH( scalarDataframe[[#This Row],[scalarName]], co_scalarInfo[scalarName], 0 ) )</f>
        <v>Southwest Dusts (All Ages)</v>
      </c>
      <c r="D635" s="17" t="s">
        <v>259</v>
      </c>
      <c r="E635" s="18" t="s">
        <v>10</v>
      </c>
      <c r="F635" s="25">
        <v>2035</v>
      </c>
      <c r="G635" s="26">
        <v>0</v>
      </c>
    </row>
    <row r="636" spans="1:7" x14ac:dyDescent="0.25">
      <c r="A636" s="9">
        <f xml:space="preserve"> ROW( scalarDataframe[[#This Row],[row_id]] ) - ROW( scalarDataframe[[#Headers],[row_id]] )</f>
        <v>635</v>
      </c>
      <c r="B636" s="11" t="str">
        <f xml:space="preserve"> INDEX( co_scalarInfo[scalarType], MATCH( scalarDataframe[[#This Row],[scalarName]], co_scalarInfo[scalarName], 0 ) )</f>
        <v>physAdj</v>
      </c>
      <c r="C636" s="46" t="str">
        <f xml:space="preserve"> INDEX( co_scalarInfo[scalarLabel], MATCH( scalarDataframe[[#This Row],[scalarName]], co_scalarInfo[scalarName], 0 ) )</f>
        <v>Southwest Dusts (All Ages)</v>
      </c>
      <c r="D636" s="17" t="s">
        <v>259</v>
      </c>
      <c r="E636" s="18" t="s">
        <v>10</v>
      </c>
      <c r="F636" s="25">
        <v>2040</v>
      </c>
      <c r="G636" s="26">
        <v>0</v>
      </c>
    </row>
    <row r="637" spans="1:7" x14ac:dyDescent="0.25">
      <c r="A637" s="9">
        <f xml:space="preserve"> ROW( scalarDataframe[[#This Row],[row_id]] ) - ROW( scalarDataframe[[#Headers],[row_id]] )</f>
        <v>636</v>
      </c>
      <c r="B637" s="11" t="str">
        <f xml:space="preserve"> INDEX( co_scalarInfo[scalarType], MATCH( scalarDataframe[[#This Row],[scalarName]], co_scalarInfo[scalarName], 0 ) )</f>
        <v>physAdj</v>
      </c>
      <c r="C637" s="46" t="str">
        <f xml:space="preserve"> INDEX( co_scalarInfo[scalarLabel], MATCH( scalarDataframe[[#This Row],[scalarName]], co_scalarInfo[scalarName], 0 ) )</f>
        <v>Southwest Dusts (All Ages)</v>
      </c>
      <c r="D637" s="17" t="s">
        <v>259</v>
      </c>
      <c r="E637" s="18" t="s">
        <v>10</v>
      </c>
      <c r="F637" s="25">
        <v>2045</v>
      </c>
      <c r="G637" s="26">
        <v>0</v>
      </c>
    </row>
    <row r="638" spans="1:7" x14ac:dyDescent="0.25">
      <c r="A638" s="9">
        <f xml:space="preserve"> ROW( scalarDataframe[[#This Row],[row_id]] ) - ROW( scalarDataframe[[#Headers],[row_id]] )</f>
        <v>637</v>
      </c>
      <c r="B638" s="11" t="str">
        <f xml:space="preserve"> INDEX( co_scalarInfo[scalarType], MATCH( scalarDataframe[[#This Row],[scalarName]], co_scalarInfo[scalarName], 0 ) )</f>
        <v>physAdj</v>
      </c>
      <c r="C638" s="46" t="str">
        <f xml:space="preserve"> INDEX( co_scalarInfo[scalarLabel], MATCH( scalarDataframe[[#This Row],[scalarName]], co_scalarInfo[scalarName], 0 ) )</f>
        <v>Southwest Dusts (All Ages)</v>
      </c>
      <c r="D638" s="17" t="s">
        <v>259</v>
      </c>
      <c r="E638" s="18" t="s">
        <v>10</v>
      </c>
      <c r="F638" s="25">
        <v>2050</v>
      </c>
      <c r="G638" s="26">
        <v>0</v>
      </c>
    </row>
    <row r="639" spans="1:7" x14ac:dyDescent="0.25">
      <c r="A639" s="9">
        <f xml:space="preserve"> ROW( scalarDataframe[[#This Row],[row_id]] ) - ROW( scalarDataframe[[#Headers],[row_id]] )</f>
        <v>638</v>
      </c>
      <c r="B639" s="11" t="str">
        <f xml:space="preserve"> INDEX( co_scalarInfo[scalarType], MATCH( scalarDataframe[[#This Row],[scalarName]], co_scalarInfo[scalarName], 0 ) )</f>
        <v>physAdj</v>
      </c>
      <c r="C639" s="46" t="str">
        <f xml:space="preserve"> INDEX( co_scalarInfo[scalarLabel], MATCH( scalarDataframe[[#This Row],[scalarName]], co_scalarInfo[scalarName], 0 ) )</f>
        <v>Southwest Dusts (All Ages)</v>
      </c>
      <c r="D639" s="17" t="s">
        <v>259</v>
      </c>
      <c r="E639" s="18" t="s">
        <v>10</v>
      </c>
      <c r="F639" s="25">
        <v>2055</v>
      </c>
      <c r="G639" s="26">
        <v>0</v>
      </c>
    </row>
    <row r="640" spans="1:7" x14ac:dyDescent="0.25">
      <c r="A640" s="9">
        <f xml:space="preserve"> ROW( scalarDataframe[[#This Row],[row_id]] ) - ROW( scalarDataframe[[#Headers],[row_id]] )</f>
        <v>639</v>
      </c>
      <c r="B640" s="11" t="str">
        <f xml:space="preserve"> INDEX( co_scalarInfo[scalarType], MATCH( scalarDataframe[[#This Row],[scalarName]], co_scalarInfo[scalarName], 0 ) )</f>
        <v>physAdj</v>
      </c>
      <c r="C640" s="46" t="str">
        <f xml:space="preserve"> INDEX( co_scalarInfo[scalarLabel], MATCH( scalarDataframe[[#This Row],[scalarName]], co_scalarInfo[scalarName], 0 ) )</f>
        <v>Southwest Dusts (All Ages)</v>
      </c>
      <c r="D640" s="17" t="s">
        <v>259</v>
      </c>
      <c r="E640" s="18" t="s">
        <v>10</v>
      </c>
      <c r="F640" s="25">
        <v>2060</v>
      </c>
      <c r="G640" s="26">
        <v>0</v>
      </c>
    </row>
    <row r="641" spans="1:7" x14ac:dyDescent="0.25">
      <c r="A641" s="9">
        <f xml:space="preserve"> ROW( scalarDataframe[[#This Row],[row_id]] ) - ROW( scalarDataframe[[#Headers],[row_id]] )</f>
        <v>640</v>
      </c>
      <c r="B641" s="11" t="str">
        <f xml:space="preserve"> INDEX( co_scalarInfo[scalarType], MATCH( scalarDataframe[[#This Row],[scalarName]], co_scalarInfo[scalarName], 0 ) )</f>
        <v>physAdj</v>
      </c>
      <c r="C641" s="46" t="str">
        <f xml:space="preserve"> INDEX( co_scalarInfo[scalarLabel], MATCH( scalarDataframe[[#This Row],[scalarName]], co_scalarInfo[scalarName], 0 ) )</f>
        <v>Southwest Dusts (All Ages)</v>
      </c>
      <c r="D641" s="17" t="s">
        <v>259</v>
      </c>
      <c r="E641" s="18" t="s">
        <v>10</v>
      </c>
      <c r="F641" s="25">
        <v>2065</v>
      </c>
      <c r="G641" s="26">
        <v>0</v>
      </c>
    </row>
    <row r="642" spans="1:7" x14ac:dyDescent="0.25">
      <c r="A642" s="9">
        <f xml:space="preserve"> ROW( scalarDataframe[[#This Row],[row_id]] ) - ROW( scalarDataframe[[#Headers],[row_id]] )</f>
        <v>641</v>
      </c>
      <c r="B642" s="11" t="str">
        <f xml:space="preserve"> INDEX( co_scalarInfo[scalarType], MATCH( scalarDataframe[[#This Row],[scalarName]], co_scalarInfo[scalarName], 0 ) )</f>
        <v>physAdj</v>
      </c>
      <c r="C642" s="46" t="str">
        <f xml:space="preserve"> INDEX( co_scalarInfo[scalarLabel], MATCH( scalarDataframe[[#This Row],[scalarName]], co_scalarInfo[scalarName], 0 ) )</f>
        <v>Southwest Dusts (All Ages)</v>
      </c>
      <c r="D642" s="17" t="s">
        <v>259</v>
      </c>
      <c r="E642" s="18" t="s">
        <v>10</v>
      </c>
      <c r="F642" s="25">
        <v>2070</v>
      </c>
      <c r="G642" s="26">
        <v>0</v>
      </c>
    </row>
    <row r="643" spans="1:7" x14ac:dyDescent="0.25">
      <c r="A643" s="9">
        <f xml:space="preserve"> ROW( scalarDataframe[[#This Row],[row_id]] ) - ROW( scalarDataframe[[#Headers],[row_id]] )</f>
        <v>642</v>
      </c>
      <c r="B643" s="11" t="str">
        <f xml:space="preserve"> INDEX( co_scalarInfo[scalarType], MATCH( scalarDataframe[[#This Row],[scalarName]], co_scalarInfo[scalarName], 0 ) )</f>
        <v>physAdj</v>
      </c>
      <c r="C643" s="46" t="str">
        <f xml:space="preserve"> INDEX( co_scalarInfo[scalarLabel], MATCH( scalarDataframe[[#This Row],[scalarName]], co_scalarInfo[scalarName], 0 ) )</f>
        <v>Southwest Dusts (All Ages)</v>
      </c>
      <c r="D643" s="17" t="s">
        <v>259</v>
      </c>
      <c r="E643" s="18" t="s">
        <v>10</v>
      </c>
      <c r="F643" s="25">
        <v>2075</v>
      </c>
      <c r="G643" s="26">
        <v>0</v>
      </c>
    </row>
    <row r="644" spans="1:7" x14ac:dyDescent="0.25">
      <c r="A644" s="9">
        <f xml:space="preserve"> ROW( scalarDataframe[[#This Row],[row_id]] ) - ROW( scalarDataframe[[#Headers],[row_id]] )</f>
        <v>643</v>
      </c>
      <c r="B644" s="11" t="str">
        <f xml:space="preserve"> INDEX( co_scalarInfo[scalarType], MATCH( scalarDataframe[[#This Row],[scalarName]], co_scalarInfo[scalarName], 0 ) )</f>
        <v>physAdj</v>
      </c>
      <c r="C644" s="46" t="str">
        <f xml:space="preserve"> INDEX( co_scalarInfo[scalarLabel], MATCH( scalarDataframe[[#This Row],[scalarName]], co_scalarInfo[scalarName], 0 ) )</f>
        <v>Southwest Dusts (All Ages)</v>
      </c>
      <c r="D644" s="17" t="s">
        <v>259</v>
      </c>
      <c r="E644" s="18" t="s">
        <v>10</v>
      </c>
      <c r="F644" s="25">
        <v>2080</v>
      </c>
      <c r="G644" s="26">
        <v>0</v>
      </c>
    </row>
    <row r="645" spans="1:7" x14ac:dyDescent="0.25">
      <c r="A645" s="9">
        <f xml:space="preserve"> ROW( scalarDataframe[[#This Row],[row_id]] ) - ROW( scalarDataframe[[#Headers],[row_id]] )</f>
        <v>644</v>
      </c>
      <c r="B645" s="11" t="str">
        <f xml:space="preserve"> INDEX( co_scalarInfo[scalarType], MATCH( scalarDataframe[[#This Row],[scalarName]], co_scalarInfo[scalarName], 0 ) )</f>
        <v>physAdj</v>
      </c>
      <c r="C645" s="46" t="str">
        <f xml:space="preserve"> INDEX( co_scalarInfo[scalarLabel], MATCH( scalarDataframe[[#This Row],[scalarName]], co_scalarInfo[scalarName], 0 ) )</f>
        <v>Southwest Dusts (All Ages)</v>
      </c>
      <c r="D645" s="17" t="s">
        <v>259</v>
      </c>
      <c r="E645" s="18" t="s">
        <v>10</v>
      </c>
      <c r="F645" s="25">
        <v>2085</v>
      </c>
      <c r="G645" s="26">
        <v>0</v>
      </c>
    </row>
    <row r="646" spans="1:7" x14ac:dyDescent="0.25">
      <c r="A646" s="9">
        <f xml:space="preserve"> ROW( scalarDataframe[[#This Row],[row_id]] ) - ROW( scalarDataframe[[#Headers],[row_id]] )</f>
        <v>645</v>
      </c>
      <c r="B646" s="11" t="str">
        <f xml:space="preserve"> INDEX( co_scalarInfo[scalarType], MATCH( scalarDataframe[[#This Row],[scalarName]], co_scalarInfo[scalarName], 0 ) )</f>
        <v>physAdj</v>
      </c>
      <c r="C646" s="46" t="str">
        <f xml:space="preserve"> INDEX( co_scalarInfo[scalarLabel], MATCH( scalarDataframe[[#This Row],[scalarName]], co_scalarInfo[scalarName], 0 ) )</f>
        <v>Southwest Dusts (All Ages)</v>
      </c>
      <c r="D646" s="17" t="s">
        <v>259</v>
      </c>
      <c r="E646" s="18" t="s">
        <v>10</v>
      </c>
      <c r="F646" s="25">
        <v>2090</v>
      </c>
      <c r="G646" s="26">
        <v>0</v>
      </c>
    </row>
    <row r="647" spans="1:7" x14ac:dyDescent="0.25">
      <c r="A647" s="9">
        <f xml:space="preserve"> ROW( scalarDataframe[[#This Row],[row_id]] ) - ROW( scalarDataframe[[#Headers],[row_id]] )</f>
        <v>646</v>
      </c>
      <c r="B647" s="11" t="str">
        <f xml:space="preserve"> INDEX( co_scalarInfo[scalarType], MATCH( scalarDataframe[[#This Row],[scalarName]], co_scalarInfo[scalarName], 0 ) )</f>
        <v>physAdj</v>
      </c>
      <c r="C647" s="46" t="str">
        <f xml:space="preserve"> INDEX( co_scalarInfo[scalarLabel], MATCH( scalarDataframe[[#This Row],[scalarName]], co_scalarInfo[scalarName], 0 ) )</f>
        <v>Southwest Dusts (All Ages)</v>
      </c>
      <c r="D647" s="17" t="s">
        <v>259</v>
      </c>
      <c r="E647" s="18" t="s">
        <v>11</v>
      </c>
      <c r="F647" s="25">
        <v>2010</v>
      </c>
      <c r="G647" s="26">
        <v>0</v>
      </c>
    </row>
    <row r="648" spans="1:7" x14ac:dyDescent="0.25">
      <c r="A648" s="9">
        <f xml:space="preserve"> ROW( scalarDataframe[[#This Row],[row_id]] ) - ROW( scalarDataframe[[#Headers],[row_id]] )</f>
        <v>647</v>
      </c>
      <c r="B648" s="11" t="str">
        <f xml:space="preserve"> INDEX( co_scalarInfo[scalarType], MATCH( scalarDataframe[[#This Row],[scalarName]], co_scalarInfo[scalarName], 0 ) )</f>
        <v>physAdj</v>
      </c>
      <c r="C648" s="46" t="str">
        <f xml:space="preserve"> INDEX( co_scalarInfo[scalarLabel], MATCH( scalarDataframe[[#This Row],[scalarName]], co_scalarInfo[scalarName], 0 ) )</f>
        <v>Southwest Dusts (All Ages)</v>
      </c>
      <c r="D648" s="17" t="s">
        <v>259</v>
      </c>
      <c r="E648" s="18" t="s">
        <v>11</v>
      </c>
      <c r="F648" s="25">
        <v>2015</v>
      </c>
      <c r="G648" s="26">
        <v>0</v>
      </c>
    </row>
    <row r="649" spans="1:7" x14ac:dyDescent="0.25">
      <c r="A649" s="9">
        <f xml:space="preserve"> ROW( scalarDataframe[[#This Row],[row_id]] ) - ROW( scalarDataframe[[#Headers],[row_id]] )</f>
        <v>648</v>
      </c>
      <c r="B649" s="11" t="str">
        <f xml:space="preserve"> INDEX( co_scalarInfo[scalarType], MATCH( scalarDataframe[[#This Row],[scalarName]], co_scalarInfo[scalarName], 0 ) )</f>
        <v>physAdj</v>
      </c>
      <c r="C649" s="46" t="str">
        <f xml:space="preserve"> INDEX( co_scalarInfo[scalarLabel], MATCH( scalarDataframe[[#This Row],[scalarName]], co_scalarInfo[scalarName], 0 ) )</f>
        <v>Southwest Dusts (All Ages)</v>
      </c>
      <c r="D649" s="17" t="s">
        <v>259</v>
      </c>
      <c r="E649" s="18" t="s">
        <v>11</v>
      </c>
      <c r="F649" s="25">
        <v>2020</v>
      </c>
      <c r="G649" s="26">
        <v>0</v>
      </c>
    </row>
    <row r="650" spans="1:7" x14ac:dyDescent="0.25">
      <c r="A650" s="9">
        <f xml:space="preserve"> ROW( scalarDataframe[[#This Row],[row_id]] ) - ROW( scalarDataframe[[#Headers],[row_id]] )</f>
        <v>649</v>
      </c>
      <c r="B650" s="11" t="str">
        <f xml:space="preserve"> INDEX( co_scalarInfo[scalarType], MATCH( scalarDataframe[[#This Row],[scalarName]], co_scalarInfo[scalarName], 0 ) )</f>
        <v>physAdj</v>
      </c>
      <c r="C650" s="46" t="str">
        <f xml:space="preserve"> INDEX( co_scalarInfo[scalarLabel], MATCH( scalarDataframe[[#This Row],[scalarName]], co_scalarInfo[scalarName], 0 ) )</f>
        <v>Southwest Dusts (All Ages)</v>
      </c>
      <c r="D650" s="17" t="s">
        <v>259</v>
      </c>
      <c r="E650" s="18" t="s">
        <v>11</v>
      </c>
      <c r="F650" s="25">
        <v>2025</v>
      </c>
      <c r="G650" s="26">
        <v>0</v>
      </c>
    </row>
    <row r="651" spans="1:7" x14ac:dyDescent="0.25">
      <c r="A651" s="9">
        <f xml:space="preserve"> ROW( scalarDataframe[[#This Row],[row_id]] ) - ROW( scalarDataframe[[#Headers],[row_id]] )</f>
        <v>650</v>
      </c>
      <c r="B651" s="11" t="str">
        <f xml:space="preserve"> INDEX( co_scalarInfo[scalarType], MATCH( scalarDataframe[[#This Row],[scalarName]], co_scalarInfo[scalarName], 0 ) )</f>
        <v>physAdj</v>
      </c>
      <c r="C651" s="46" t="str">
        <f xml:space="preserve"> INDEX( co_scalarInfo[scalarLabel], MATCH( scalarDataframe[[#This Row],[scalarName]], co_scalarInfo[scalarName], 0 ) )</f>
        <v>Southwest Dusts (All Ages)</v>
      </c>
      <c r="D651" s="17" t="s">
        <v>259</v>
      </c>
      <c r="E651" s="18" t="s">
        <v>11</v>
      </c>
      <c r="F651" s="25">
        <v>2030</v>
      </c>
      <c r="G651" s="26">
        <v>0</v>
      </c>
    </row>
    <row r="652" spans="1:7" x14ac:dyDescent="0.25">
      <c r="A652" s="9">
        <f xml:space="preserve"> ROW( scalarDataframe[[#This Row],[row_id]] ) - ROW( scalarDataframe[[#Headers],[row_id]] )</f>
        <v>651</v>
      </c>
      <c r="B652" s="11" t="str">
        <f xml:space="preserve"> INDEX( co_scalarInfo[scalarType], MATCH( scalarDataframe[[#This Row],[scalarName]], co_scalarInfo[scalarName], 0 ) )</f>
        <v>physAdj</v>
      </c>
      <c r="C652" s="46" t="str">
        <f xml:space="preserve"> INDEX( co_scalarInfo[scalarLabel], MATCH( scalarDataframe[[#This Row],[scalarName]], co_scalarInfo[scalarName], 0 ) )</f>
        <v>Southwest Dusts (All Ages)</v>
      </c>
      <c r="D652" s="17" t="s">
        <v>259</v>
      </c>
      <c r="E652" s="18" t="s">
        <v>11</v>
      </c>
      <c r="F652" s="25">
        <v>2035</v>
      </c>
      <c r="G652" s="26">
        <v>0</v>
      </c>
    </row>
    <row r="653" spans="1:7" x14ac:dyDescent="0.25">
      <c r="A653" s="9">
        <f xml:space="preserve"> ROW( scalarDataframe[[#This Row],[row_id]] ) - ROW( scalarDataframe[[#Headers],[row_id]] )</f>
        <v>652</v>
      </c>
      <c r="B653" s="11" t="str">
        <f xml:space="preserve"> INDEX( co_scalarInfo[scalarType], MATCH( scalarDataframe[[#This Row],[scalarName]], co_scalarInfo[scalarName], 0 ) )</f>
        <v>physAdj</v>
      </c>
      <c r="C653" s="46" t="str">
        <f xml:space="preserve"> INDEX( co_scalarInfo[scalarLabel], MATCH( scalarDataframe[[#This Row],[scalarName]], co_scalarInfo[scalarName], 0 ) )</f>
        <v>Southwest Dusts (All Ages)</v>
      </c>
      <c r="D653" s="17" t="s">
        <v>259</v>
      </c>
      <c r="E653" s="18" t="s">
        <v>11</v>
      </c>
      <c r="F653" s="25">
        <v>2040</v>
      </c>
      <c r="G653" s="26">
        <v>0</v>
      </c>
    </row>
    <row r="654" spans="1:7" x14ac:dyDescent="0.25">
      <c r="A654" s="9">
        <f xml:space="preserve"> ROW( scalarDataframe[[#This Row],[row_id]] ) - ROW( scalarDataframe[[#Headers],[row_id]] )</f>
        <v>653</v>
      </c>
      <c r="B654" s="11" t="str">
        <f xml:space="preserve"> INDEX( co_scalarInfo[scalarType], MATCH( scalarDataframe[[#This Row],[scalarName]], co_scalarInfo[scalarName], 0 ) )</f>
        <v>physAdj</v>
      </c>
      <c r="C654" s="46" t="str">
        <f xml:space="preserve"> INDEX( co_scalarInfo[scalarLabel], MATCH( scalarDataframe[[#This Row],[scalarName]], co_scalarInfo[scalarName], 0 ) )</f>
        <v>Southwest Dusts (All Ages)</v>
      </c>
      <c r="D654" s="17" t="s">
        <v>259</v>
      </c>
      <c r="E654" s="18" t="s">
        <v>11</v>
      </c>
      <c r="F654" s="25">
        <v>2045</v>
      </c>
      <c r="G654" s="26">
        <v>0</v>
      </c>
    </row>
    <row r="655" spans="1:7" x14ac:dyDescent="0.25">
      <c r="A655" s="9">
        <f xml:space="preserve"> ROW( scalarDataframe[[#This Row],[row_id]] ) - ROW( scalarDataframe[[#Headers],[row_id]] )</f>
        <v>654</v>
      </c>
      <c r="B655" s="11" t="str">
        <f xml:space="preserve"> INDEX( co_scalarInfo[scalarType], MATCH( scalarDataframe[[#This Row],[scalarName]], co_scalarInfo[scalarName], 0 ) )</f>
        <v>physAdj</v>
      </c>
      <c r="C655" s="46" t="str">
        <f xml:space="preserve"> INDEX( co_scalarInfo[scalarLabel], MATCH( scalarDataframe[[#This Row],[scalarName]], co_scalarInfo[scalarName], 0 ) )</f>
        <v>Southwest Dusts (All Ages)</v>
      </c>
      <c r="D655" s="17" t="s">
        <v>259</v>
      </c>
      <c r="E655" s="18" t="s">
        <v>11</v>
      </c>
      <c r="F655" s="25">
        <v>2050</v>
      </c>
      <c r="G655" s="26">
        <v>0</v>
      </c>
    </row>
    <row r="656" spans="1:7" x14ac:dyDescent="0.25">
      <c r="A656" s="9">
        <f xml:space="preserve"> ROW( scalarDataframe[[#This Row],[row_id]] ) - ROW( scalarDataframe[[#Headers],[row_id]] )</f>
        <v>655</v>
      </c>
      <c r="B656" s="11" t="str">
        <f xml:space="preserve"> INDEX( co_scalarInfo[scalarType], MATCH( scalarDataframe[[#This Row],[scalarName]], co_scalarInfo[scalarName], 0 ) )</f>
        <v>physAdj</v>
      </c>
      <c r="C656" s="46" t="str">
        <f xml:space="preserve"> INDEX( co_scalarInfo[scalarLabel], MATCH( scalarDataframe[[#This Row],[scalarName]], co_scalarInfo[scalarName], 0 ) )</f>
        <v>Southwest Dusts (All Ages)</v>
      </c>
      <c r="D656" s="17" t="s">
        <v>259</v>
      </c>
      <c r="E656" s="18" t="s">
        <v>11</v>
      </c>
      <c r="F656" s="25">
        <v>2055</v>
      </c>
      <c r="G656" s="26">
        <v>0</v>
      </c>
    </row>
    <row r="657" spans="1:7" x14ac:dyDescent="0.25">
      <c r="A657" s="9">
        <f xml:space="preserve"> ROW( scalarDataframe[[#This Row],[row_id]] ) - ROW( scalarDataframe[[#Headers],[row_id]] )</f>
        <v>656</v>
      </c>
      <c r="B657" s="11" t="str">
        <f xml:space="preserve"> INDEX( co_scalarInfo[scalarType], MATCH( scalarDataframe[[#This Row],[scalarName]], co_scalarInfo[scalarName], 0 ) )</f>
        <v>physAdj</v>
      </c>
      <c r="C657" s="46" t="str">
        <f xml:space="preserve"> INDEX( co_scalarInfo[scalarLabel], MATCH( scalarDataframe[[#This Row],[scalarName]], co_scalarInfo[scalarName], 0 ) )</f>
        <v>Southwest Dusts (All Ages)</v>
      </c>
      <c r="D657" s="17" t="s">
        <v>259</v>
      </c>
      <c r="E657" s="18" t="s">
        <v>11</v>
      </c>
      <c r="F657" s="25">
        <v>2060</v>
      </c>
      <c r="G657" s="26">
        <v>0</v>
      </c>
    </row>
    <row r="658" spans="1:7" x14ac:dyDescent="0.25">
      <c r="A658" s="9">
        <f xml:space="preserve"> ROW( scalarDataframe[[#This Row],[row_id]] ) - ROW( scalarDataframe[[#Headers],[row_id]] )</f>
        <v>657</v>
      </c>
      <c r="B658" s="11" t="str">
        <f xml:space="preserve"> INDEX( co_scalarInfo[scalarType], MATCH( scalarDataframe[[#This Row],[scalarName]], co_scalarInfo[scalarName], 0 ) )</f>
        <v>physAdj</v>
      </c>
      <c r="C658" s="46" t="str">
        <f xml:space="preserve"> INDEX( co_scalarInfo[scalarLabel], MATCH( scalarDataframe[[#This Row],[scalarName]], co_scalarInfo[scalarName], 0 ) )</f>
        <v>Southwest Dusts (All Ages)</v>
      </c>
      <c r="D658" s="17" t="s">
        <v>259</v>
      </c>
      <c r="E658" s="18" t="s">
        <v>11</v>
      </c>
      <c r="F658" s="25">
        <v>2065</v>
      </c>
      <c r="G658" s="26">
        <v>0</v>
      </c>
    </row>
    <row r="659" spans="1:7" x14ac:dyDescent="0.25">
      <c r="A659" s="9">
        <f xml:space="preserve"> ROW( scalarDataframe[[#This Row],[row_id]] ) - ROW( scalarDataframe[[#Headers],[row_id]] )</f>
        <v>658</v>
      </c>
      <c r="B659" s="11" t="str">
        <f xml:space="preserve"> INDEX( co_scalarInfo[scalarType], MATCH( scalarDataframe[[#This Row],[scalarName]], co_scalarInfo[scalarName], 0 ) )</f>
        <v>physAdj</v>
      </c>
      <c r="C659" s="46" t="str">
        <f xml:space="preserve"> INDEX( co_scalarInfo[scalarLabel], MATCH( scalarDataframe[[#This Row],[scalarName]], co_scalarInfo[scalarName], 0 ) )</f>
        <v>Southwest Dusts (All Ages)</v>
      </c>
      <c r="D659" s="17" t="s">
        <v>259</v>
      </c>
      <c r="E659" s="18" t="s">
        <v>11</v>
      </c>
      <c r="F659" s="25">
        <v>2070</v>
      </c>
      <c r="G659" s="26">
        <v>0</v>
      </c>
    </row>
    <row r="660" spans="1:7" x14ac:dyDescent="0.25">
      <c r="A660" s="9">
        <f xml:space="preserve"> ROW( scalarDataframe[[#This Row],[row_id]] ) - ROW( scalarDataframe[[#Headers],[row_id]] )</f>
        <v>659</v>
      </c>
      <c r="B660" s="11" t="str">
        <f xml:space="preserve"> INDEX( co_scalarInfo[scalarType], MATCH( scalarDataframe[[#This Row],[scalarName]], co_scalarInfo[scalarName], 0 ) )</f>
        <v>physAdj</v>
      </c>
      <c r="C660" s="46" t="str">
        <f xml:space="preserve"> INDEX( co_scalarInfo[scalarLabel], MATCH( scalarDataframe[[#This Row],[scalarName]], co_scalarInfo[scalarName], 0 ) )</f>
        <v>Southwest Dusts (All Ages)</v>
      </c>
      <c r="D660" s="17" t="s">
        <v>259</v>
      </c>
      <c r="E660" s="18" t="s">
        <v>11</v>
      </c>
      <c r="F660" s="25">
        <v>2075</v>
      </c>
      <c r="G660" s="26">
        <v>0</v>
      </c>
    </row>
    <row r="661" spans="1:7" x14ac:dyDescent="0.25">
      <c r="A661" s="9">
        <f xml:space="preserve"> ROW( scalarDataframe[[#This Row],[row_id]] ) - ROW( scalarDataframe[[#Headers],[row_id]] )</f>
        <v>660</v>
      </c>
      <c r="B661" s="11" t="str">
        <f xml:space="preserve"> INDEX( co_scalarInfo[scalarType], MATCH( scalarDataframe[[#This Row],[scalarName]], co_scalarInfo[scalarName], 0 ) )</f>
        <v>physAdj</v>
      </c>
      <c r="C661" s="46" t="str">
        <f xml:space="preserve"> INDEX( co_scalarInfo[scalarLabel], MATCH( scalarDataframe[[#This Row],[scalarName]], co_scalarInfo[scalarName], 0 ) )</f>
        <v>Southwest Dusts (All Ages)</v>
      </c>
      <c r="D661" s="17" t="s">
        <v>259</v>
      </c>
      <c r="E661" s="18" t="s">
        <v>11</v>
      </c>
      <c r="F661" s="25">
        <v>2080</v>
      </c>
      <c r="G661" s="26">
        <v>0</v>
      </c>
    </row>
    <row r="662" spans="1:7" x14ac:dyDescent="0.25">
      <c r="A662" s="9">
        <f xml:space="preserve"> ROW( scalarDataframe[[#This Row],[row_id]] ) - ROW( scalarDataframe[[#Headers],[row_id]] )</f>
        <v>661</v>
      </c>
      <c r="B662" s="11" t="str">
        <f xml:space="preserve"> INDEX( co_scalarInfo[scalarType], MATCH( scalarDataframe[[#This Row],[scalarName]], co_scalarInfo[scalarName], 0 ) )</f>
        <v>physAdj</v>
      </c>
      <c r="C662" s="46" t="str">
        <f xml:space="preserve"> INDEX( co_scalarInfo[scalarLabel], MATCH( scalarDataframe[[#This Row],[scalarName]], co_scalarInfo[scalarName], 0 ) )</f>
        <v>Southwest Dusts (All Ages)</v>
      </c>
      <c r="D662" s="17" t="s">
        <v>259</v>
      </c>
      <c r="E662" s="18" t="s">
        <v>11</v>
      </c>
      <c r="F662" s="25">
        <v>2085</v>
      </c>
      <c r="G662" s="26">
        <v>0</v>
      </c>
    </row>
    <row r="663" spans="1:7" x14ac:dyDescent="0.25">
      <c r="A663" s="9">
        <f xml:space="preserve"> ROW( scalarDataframe[[#This Row],[row_id]] ) - ROW( scalarDataframe[[#Headers],[row_id]] )</f>
        <v>662</v>
      </c>
      <c r="B663" s="11" t="str">
        <f xml:space="preserve"> INDEX( co_scalarInfo[scalarType], MATCH( scalarDataframe[[#This Row],[scalarName]], co_scalarInfo[scalarName], 0 ) )</f>
        <v>physAdj</v>
      </c>
      <c r="C663" s="46" t="str">
        <f xml:space="preserve"> INDEX( co_scalarInfo[scalarLabel], MATCH( scalarDataframe[[#This Row],[scalarName]], co_scalarInfo[scalarName], 0 ) )</f>
        <v>Southwest Dusts (All Ages)</v>
      </c>
      <c r="D663" s="17" t="s">
        <v>259</v>
      </c>
      <c r="E663" s="18" t="s">
        <v>11</v>
      </c>
      <c r="F663" s="25">
        <v>2090</v>
      </c>
      <c r="G663" s="26">
        <v>0</v>
      </c>
    </row>
    <row r="664" spans="1:7" x14ac:dyDescent="0.25">
      <c r="A664" s="9">
        <f xml:space="preserve"> ROW( scalarDataframe[[#This Row],[row_id]] ) - ROW( scalarDataframe[[#Headers],[row_id]] )</f>
        <v>663</v>
      </c>
      <c r="B664" s="11" t="str">
        <f xml:space="preserve"> INDEX( co_scalarInfo[scalarType], MATCH( scalarDataframe[[#This Row],[scalarName]], co_scalarInfo[scalarName], 0 ) )</f>
        <v>physAdj</v>
      </c>
      <c r="C664" s="46" t="str">
        <f xml:space="preserve"> INDEX( co_scalarInfo[scalarLabel], MATCH( scalarDataframe[[#This Row],[scalarName]], co_scalarInfo[scalarName], 0 ) )</f>
        <v>Southwest Dusts (All Ages)</v>
      </c>
      <c r="D664" s="17" t="s">
        <v>259</v>
      </c>
      <c r="E664" s="18" t="s">
        <v>12</v>
      </c>
      <c r="F664" s="25">
        <v>2010</v>
      </c>
      <c r="G664" s="26">
        <v>0.28841353578041828</v>
      </c>
    </row>
    <row r="665" spans="1:7" x14ac:dyDescent="0.25">
      <c r="A665" s="9">
        <f xml:space="preserve"> ROW( scalarDataframe[[#This Row],[row_id]] ) - ROW( scalarDataframe[[#Headers],[row_id]] )</f>
        <v>664</v>
      </c>
      <c r="B665" s="11" t="str">
        <f xml:space="preserve"> INDEX( co_scalarInfo[scalarType], MATCH( scalarDataframe[[#This Row],[scalarName]], co_scalarInfo[scalarName], 0 ) )</f>
        <v>physAdj</v>
      </c>
      <c r="C665" s="46" t="str">
        <f xml:space="preserve"> INDEX( co_scalarInfo[scalarLabel], MATCH( scalarDataframe[[#This Row],[scalarName]], co_scalarInfo[scalarName], 0 ) )</f>
        <v>Southwest Dusts (All Ages)</v>
      </c>
      <c r="D665" s="17" t="s">
        <v>259</v>
      </c>
      <c r="E665" s="18" t="s">
        <v>12</v>
      </c>
      <c r="F665" s="25">
        <v>2015</v>
      </c>
      <c r="G665" s="26">
        <v>0.2843388596713351</v>
      </c>
    </row>
    <row r="666" spans="1:7" x14ac:dyDescent="0.25">
      <c r="A666" s="9">
        <f xml:space="preserve"> ROW( scalarDataframe[[#This Row],[row_id]] ) - ROW( scalarDataframe[[#Headers],[row_id]] )</f>
        <v>665</v>
      </c>
      <c r="B666" s="11" t="str">
        <f xml:space="preserve"> INDEX( co_scalarInfo[scalarType], MATCH( scalarDataframe[[#This Row],[scalarName]], co_scalarInfo[scalarName], 0 ) )</f>
        <v>physAdj</v>
      </c>
      <c r="C666" s="46" t="str">
        <f xml:space="preserve"> INDEX( co_scalarInfo[scalarLabel], MATCH( scalarDataframe[[#This Row],[scalarName]], co_scalarInfo[scalarName], 0 ) )</f>
        <v>Southwest Dusts (All Ages)</v>
      </c>
      <c r="D666" s="17" t="s">
        <v>259</v>
      </c>
      <c r="E666" s="18" t="s">
        <v>12</v>
      </c>
      <c r="F666" s="25">
        <v>2020</v>
      </c>
      <c r="G666" s="26">
        <v>0.28165345560572275</v>
      </c>
    </row>
    <row r="667" spans="1:7" x14ac:dyDescent="0.25">
      <c r="A667" s="9">
        <f xml:space="preserve"> ROW( scalarDataframe[[#This Row],[row_id]] ) - ROW( scalarDataframe[[#Headers],[row_id]] )</f>
        <v>666</v>
      </c>
      <c r="B667" s="11" t="str">
        <f xml:space="preserve"> INDEX( co_scalarInfo[scalarType], MATCH( scalarDataframe[[#This Row],[scalarName]], co_scalarInfo[scalarName], 0 ) )</f>
        <v>physAdj</v>
      </c>
      <c r="C667" s="46" t="str">
        <f xml:space="preserve"> INDEX( co_scalarInfo[scalarLabel], MATCH( scalarDataframe[[#This Row],[scalarName]], co_scalarInfo[scalarName], 0 ) )</f>
        <v>Southwest Dusts (All Ages)</v>
      </c>
      <c r="D667" s="17" t="s">
        <v>259</v>
      </c>
      <c r="E667" s="18" t="s">
        <v>12</v>
      </c>
      <c r="F667" s="25">
        <v>2025</v>
      </c>
      <c r="G667" s="26">
        <v>0.27956542030554921</v>
      </c>
    </row>
    <row r="668" spans="1:7" x14ac:dyDescent="0.25">
      <c r="A668" s="9">
        <f xml:space="preserve"> ROW( scalarDataframe[[#This Row],[row_id]] ) - ROW( scalarDataframe[[#Headers],[row_id]] )</f>
        <v>667</v>
      </c>
      <c r="B668" s="11" t="str">
        <f xml:space="preserve"> INDEX( co_scalarInfo[scalarType], MATCH( scalarDataframe[[#This Row],[scalarName]], co_scalarInfo[scalarName], 0 ) )</f>
        <v>physAdj</v>
      </c>
      <c r="C668" s="46" t="str">
        <f xml:space="preserve"> INDEX( co_scalarInfo[scalarLabel], MATCH( scalarDataframe[[#This Row],[scalarName]], co_scalarInfo[scalarName], 0 ) )</f>
        <v>Southwest Dusts (All Ages)</v>
      </c>
      <c r="D668" s="17" t="s">
        <v>259</v>
      </c>
      <c r="E668" s="18" t="s">
        <v>12</v>
      </c>
      <c r="F668" s="25">
        <v>2030</v>
      </c>
      <c r="G668" s="26">
        <v>0.27808390857933568</v>
      </c>
    </row>
    <row r="669" spans="1:7" x14ac:dyDescent="0.25">
      <c r="A669" s="9">
        <f xml:space="preserve"> ROW( scalarDataframe[[#This Row],[row_id]] ) - ROW( scalarDataframe[[#Headers],[row_id]] )</f>
        <v>668</v>
      </c>
      <c r="B669" s="11" t="str">
        <f xml:space="preserve"> INDEX( co_scalarInfo[scalarType], MATCH( scalarDataframe[[#This Row],[scalarName]], co_scalarInfo[scalarName], 0 ) )</f>
        <v>physAdj</v>
      </c>
      <c r="C669" s="46" t="str">
        <f xml:space="preserve"> INDEX( co_scalarInfo[scalarLabel], MATCH( scalarDataframe[[#This Row],[scalarName]], co_scalarInfo[scalarName], 0 ) )</f>
        <v>Southwest Dusts (All Ages)</v>
      </c>
      <c r="D669" s="17" t="s">
        <v>259</v>
      </c>
      <c r="E669" s="18" t="s">
        <v>12</v>
      </c>
      <c r="F669" s="25">
        <v>2035</v>
      </c>
      <c r="G669" s="26">
        <v>0.27582658158789897</v>
      </c>
    </row>
    <row r="670" spans="1:7" x14ac:dyDescent="0.25">
      <c r="A670" s="9">
        <f xml:space="preserve"> ROW( scalarDataframe[[#This Row],[row_id]] ) - ROW( scalarDataframe[[#Headers],[row_id]] )</f>
        <v>669</v>
      </c>
      <c r="B670" s="11" t="str">
        <f xml:space="preserve"> INDEX( co_scalarInfo[scalarType], MATCH( scalarDataframe[[#This Row],[scalarName]], co_scalarInfo[scalarName], 0 ) )</f>
        <v>physAdj</v>
      </c>
      <c r="C670" s="46" t="str">
        <f xml:space="preserve"> INDEX( co_scalarInfo[scalarLabel], MATCH( scalarDataframe[[#This Row],[scalarName]], co_scalarInfo[scalarName], 0 ) )</f>
        <v>Southwest Dusts (All Ages)</v>
      </c>
      <c r="D670" s="17" t="s">
        <v>259</v>
      </c>
      <c r="E670" s="18" t="s">
        <v>12</v>
      </c>
      <c r="F670" s="25">
        <v>2040</v>
      </c>
      <c r="G670" s="26">
        <v>0.27435949184426439</v>
      </c>
    </row>
    <row r="671" spans="1:7" x14ac:dyDescent="0.25">
      <c r="A671" s="9">
        <f xml:space="preserve"> ROW( scalarDataframe[[#This Row],[row_id]] ) - ROW( scalarDataframe[[#Headers],[row_id]] )</f>
        <v>670</v>
      </c>
      <c r="B671" s="11" t="str">
        <f xml:space="preserve"> INDEX( co_scalarInfo[scalarType], MATCH( scalarDataframe[[#This Row],[scalarName]], co_scalarInfo[scalarName], 0 ) )</f>
        <v>physAdj</v>
      </c>
      <c r="C671" s="46" t="str">
        <f xml:space="preserve"> INDEX( co_scalarInfo[scalarLabel], MATCH( scalarDataframe[[#This Row],[scalarName]], co_scalarInfo[scalarName], 0 ) )</f>
        <v>Southwest Dusts (All Ages)</v>
      </c>
      <c r="D671" s="17" t="s">
        <v>259</v>
      </c>
      <c r="E671" s="18" t="s">
        <v>12</v>
      </c>
      <c r="F671" s="25">
        <v>2045</v>
      </c>
      <c r="G671" s="26">
        <v>0.27358629817071373</v>
      </c>
    </row>
    <row r="672" spans="1:7" x14ac:dyDescent="0.25">
      <c r="A672" s="9">
        <f xml:space="preserve"> ROW( scalarDataframe[[#This Row],[row_id]] ) - ROW( scalarDataframe[[#Headers],[row_id]] )</f>
        <v>671</v>
      </c>
      <c r="B672" s="11" t="str">
        <f xml:space="preserve"> INDEX( co_scalarInfo[scalarType], MATCH( scalarDataframe[[#This Row],[scalarName]], co_scalarInfo[scalarName], 0 ) )</f>
        <v>physAdj</v>
      </c>
      <c r="C672" s="46" t="str">
        <f xml:space="preserve"> INDEX( co_scalarInfo[scalarLabel], MATCH( scalarDataframe[[#This Row],[scalarName]], co_scalarInfo[scalarName], 0 ) )</f>
        <v>Southwest Dusts (All Ages)</v>
      </c>
      <c r="D672" s="17" t="s">
        <v>259</v>
      </c>
      <c r="E672" s="18" t="s">
        <v>12</v>
      </c>
      <c r="F672" s="25">
        <v>2050</v>
      </c>
      <c r="G672" s="26">
        <v>0.27328145190799019</v>
      </c>
    </row>
    <row r="673" spans="1:7" x14ac:dyDescent="0.25">
      <c r="A673" s="9">
        <f xml:space="preserve"> ROW( scalarDataframe[[#This Row],[row_id]] ) - ROW( scalarDataframe[[#Headers],[row_id]] )</f>
        <v>672</v>
      </c>
      <c r="B673" s="11" t="str">
        <f xml:space="preserve"> INDEX( co_scalarInfo[scalarType], MATCH( scalarDataframe[[#This Row],[scalarName]], co_scalarInfo[scalarName], 0 ) )</f>
        <v>physAdj</v>
      </c>
      <c r="C673" s="46" t="str">
        <f xml:space="preserve"> INDEX( co_scalarInfo[scalarLabel], MATCH( scalarDataframe[[#This Row],[scalarName]], co_scalarInfo[scalarName], 0 ) )</f>
        <v>Southwest Dusts (All Ages)</v>
      </c>
      <c r="D673" s="17" t="s">
        <v>259</v>
      </c>
      <c r="E673" s="18" t="s">
        <v>12</v>
      </c>
      <c r="F673" s="25">
        <v>2055</v>
      </c>
      <c r="G673" s="26">
        <v>0.27261352454488891</v>
      </c>
    </row>
    <row r="674" spans="1:7" x14ac:dyDescent="0.25">
      <c r="A674" s="9">
        <f xml:space="preserve"> ROW( scalarDataframe[[#This Row],[row_id]] ) - ROW( scalarDataframe[[#Headers],[row_id]] )</f>
        <v>673</v>
      </c>
      <c r="B674" s="11" t="str">
        <f xml:space="preserve"> INDEX( co_scalarInfo[scalarType], MATCH( scalarDataframe[[#This Row],[scalarName]], co_scalarInfo[scalarName], 0 ) )</f>
        <v>physAdj</v>
      </c>
      <c r="C674" s="46" t="str">
        <f xml:space="preserve"> INDEX( co_scalarInfo[scalarLabel], MATCH( scalarDataframe[[#This Row],[scalarName]], co_scalarInfo[scalarName], 0 ) )</f>
        <v>Southwest Dusts (All Ages)</v>
      </c>
      <c r="D674" s="17" t="s">
        <v>259</v>
      </c>
      <c r="E674" s="18" t="s">
        <v>12</v>
      </c>
      <c r="F674" s="25">
        <v>2060</v>
      </c>
      <c r="G674" s="26">
        <v>0.27209805323078651</v>
      </c>
    </row>
    <row r="675" spans="1:7" x14ac:dyDescent="0.25">
      <c r="A675" s="9">
        <f xml:space="preserve"> ROW( scalarDataframe[[#This Row],[row_id]] ) - ROW( scalarDataframe[[#Headers],[row_id]] )</f>
        <v>674</v>
      </c>
      <c r="B675" s="11" t="str">
        <f xml:space="preserve"> INDEX( co_scalarInfo[scalarType], MATCH( scalarDataframe[[#This Row],[scalarName]], co_scalarInfo[scalarName], 0 ) )</f>
        <v>physAdj</v>
      </c>
      <c r="C675" s="46" t="str">
        <f xml:space="preserve"> INDEX( co_scalarInfo[scalarLabel], MATCH( scalarDataframe[[#This Row],[scalarName]], co_scalarInfo[scalarName], 0 ) )</f>
        <v>Southwest Dusts (All Ages)</v>
      </c>
      <c r="D675" s="17" t="s">
        <v>259</v>
      </c>
      <c r="E675" s="18" t="s">
        <v>12</v>
      </c>
      <c r="F675" s="25">
        <v>2065</v>
      </c>
      <c r="G675" s="26">
        <v>0.27175083032161929</v>
      </c>
    </row>
    <row r="676" spans="1:7" x14ac:dyDescent="0.25">
      <c r="A676" s="9">
        <f xml:space="preserve"> ROW( scalarDataframe[[#This Row],[row_id]] ) - ROW( scalarDataframe[[#Headers],[row_id]] )</f>
        <v>675</v>
      </c>
      <c r="B676" s="11" t="str">
        <f xml:space="preserve"> INDEX( co_scalarInfo[scalarType], MATCH( scalarDataframe[[#This Row],[scalarName]], co_scalarInfo[scalarName], 0 ) )</f>
        <v>physAdj</v>
      </c>
      <c r="C676" s="46" t="str">
        <f xml:space="preserve"> INDEX( co_scalarInfo[scalarLabel], MATCH( scalarDataframe[[#This Row],[scalarName]], co_scalarInfo[scalarName], 0 ) )</f>
        <v>Southwest Dusts (All Ages)</v>
      </c>
      <c r="D676" s="17" t="s">
        <v>259</v>
      </c>
      <c r="E676" s="18" t="s">
        <v>12</v>
      </c>
      <c r="F676" s="25">
        <v>2070</v>
      </c>
      <c r="G676" s="26">
        <v>0.27173715096816647</v>
      </c>
    </row>
    <row r="677" spans="1:7" x14ac:dyDescent="0.25">
      <c r="A677" s="9">
        <f xml:space="preserve"> ROW( scalarDataframe[[#This Row],[row_id]] ) - ROW( scalarDataframe[[#Headers],[row_id]] )</f>
        <v>676</v>
      </c>
      <c r="B677" s="11" t="str">
        <f xml:space="preserve"> INDEX( co_scalarInfo[scalarType], MATCH( scalarDataframe[[#This Row],[scalarName]], co_scalarInfo[scalarName], 0 ) )</f>
        <v>physAdj</v>
      </c>
      <c r="C677" s="46" t="str">
        <f xml:space="preserve"> INDEX( co_scalarInfo[scalarLabel], MATCH( scalarDataframe[[#This Row],[scalarName]], co_scalarInfo[scalarName], 0 ) )</f>
        <v>Southwest Dusts (All Ages)</v>
      </c>
      <c r="D677" s="17" t="s">
        <v>259</v>
      </c>
      <c r="E677" s="18" t="s">
        <v>12</v>
      </c>
      <c r="F677" s="25">
        <v>2075</v>
      </c>
      <c r="G677" s="26">
        <v>0.26924177869611399</v>
      </c>
    </row>
    <row r="678" spans="1:7" x14ac:dyDescent="0.25">
      <c r="A678" s="9">
        <f xml:space="preserve"> ROW( scalarDataframe[[#This Row],[row_id]] ) - ROW( scalarDataframe[[#Headers],[row_id]] )</f>
        <v>677</v>
      </c>
      <c r="B678" s="11" t="str">
        <f xml:space="preserve"> INDEX( co_scalarInfo[scalarType], MATCH( scalarDataframe[[#This Row],[scalarName]], co_scalarInfo[scalarName], 0 ) )</f>
        <v>physAdj</v>
      </c>
      <c r="C678" s="46" t="str">
        <f xml:space="preserve"> INDEX( co_scalarInfo[scalarLabel], MATCH( scalarDataframe[[#This Row],[scalarName]], co_scalarInfo[scalarName], 0 ) )</f>
        <v>Southwest Dusts (All Ages)</v>
      </c>
      <c r="D678" s="17" t="s">
        <v>259</v>
      </c>
      <c r="E678" s="18" t="s">
        <v>12</v>
      </c>
      <c r="F678" s="25">
        <v>2080</v>
      </c>
      <c r="G678" s="26">
        <v>0.26732859005512699</v>
      </c>
    </row>
    <row r="679" spans="1:7" x14ac:dyDescent="0.25">
      <c r="A679" s="9">
        <f xml:space="preserve"> ROW( scalarDataframe[[#This Row],[row_id]] ) - ROW( scalarDataframe[[#Headers],[row_id]] )</f>
        <v>678</v>
      </c>
      <c r="B679" s="11" t="str">
        <f xml:space="preserve"> INDEX( co_scalarInfo[scalarType], MATCH( scalarDataframe[[#This Row],[scalarName]], co_scalarInfo[scalarName], 0 ) )</f>
        <v>physAdj</v>
      </c>
      <c r="C679" s="46" t="str">
        <f xml:space="preserve"> INDEX( co_scalarInfo[scalarLabel], MATCH( scalarDataframe[[#This Row],[scalarName]], co_scalarInfo[scalarName], 0 ) )</f>
        <v>Southwest Dusts (All Ages)</v>
      </c>
      <c r="D679" s="17" t="s">
        <v>259</v>
      </c>
      <c r="E679" s="18" t="s">
        <v>12</v>
      </c>
      <c r="F679" s="25">
        <v>2085</v>
      </c>
      <c r="G679" s="26">
        <v>0.2659123805250127</v>
      </c>
    </row>
    <row r="680" spans="1:7" x14ac:dyDescent="0.25">
      <c r="A680" s="9">
        <f xml:space="preserve"> ROW( scalarDataframe[[#This Row],[row_id]] ) - ROW( scalarDataframe[[#Headers],[row_id]] )</f>
        <v>679</v>
      </c>
      <c r="B680" s="11" t="str">
        <f xml:space="preserve"> INDEX( co_scalarInfo[scalarType], MATCH( scalarDataframe[[#This Row],[scalarName]], co_scalarInfo[scalarName], 0 ) )</f>
        <v>physAdj</v>
      </c>
      <c r="C680" s="46" t="str">
        <f xml:space="preserve"> INDEX( co_scalarInfo[scalarLabel], MATCH( scalarDataframe[[#This Row],[scalarName]], co_scalarInfo[scalarName], 0 ) )</f>
        <v>Southwest Dusts (All Ages)</v>
      </c>
      <c r="D680" s="17" t="s">
        <v>259</v>
      </c>
      <c r="E680" s="18" t="s">
        <v>12</v>
      </c>
      <c r="F680" s="25">
        <v>2090</v>
      </c>
      <c r="G680" s="26">
        <v>0.26600775716086311</v>
      </c>
    </row>
    <row r="681" spans="1:7" x14ac:dyDescent="0.25">
      <c r="A681" s="9">
        <f xml:space="preserve"> ROW( scalarDataframe[[#This Row],[row_id]] ) - ROW( scalarDataframe[[#Headers],[row_id]] )</f>
        <v>680</v>
      </c>
      <c r="B681" s="11" t="str">
        <f xml:space="preserve"> INDEX( co_scalarInfo[scalarType], MATCH( scalarDataframe[[#This Row],[scalarName]], co_scalarInfo[scalarName], 0 ) )</f>
        <v>physScalar</v>
      </c>
      <c r="C681" s="46" t="str">
        <f xml:space="preserve"> INDEX( co_scalarInfo[scalarLabel], MATCH( scalarDataframe[[#This Row],[scalarName]], co_scalarInfo[scalarName], 0 ) )</f>
        <v>High Risk Worker Population</v>
      </c>
      <c r="D681" s="17" t="s">
        <v>759</v>
      </c>
      <c r="E681" s="18" t="s">
        <v>6</v>
      </c>
      <c r="F681" s="25">
        <v>2010</v>
      </c>
      <c r="G681" s="26">
        <v>7765006</v>
      </c>
    </row>
    <row r="682" spans="1:7" x14ac:dyDescent="0.25">
      <c r="A682" s="9">
        <f xml:space="preserve"> ROW( scalarDataframe[[#This Row],[row_id]] ) - ROW( scalarDataframe[[#Headers],[row_id]] )</f>
        <v>681</v>
      </c>
      <c r="B682" s="11" t="str">
        <f xml:space="preserve"> INDEX( co_scalarInfo[scalarType], MATCH( scalarDataframe[[#This Row],[scalarName]], co_scalarInfo[scalarName], 0 ) )</f>
        <v>physScalar</v>
      </c>
      <c r="C682" s="46" t="str">
        <f xml:space="preserve"> INDEX( co_scalarInfo[scalarLabel], MATCH( scalarDataframe[[#This Row],[scalarName]], co_scalarInfo[scalarName], 0 ) )</f>
        <v>High Risk Worker Population</v>
      </c>
      <c r="D682" s="17" t="s">
        <v>759</v>
      </c>
      <c r="E682" s="18" t="s">
        <v>6</v>
      </c>
      <c r="F682" s="25">
        <v>2015</v>
      </c>
      <c r="G682" s="26">
        <v>7765006</v>
      </c>
    </row>
    <row r="683" spans="1:7" x14ac:dyDescent="0.25">
      <c r="A683" s="9">
        <f xml:space="preserve"> ROW( scalarDataframe[[#This Row],[row_id]] ) - ROW( scalarDataframe[[#Headers],[row_id]] )</f>
        <v>682</v>
      </c>
      <c r="B683" s="11" t="str">
        <f xml:space="preserve"> INDEX( co_scalarInfo[scalarType], MATCH( scalarDataframe[[#This Row],[scalarName]], co_scalarInfo[scalarName], 0 ) )</f>
        <v>physScalar</v>
      </c>
      <c r="C683" s="46" t="str">
        <f xml:space="preserve"> INDEX( co_scalarInfo[scalarLabel], MATCH( scalarDataframe[[#This Row],[scalarName]], co_scalarInfo[scalarName], 0 ) )</f>
        <v>High Risk Worker Population</v>
      </c>
      <c r="D683" s="17" t="s">
        <v>759</v>
      </c>
      <c r="E683" s="18" t="s">
        <v>6</v>
      </c>
      <c r="F683" s="25">
        <v>2020</v>
      </c>
      <c r="G683" s="26">
        <v>7765006</v>
      </c>
    </row>
    <row r="684" spans="1:7" x14ac:dyDescent="0.25">
      <c r="A684" s="9">
        <f xml:space="preserve"> ROW( scalarDataframe[[#This Row],[row_id]] ) - ROW( scalarDataframe[[#Headers],[row_id]] )</f>
        <v>683</v>
      </c>
      <c r="B684" s="11" t="str">
        <f xml:space="preserve"> INDEX( co_scalarInfo[scalarType], MATCH( scalarDataframe[[#This Row],[scalarName]], co_scalarInfo[scalarName], 0 ) )</f>
        <v>physScalar</v>
      </c>
      <c r="C684" s="46" t="str">
        <f xml:space="preserve"> INDEX( co_scalarInfo[scalarLabel], MATCH( scalarDataframe[[#This Row],[scalarName]], co_scalarInfo[scalarName], 0 ) )</f>
        <v>High Risk Worker Population</v>
      </c>
      <c r="D684" s="17" t="s">
        <v>759</v>
      </c>
      <c r="E684" s="18" t="s">
        <v>6</v>
      </c>
      <c r="F684" s="25">
        <v>2025</v>
      </c>
      <c r="G684" s="26">
        <v>7765006</v>
      </c>
    </row>
    <row r="685" spans="1:7" x14ac:dyDescent="0.25">
      <c r="A685" s="9">
        <f xml:space="preserve"> ROW( scalarDataframe[[#This Row],[row_id]] ) - ROW( scalarDataframe[[#Headers],[row_id]] )</f>
        <v>684</v>
      </c>
      <c r="B685" s="11" t="str">
        <f xml:space="preserve"> INDEX( co_scalarInfo[scalarType], MATCH( scalarDataframe[[#This Row],[scalarName]], co_scalarInfo[scalarName], 0 ) )</f>
        <v>physScalar</v>
      </c>
      <c r="C685" s="46" t="str">
        <f xml:space="preserve"> INDEX( co_scalarInfo[scalarLabel], MATCH( scalarDataframe[[#This Row],[scalarName]], co_scalarInfo[scalarName], 0 ) )</f>
        <v>High Risk Worker Population</v>
      </c>
      <c r="D685" s="17" t="s">
        <v>759</v>
      </c>
      <c r="E685" s="18" t="s">
        <v>6</v>
      </c>
      <c r="F685" s="25">
        <v>2030</v>
      </c>
      <c r="G685" s="26">
        <v>7765006</v>
      </c>
    </row>
    <row r="686" spans="1:7" x14ac:dyDescent="0.25">
      <c r="A686" s="9">
        <f xml:space="preserve"> ROW( scalarDataframe[[#This Row],[row_id]] ) - ROW( scalarDataframe[[#Headers],[row_id]] )</f>
        <v>685</v>
      </c>
      <c r="B686" s="11" t="str">
        <f xml:space="preserve"> INDEX( co_scalarInfo[scalarType], MATCH( scalarDataframe[[#This Row],[scalarName]], co_scalarInfo[scalarName], 0 ) )</f>
        <v>physScalar</v>
      </c>
      <c r="C686" s="46" t="str">
        <f xml:space="preserve"> INDEX( co_scalarInfo[scalarLabel], MATCH( scalarDataframe[[#This Row],[scalarName]], co_scalarInfo[scalarName], 0 ) )</f>
        <v>High Risk Worker Population</v>
      </c>
      <c r="D686" s="17" t="s">
        <v>759</v>
      </c>
      <c r="E686" s="18" t="s">
        <v>6</v>
      </c>
      <c r="F686" s="25">
        <v>2035</v>
      </c>
      <c r="G686" s="26">
        <v>7765006</v>
      </c>
    </row>
    <row r="687" spans="1:7" x14ac:dyDescent="0.25">
      <c r="A687" s="9">
        <f xml:space="preserve"> ROW( scalarDataframe[[#This Row],[row_id]] ) - ROW( scalarDataframe[[#Headers],[row_id]] )</f>
        <v>686</v>
      </c>
      <c r="B687" s="11" t="str">
        <f xml:space="preserve"> INDEX( co_scalarInfo[scalarType], MATCH( scalarDataframe[[#This Row],[scalarName]], co_scalarInfo[scalarName], 0 ) )</f>
        <v>physScalar</v>
      </c>
      <c r="C687" s="46" t="str">
        <f xml:space="preserve"> INDEX( co_scalarInfo[scalarLabel], MATCH( scalarDataframe[[#This Row],[scalarName]], co_scalarInfo[scalarName], 0 ) )</f>
        <v>High Risk Worker Population</v>
      </c>
      <c r="D687" s="17" t="s">
        <v>759</v>
      </c>
      <c r="E687" s="18" t="s">
        <v>6</v>
      </c>
      <c r="F687" s="25">
        <v>2040</v>
      </c>
      <c r="G687" s="26">
        <v>7765006</v>
      </c>
    </row>
    <row r="688" spans="1:7" x14ac:dyDescent="0.25">
      <c r="A688" s="9">
        <f xml:space="preserve"> ROW( scalarDataframe[[#This Row],[row_id]] ) - ROW( scalarDataframe[[#Headers],[row_id]] )</f>
        <v>687</v>
      </c>
      <c r="B688" s="11" t="str">
        <f xml:space="preserve"> INDEX( co_scalarInfo[scalarType], MATCH( scalarDataframe[[#This Row],[scalarName]], co_scalarInfo[scalarName], 0 ) )</f>
        <v>physScalar</v>
      </c>
      <c r="C688" s="46" t="str">
        <f xml:space="preserve"> INDEX( co_scalarInfo[scalarLabel], MATCH( scalarDataframe[[#This Row],[scalarName]], co_scalarInfo[scalarName], 0 ) )</f>
        <v>High Risk Worker Population</v>
      </c>
      <c r="D688" s="17" t="s">
        <v>759</v>
      </c>
      <c r="E688" s="18" t="s">
        <v>6</v>
      </c>
      <c r="F688" s="25">
        <v>2045</v>
      </c>
      <c r="G688" s="26">
        <v>7765006</v>
      </c>
    </row>
    <row r="689" spans="1:7" x14ac:dyDescent="0.25">
      <c r="A689" s="9">
        <f xml:space="preserve"> ROW( scalarDataframe[[#This Row],[row_id]] ) - ROW( scalarDataframe[[#Headers],[row_id]] )</f>
        <v>688</v>
      </c>
      <c r="B689" s="11" t="str">
        <f xml:space="preserve"> INDEX( co_scalarInfo[scalarType], MATCH( scalarDataframe[[#This Row],[scalarName]], co_scalarInfo[scalarName], 0 ) )</f>
        <v>physScalar</v>
      </c>
      <c r="C689" s="46" t="str">
        <f xml:space="preserve"> INDEX( co_scalarInfo[scalarLabel], MATCH( scalarDataframe[[#This Row],[scalarName]], co_scalarInfo[scalarName], 0 ) )</f>
        <v>High Risk Worker Population</v>
      </c>
      <c r="D689" s="17" t="s">
        <v>759</v>
      </c>
      <c r="E689" s="18" t="s">
        <v>6</v>
      </c>
      <c r="F689" s="25">
        <v>2050</v>
      </c>
      <c r="G689" s="26">
        <v>7765006</v>
      </c>
    </row>
    <row r="690" spans="1:7" x14ac:dyDescent="0.25">
      <c r="A690" s="9">
        <f xml:space="preserve"> ROW( scalarDataframe[[#This Row],[row_id]] ) - ROW( scalarDataframe[[#Headers],[row_id]] )</f>
        <v>689</v>
      </c>
      <c r="B690" s="11" t="str">
        <f xml:space="preserve"> INDEX( co_scalarInfo[scalarType], MATCH( scalarDataframe[[#This Row],[scalarName]], co_scalarInfo[scalarName], 0 ) )</f>
        <v>physScalar</v>
      </c>
      <c r="C690" s="46" t="str">
        <f xml:space="preserve"> INDEX( co_scalarInfo[scalarLabel], MATCH( scalarDataframe[[#This Row],[scalarName]], co_scalarInfo[scalarName], 0 ) )</f>
        <v>High Risk Worker Population</v>
      </c>
      <c r="D690" s="17" t="s">
        <v>759</v>
      </c>
      <c r="E690" s="18" t="s">
        <v>6</v>
      </c>
      <c r="F690" s="25">
        <v>2055</v>
      </c>
      <c r="G690" s="26">
        <v>7765006</v>
      </c>
    </row>
    <row r="691" spans="1:7" x14ac:dyDescent="0.25">
      <c r="A691" s="9">
        <f xml:space="preserve"> ROW( scalarDataframe[[#This Row],[row_id]] ) - ROW( scalarDataframe[[#Headers],[row_id]] )</f>
        <v>690</v>
      </c>
      <c r="B691" s="11" t="str">
        <f xml:space="preserve"> INDEX( co_scalarInfo[scalarType], MATCH( scalarDataframe[[#This Row],[scalarName]], co_scalarInfo[scalarName], 0 ) )</f>
        <v>physScalar</v>
      </c>
      <c r="C691" s="46" t="str">
        <f xml:space="preserve"> INDEX( co_scalarInfo[scalarLabel], MATCH( scalarDataframe[[#This Row],[scalarName]], co_scalarInfo[scalarName], 0 ) )</f>
        <v>High Risk Worker Population</v>
      </c>
      <c r="D691" s="17" t="s">
        <v>759</v>
      </c>
      <c r="E691" s="18" t="s">
        <v>6</v>
      </c>
      <c r="F691" s="25">
        <v>2060</v>
      </c>
      <c r="G691" s="26">
        <v>7765006</v>
      </c>
    </row>
    <row r="692" spans="1:7" x14ac:dyDescent="0.25">
      <c r="A692" s="9">
        <f xml:space="preserve"> ROW( scalarDataframe[[#This Row],[row_id]] ) - ROW( scalarDataframe[[#Headers],[row_id]] )</f>
        <v>691</v>
      </c>
      <c r="B692" s="11" t="str">
        <f xml:space="preserve"> INDEX( co_scalarInfo[scalarType], MATCH( scalarDataframe[[#This Row],[scalarName]], co_scalarInfo[scalarName], 0 ) )</f>
        <v>physScalar</v>
      </c>
      <c r="C692" s="46" t="str">
        <f xml:space="preserve"> INDEX( co_scalarInfo[scalarLabel], MATCH( scalarDataframe[[#This Row],[scalarName]], co_scalarInfo[scalarName], 0 ) )</f>
        <v>High Risk Worker Population</v>
      </c>
      <c r="D692" s="17" t="s">
        <v>759</v>
      </c>
      <c r="E692" s="18" t="s">
        <v>6</v>
      </c>
      <c r="F692" s="25">
        <v>2065</v>
      </c>
      <c r="G692" s="26">
        <v>7765006</v>
      </c>
    </row>
    <row r="693" spans="1:7" x14ac:dyDescent="0.25">
      <c r="A693" s="9">
        <f xml:space="preserve"> ROW( scalarDataframe[[#This Row],[row_id]] ) - ROW( scalarDataframe[[#Headers],[row_id]] )</f>
        <v>692</v>
      </c>
      <c r="B693" s="11" t="str">
        <f xml:space="preserve"> INDEX( co_scalarInfo[scalarType], MATCH( scalarDataframe[[#This Row],[scalarName]], co_scalarInfo[scalarName], 0 ) )</f>
        <v>physScalar</v>
      </c>
      <c r="C693" s="46" t="str">
        <f xml:space="preserve"> INDEX( co_scalarInfo[scalarLabel], MATCH( scalarDataframe[[#This Row],[scalarName]], co_scalarInfo[scalarName], 0 ) )</f>
        <v>High Risk Worker Population</v>
      </c>
      <c r="D693" s="17" t="s">
        <v>759</v>
      </c>
      <c r="E693" s="18" t="s">
        <v>6</v>
      </c>
      <c r="F693" s="25">
        <v>2070</v>
      </c>
      <c r="G693" s="26">
        <v>7765006</v>
      </c>
    </row>
    <row r="694" spans="1:7" x14ac:dyDescent="0.25">
      <c r="A694" s="9">
        <f xml:space="preserve"> ROW( scalarDataframe[[#This Row],[row_id]] ) - ROW( scalarDataframe[[#Headers],[row_id]] )</f>
        <v>693</v>
      </c>
      <c r="B694" s="11" t="str">
        <f xml:space="preserve"> INDEX( co_scalarInfo[scalarType], MATCH( scalarDataframe[[#This Row],[scalarName]], co_scalarInfo[scalarName], 0 ) )</f>
        <v>physScalar</v>
      </c>
      <c r="C694" s="46" t="str">
        <f xml:space="preserve"> INDEX( co_scalarInfo[scalarLabel], MATCH( scalarDataframe[[#This Row],[scalarName]], co_scalarInfo[scalarName], 0 ) )</f>
        <v>High Risk Worker Population</v>
      </c>
      <c r="D694" s="17" t="s">
        <v>759</v>
      </c>
      <c r="E694" s="18" t="s">
        <v>6</v>
      </c>
      <c r="F694" s="25">
        <v>2075</v>
      </c>
      <c r="G694" s="26">
        <v>7765006</v>
      </c>
    </row>
    <row r="695" spans="1:7" x14ac:dyDescent="0.25">
      <c r="A695" s="9">
        <f xml:space="preserve"> ROW( scalarDataframe[[#This Row],[row_id]] ) - ROW( scalarDataframe[[#Headers],[row_id]] )</f>
        <v>694</v>
      </c>
      <c r="B695" s="11" t="str">
        <f xml:space="preserve"> INDEX( co_scalarInfo[scalarType], MATCH( scalarDataframe[[#This Row],[scalarName]], co_scalarInfo[scalarName], 0 ) )</f>
        <v>physScalar</v>
      </c>
      <c r="C695" s="46" t="str">
        <f xml:space="preserve"> INDEX( co_scalarInfo[scalarLabel], MATCH( scalarDataframe[[#This Row],[scalarName]], co_scalarInfo[scalarName], 0 ) )</f>
        <v>High Risk Worker Population</v>
      </c>
      <c r="D695" s="17" t="s">
        <v>759</v>
      </c>
      <c r="E695" s="18" t="s">
        <v>6</v>
      </c>
      <c r="F695" s="25">
        <v>2080</v>
      </c>
      <c r="G695" s="26">
        <v>7765006</v>
      </c>
    </row>
    <row r="696" spans="1:7" x14ac:dyDescent="0.25">
      <c r="A696" s="9">
        <f xml:space="preserve"> ROW( scalarDataframe[[#This Row],[row_id]] ) - ROW( scalarDataframe[[#Headers],[row_id]] )</f>
        <v>695</v>
      </c>
      <c r="B696" s="11" t="str">
        <f xml:space="preserve"> INDEX( co_scalarInfo[scalarType], MATCH( scalarDataframe[[#This Row],[scalarName]], co_scalarInfo[scalarName], 0 ) )</f>
        <v>physScalar</v>
      </c>
      <c r="C696" s="46" t="str">
        <f xml:space="preserve"> INDEX( co_scalarInfo[scalarLabel], MATCH( scalarDataframe[[#This Row],[scalarName]], co_scalarInfo[scalarName], 0 ) )</f>
        <v>High Risk Worker Population</v>
      </c>
      <c r="D696" s="17" t="s">
        <v>759</v>
      </c>
      <c r="E696" s="18" t="s">
        <v>6</v>
      </c>
      <c r="F696" s="25">
        <v>2085</v>
      </c>
      <c r="G696" s="26">
        <v>7765006</v>
      </c>
    </row>
    <row r="697" spans="1:7" x14ac:dyDescent="0.25">
      <c r="A697" s="9">
        <f xml:space="preserve"> ROW( scalarDataframe[[#This Row],[row_id]] ) - ROW( scalarDataframe[[#Headers],[row_id]] )</f>
        <v>696</v>
      </c>
      <c r="B697" s="11" t="str">
        <f xml:space="preserve"> INDEX( co_scalarInfo[scalarType], MATCH( scalarDataframe[[#This Row],[scalarName]], co_scalarInfo[scalarName], 0 ) )</f>
        <v>physScalar</v>
      </c>
      <c r="C697" s="46" t="str">
        <f xml:space="preserve"> INDEX( co_scalarInfo[scalarLabel], MATCH( scalarDataframe[[#This Row],[scalarName]], co_scalarInfo[scalarName], 0 ) )</f>
        <v>High Risk Worker Population</v>
      </c>
      <c r="D697" s="17" t="s">
        <v>759</v>
      </c>
      <c r="E697" s="18" t="s">
        <v>6</v>
      </c>
      <c r="F697" s="25">
        <v>2090</v>
      </c>
      <c r="G697" s="26">
        <v>7765006</v>
      </c>
    </row>
    <row r="698" spans="1:7" x14ac:dyDescent="0.25">
      <c r="A698" s="9">
        <f xml:space="preserve"> ROW( scalarDataframe[[#This Row],[row_id]] ) - ROW( scalarDataframe[[#Headers],[row_id]] )</f>
        <v>697</v>
      </c>
      <c r="B698" s="11" t="str">
        <f xml:space="preserve"> INDEX( co_scalarInfo[scalarType], MATCH( scalarDataframe[[#This Row],[scalarName]], co_scalarInfo[scalarName], 0 ) )</f>
        <v>physScalar</v>
      </c>
      <c r="C698" s="46" t="str">
        <f xml:space="preserve"> INDEX( co_scalarInfo[scalarLabel], MATCH( scalarDataframe[[#This Row],[scalarName]], co_scalarInfo[scalarName], 0 ) )</f>
        <v>High Risk Worker Population</v>
      </c>
      <c r="D698" s="17" t="s">
        <v>759</v>
      </c>
      <c r="E698" s="18" t="s">
        <v>7</v>
      </c>
      <c r="F698" s="25">
        <v>2010</v>
      </c>
      <c r="G698" s="26">
        <v>6348864</v>
      </c>
    </row>
    <row r="699" spans="1:7" x14ac:dyDescent="0.25">
      <c r="A699" s="9">
        <f xml:space="preserve"> ROW( scalarDataframe[[#This Row],[row_id]] ) - ROW( scalarDataframe[[#Headers],[row_id]] )</f>
        <v>698</v>
      </c>
      <c r="B699" s="11" t="str">
        <f xml:space="preserve"> INDEX( co_scalarInfo[scalarType], MATCH( scalarDataframe[[#This Row],[scalarName]], co_scalarInfo[scalarName], 0 ) )</f>
        <v>physScalar</v>
      </c>
      <c r="C699" s="46" t="str">
        <f xml:space="preserve"> INDEX( co_scalarInfo[scalarLabel], MATCH( scalarDataframe[[#This Row],[scalarName]], co_scalarInfo[scalarName], 0 ) )</f>
        <v>High Risk Worker Population</v>
      </c>
      <c r="D699" s="17" t="s">
        <v>759</v>
      </c>
      <c r="E699" s="18" t="s">
        <v>7</v>
      </c>
      <c r="F699" s="25">
        <v>2015</v>
      </c>
      <c r="G699" s="26">
        <v>6348864</v>
      </c>
    </row>
    <row r="700" spans="1:7" x14ac:dyDescent="0.25">
      <c r="A700" s="9">
        <f xml:space="preserve"> ROW( scalarDataframe[[#This Row],[row_id]] ) - ROW( scalarDataframe[[#Headers],[row_id]] )</f>
        <v>699</v>
      </c>
      <c r="B700" s="11" t="str">
        <f xml:space="preserve"> INDEX( co_scalarInfo[scalarType], MATCH( scalarDataframe[[#This Row],[scalarName]], co_scalarInfo[scalarName], 0 ) )</f>
        <v>physScalar</v>
      </c>
      <c r="C700" s="46" t="str">
        <f xml:space="preserve"> INDEX( co_scalarInfo[scalarLabel], MATCH( scalarDataframe[[#This Row],[scalarName]], co_scalarInfo[scalarName], 0 ) )</f>
        <v>High Risk Worker Population</v>
      </c>
      <c r="D700" s="17" t="s">
        <v>759</v>
      </c>
      <c r="E700" s="18" t="s">
        <v>7</v>
      </c>
      <c r="F700" s="25">
        <v>2020</v>
      </c>
      <c r="G700" s="26">
        <v>6348864</v>
      </c>
    </row>
    <row r="701" spans="1:7" x14ac:dyDescent="0.25">
      <c r="A701" s="9">
        <f xml:space="preserve"> ROW( scalarDataframe[[#This Row],[row_id]] ) - ROW( scalarDataframe[[#Headers],[row_id]] )</f>
        <v>700</v>
      </c>
      <c r="B701" s="11" t="str">
        <f xml:space="preserve"> INDEX( co_scalarInfo[scalarType], MATCH( scalarDataframe[[#This Row],[scalarName]], co_scalarInfo[scalarName], 0 ) )</f>
        <v>physScalar</v>
      </c>
      <c r="C701" s="46" t="str">
        <f xml:space="preserve"> INDEX( co_scalarInfo[scalarLabel], MATCH( scalarDataframe[[#This Row],[scalarName]], co_scalarInfo[scalarName], 0 ) )</f>
        <v>High Risk Worker Population</v>
      </c>
      <c r="D701" s="17" t="s">
        <v>759</v>
      </c>
      <c r="E701" s="18" t="s">
        <v>7</v>
      </c>
      <c r="F701" s="25">
        <v>2025</v>
      </c>
      <c r="G701" s="26">
        <v>6348864</v>
      </c>
    </row>
    <row r="702" spans="1:7" x14ac:dyDescent="0.25">
      <c r="A702" s="9">
        <f xml:space="preserve"> ROW( scalarDataframe[[#This Row],[row_id]] ) - ROW( scalarDataframe[[#Headers],[row_id]] )</f>
        <v>701</v>
      </c>
      <c r="B702" s="11" t="str">
        <f xml:space="preserve"> INDEX( co_scalarInfo[scalarType], MATCH( scalarDataframe[[#This Row],[scalarName]], co_scalarInfo[scalarName], 0 ) )</f>
        <v>physScalar</v>
      </c>
      <c r="C702" s="46" t="str">
        <f xml:space="preserve"> INDEX( co_scalarInfo[scalarLabel], MATCH( scalarDataframe[[#This Row],[scalarName]], co_scalarInfo[scalarName], 0 ) )</f>
        <v>High Risk Worker Population</v>
      </c>
      <c r="D702" s="17" t="s">
        <v>759</v>
      </c>
      <c r="E702" s="18" t="s">
        <v>7</v>
      </c>
      <c r="F702" s="25">
        <v>2030</v>
      </c>
      <c r="G702" s="26">
        <v>6348864</v>
      </c>
    </row>
    <row r="703" spans="1:7" x14ac:dyDescent="0.25">
      <c r="A703" s="9">
        <f xml:space="preserve"> ROW( scalarDataframe[[#This Row],[row_id]] ) - ROW( scalarDataframe[[#Headers],[row_id]] )</f>
        <v>702</v>
      </c>
      <c r="B703" s="11" t="str">
        <f xml:space="preserve"> INDEX( co_scalarInfo[scalarType], MATCH( scalarDataframe[[#This Row],[scalarName]], co_scalarInfo[scalarName], 0 ) )</f>
        <v>physScalar</v>
      </c>
      <c r="C703" s="46" t="str">
        <f xml:space="preserve"> INDEX( co_scalarInfo[scalarLabel], MATCH( scalarDataframe[[#This Row],[scalarName]], co_scalarInfo[scalarName], 0 ) )</f>
        <v>High Risk Worker Population</v>
      </c>
      <c r="D703" s="17" t="s">
        <v>759</v>
      </c>
      <c r="E703" s="18" t="s">
        <v>7</v>
      </c>
      <c r="F703" s="25">
        <v>2035</v>
      </c>
      <c r="G703" s="26">
        <v>6348864</v>
      </c>
    </row>
    <row r="704" spans="1:7" x14ac:dyDescent="0.25">
      <c r="A704" s="9">
        <f xml:space="preserve"> ROW( scalarDataframe[[#This Row],[row_id]] ) - ROW( scalarDataframe[[#Headers],[row_id]] )</f>
        <v>703</v>
      </c>
      <c r="B704" s="11" t="str">
        <f xml:space="preserve"> INDEX( co_scalarInfo[scalarType], MATCH( scalarDataframe[[#This Row],[scalarName]], co_scalarInfo[scalarName], 0 ) )</f>
        <v>physScalar</v>
      </c>
      <c r="C704" s="46" t="str">
        <f xml:space="preserve"> INDEX( co_scalarInfo[scalarLabel], MATCH( scalarDataframe[[#This Row],[scalarName]], co_scalarInfo[scalarName], 0 ) )</f>
        <v>High Risk Worker Population</v>
      </c>
      <c r="D704" s="17" t="s">
        <v>759</v>
      </c>
      <c r="E704" s="18" t="s">
        <v>7</v>
      </c>
      <c r="F704" s="25">
        <v>2040</v>
      </c>
      <c r="G704" s="26">
        <v>6348864</v>
      </c>
    </row>
    <row r="705" spans="1:7" x14ac:dyDescent="0.25">
      <c r="A705" s="9">
        <f xml:space="preserve"> ROW( scalarDataframe[[#This Row],[row_id]] ) - ROW( scalarDataframe[[#Headers],[row_id]] )</f>
        <v>704</v>
      </c>
      <c r="B705" s="11" t="str">
        <f xml:space="preserve"> INDEX( co_scalarInfo[scalarType], MATCH( scalarDataframe[[#This Row],[scalarName]], co_scalarInfo[scalarName], 0 ) )</f>
        <v>physScalar</v>
      </c>
      <c r="C705" s="46" t="str">
        <f xml:space="preserve"> INDEX( co_scalarInfo[scalarLabel], MATCH( scalarDataframe[[#This Row],[scalarName]], co_scalarInfo[scalarName], 0 ) )</f>
        <v>High Risk Worker Population</v>
      </c>
      <c r="D705" s="17" t="s">
        <v>759</v>
      </c>
      <c r="E705" s="18" t="s">
        <v>7</v>
      </c>
      <c r="F705" s="25">
        <v>2045</v>
      </c>
      <c r="G705" s="26">
        <v>6348864</v>
      </c>
    </row>
    <row r="706" spans="1:7" x14ac:dyDescent="0.25">
      <c r="A706" s="9">
        <f xml:space="preserve"> ROW( scalarDataframe[[#This Row],[row_id]] ) - ROW( scalarDataframe[[#Headers],[row_id]] )</f>
        <v>705</v>
      </c>
      <c r="B706" s="11" t="str">
        <f xml:space="preserve"> INDEX( co_scalarInfo[scalarType], MATCH( scalarDataframe[[#This Row],[scalarName]], co_scalarInfo[scalarName], 0 ) )</f>
        <v>physScalar</v>
      </c>
      <c r="C706" s="46" t="str">
        <f xml:space="preserve"> INDEX( co_scalarInfo[scalarLabel], MATCH( scalarDataframe[[#This Row],[scalarName]], co_scalarInfo[scalarName], 0 ) )</f>
        <v>High Risk Worker Population</v>
      </c>
      <c r="D706" s="17" t="s">
        <v>759</v>
      </c>
      <c r="E706" s="18" t="s">
        <v>7</v>
      </c>
      <c r="F706" s="25">
        <v>2050</v>
      </c>
      <c r="G706" s="26">
        <v>6348864</v>
      </c>
    </row>
    <row r="707" spans="1:7" x14ac:dyDescent="0.25">
      <c r="A707" s="9">
        <f xml:space="preserve"> ROW( scalarDataframe[[#This Row],[row_id]] ) - ROW( scalarDataframe[[#Headers],[row_id]] )</f>
        <v>706</v>
      </c>
      <c r="B707" s="11" t="str">
        <f xml:space="preserve"> INDEX( co_scalarInfo[scalarType], MATCH( scalarDataframe[[#This Row],[scalarName]], co_scalarInfo[scalarName], 0 ) )</f>
        <v>physScalar</v>
      </c>
      <c r="C707" s="46" t="str">
        <f xml:space="preserve"> INDEX( co_scalarInfo[scalarLabel], MATCH( scalarDataframe[[#This Row],[scalarName]], co_scalarInfo[scalarName], 0 ) )</f>
        <v>High Risk Worker Population</v>
      </c>
      <c r="D707" s="17" t="s">
        <v>759</v>
      </c>
      <c r="E707" s="18" t="s">
        <v>7</v>
      </c>
      <c r="F707" s="25">
        <v>2055</v>
      </c>
      <c r="G707" s="26">
        <v>6348864</v>
      </c>
    </row>
    <row r="708" spans="1:7" x14ac:dyDescent="0.25">
      <c r="A708" s="9">
        <f xml:space="preserve"> ROW( scalarDataframe[[#This Row],[row_id]] ) - ROW( scalarDataframe[[#Headers],[row_id]] )</f>
        <v>707</v>
      </c>
      <c r="B708" s="11" t="str">
        <f xml:space="preserve"> INDEX( co_scalarInfo[scalarType], MATCH( scalarDataframe[[#This Row],[scalarName]], co_scalarInfo[scalarName], 0 ) )</f>
        <v>physScalar</v>
      </c>
      <c r="C708" s="46" t="str">
        <f xml:space="preserve"> INDEX( co_scalarInfo[scalarLabel], MATCH( scalarDataframe[[#This Row],[scalarName]], co_scalarInfo[scalarName], 0 ) )</f>
        <v>High Risk Worker Population</v>
      </c>
      <c r="D708" s="17" t="s">
        <v>759</v>
      </c>
      <c r="E708" s="18" t="s">
        <v>7</v>
      </c>
      <c r="F708" s="25">
        <v>2060</v>
      </c>
      <c r="G708" s="26">
        <v>6348864</v>
      </c>
    </row>
    <row r="709" spans="1:7" x14ac:dyDescent="0.25">
      <c r="A709" s="9">
        <f xml:space="preserve"> ROW( scalarDataframe[[#This Row],[row_id]] ) - ROW( scalarDataframe[[#Headers],[row_id]] )</f>
        <v>708</v>
      </c>
      <c r="B709" s="11" t="str">
        <f xml:space="preserve"> INDEX( co_scalarInfo[scalarType], MATCH( scalarDataframe[[#This Row],[scalarName]], co_scalarInfo[scalarName], 0 ) )</f>
        <v>physScalar</v>
      </c>
      <c r="C709" s="46" t="str">
        <f xml:space="preserve"> INDEX( co_scalarInfo[scalarLabel], MATCH( scalarDataframe[[#This Row],[scalarName]], co_scalarInfo[scalarName], 0 ) )</f>
        <v>High Risk Worker Population</v>
      </c>
      <c r="D709" s="17" t="s">
        <v>759</v>
      </c>
      <c r="E709" s="18" t="s">
        <v>7</v>
      </c>
      <c r="F709" s="25">
        <v>2065</v>
      </c>
      <c r="G709" s="26">
        <v>6348864</v>
      </c>
    </row>
    <row r="710" spans="1:7" x14ac:dyDescent="0.25">
      <c r="A710" s="9">
        <f xml:space="preserve"> ROW( scalarDataframe[[#This Row],[row_id]] ) - ROW( scalarDataframe[[#Headers],[row_id]] )</f>
        <v>709</v>
      </c>
      <c r="B710" s="11" t="str">
        <f xml:space="preserve"> INDEX( co_scalarInfo[scalarType], MATCH( scalarDataframe[[#This Row],[scalarName]], co_scalarInfo[scalarName], 0 ) )</f>
        <v>physScalar</v>
      </c>
      <c r="C710" s="46" t="str">
        <f xml:space="preserve"> INDEX( co_scalarInfo[scalarLabel], MATCH( scalarDataframe[[#This Row],[scalarName]], co_scalarInfo[scalarName], 0 ) )</f>
        <v>High Risk Worker Population</v>
      </c>
      <c r="D710" s="17" t="s">
        <v>759</v>
      </c>
      <c r="E710" s="18" t="s">
        <v>7</v>
      </c>
      <c r="F710" s="25">
        <v>2070</v>
      </c>
      <c r="G710" s="26">
        <v>6348864</v>
      </c>
    </row>
    <row r="711" spans="1:7" x14ac:dyDescent="0.25">
      <c r="A711" s="9">
        <f xml:space="preserve"> ROW( scalarDataframe[[#This Row],[row_id]] ) - ROW( scalarDataframe[[#Headers],[row_id]] )</f>
        <v>710</v>
      </c>
      <c r="B711" s="11" t="str">
        <f xml:space="preserve"> INDEX( co_scalarInfo[scalarType], MATCH( scalarDataframe[[#This Row],[scalarName]], co_scalarInfo[scalarName], 0 ) )</f>
        <v>physScalar</v>
      </c>
      <c r="C711" s="46" t="str">
        <f xml:space="preserve"> INDEX( co_scalarInfo[scalarLabel], MATCH( scalarDataframe[[#This Row],[scalarName]], co_scalarInfo[scalarName], 0 ) )</f>
        <v>High Risk Worker Population</v>
      </c>
      <c r="D711" s="17" t="s">
        <v>759</v>
      </c>
      <c r="E711" s="18" t="s">
        <v>7</v>
      </c>
      <c r="F711" s="25">
        <v>2075</v>
      </c>
      <c r="G711" s="26">
        <v>6348864</v>
      </c>
    </row>
    <row r="712" spans="1:7" x14ac:dyDescent="0.25">
      <c r="A712" s="9">
        <f xml:space="preserve"> ROW( scalarDataframe[[#This Row],[row_id]] ) - ROW( scalarDataframe[[#Headers],[row_id]] )</f>
        <v>711</v>
      </c>
      <c r="B712" s="11" t="str">
        <f xml:space="preserve"> INDEX( co_scalarInfo[scalarType], MATCH( scalarDataframe[[#This Row],[scalarName]], co_scalarInfo[scalarName], 0 ) )</f>
        <v>physScalar</v>
      </c>
      <c r="C712" s="46" t="str">
        <f xml:space="preserve"> INDEX( co_scalarInfo[scalarLabel], MATCH( scalarDataframe[[#This Row],[scalarName]], co_scalarInfo[scalarName], 0 ) )</f>
        <v>High Risk Worker Population</v>
      </c>
      <c r="D712" s="17" t="s">
        <v>759</v>
      </c>
      <c r="E712" s="18" t="s">
        <v>7</v>
      </c>
      <c r="F712" s="25">
        <v>2080</v>
      </c>
      <c r="G712" s="26">
        <v>6348864</v>
      </c>
    </row>
    <row r="713" spans="1:7" x14ac:dyDescent="0.25">
      <c r="A713" s="9">
        <f xml:space="preserve"> ROW( scalarDataframe[[#This Row],[row_id]] ) - ROW( scalarDataframe[[#Headers],[row_id]] )</f>
        <v>712</v>
      </c>
      <c r="B713" s="11" t="str">
        <f xml:space="preserve"> INDEX( co_scalarInfo[scalarType], MATCH( scalarDataframe[[#This Row],[scalarName]], co_scalarInfo[scalarName], 0 ) )</f>
        <v>physScalar</v>
      </c>
      <c r="C713" s="46" t="str">
        <f xml:space="preserve"> INDEX( co_scalarInfo[scalarLabel], MATCH( scalarDataframe[[#This Row],[scalarName]], co_scalarInfo[scalarName], 0 ) )</f>
        <v>High Risk Worker Population</v>
      </c>
      <c r="D713" s="17" t="s">
        <v>759</v>
      </c>
      <c r="E713" s="18" t="s">
        <v>7</v>
      </c>
      <c r="F713" s="25">
        <v>2085</v>
      </c>
      <c r="G713" s="26">
        <v>6348864</v>
      </c>
    </row>
    <row r="714" spans="1:7" x14ac:dyDescent="0.25">
      <c r="A714" s="9">
        <f xml:space="preserve"> ROW( scalarDataframe[[#This Row],[row_id]] ) - ROW( scalarDataframe[[#Headers],[row_id]] )</f>
        <v>713</v>
      </c>
      <c r="B714" s="11" t="str">
        <f xml:space="preserve"> INDEX( co_scalarInfo[scalarType], MATCH( scalarDataframe[[#This Row],[scalarName]], co_scalarInfo[scalarName], 0 ) )</f>
        <v>physScalar</v>
      </c>
      <c r="C714" s="46" t="str">
        <f xml:space="preserve"> INDEX( co_scalarInfo[scalarLabel], MATCH( scalarDataframe[[#This Row],[scalarName]], co_scalarInfo[scalarName], 0 ) )</f>
        <v>High Risk Worker Population</v>
      </c>
      <c r="D714" s="17" t="s">
        <v>759</v>
      </c>
      <c r="E714" s="18" t="s">
        <v>7</v>
      </c>
      <c r="F714" s="25">
        <v>2090</v>
      </c>
      <c r="G714" s="26">
        <v>6348864</v>
      </c>
    </row>
    <row r="715" spans="1:7" x14ac:dyDescent="0.25">
      <c r="A715" s="9">
        <f xml:space="preserve"> ROW( scalarDataframe[[#This Row],[row_id]] ) - ROW( scalarDataframe[[#Headers],[row_id]] )</f>
        <v>714</v>
      </c>
      <c r="B715" s="11" t="str">
        <f xml:space="preserve"> INDEX( co_scalarInfo[scalarType], MATCH( scalarDataframe[[#This Row],[scalarName]], co_scalarInfo[scalarName], 0 ) )</f>
        <v>physScalar</v>
      </c>
      <c r="C715" s="46" t="str">
        <f xml:space="preserve"> INDEX( co_scalarInfo[scalarLabel], MATCH( scalarDataframe[[#This Row],[scalarName]], co_scalarInfo[scalarName], 0 ) )</f>
        <v>High Risk Worker Population</v>
      </c>
      <c r="D715" s="17" t="s">
        <v>759</v>
      </c>
      <c r="E715" s="18" t="s">
        <v>8</v>
      </c>
      <c r="F715" s="25">
        <v>2010</v>
      </c>
      <c r="G715" s="26">
        <v>694657</v>
      </c>
    </row>
    <row r="716" spans="1:7" x14ac:dyDescent="0.25">
      <c r="A716" s="9">
        <f xml:space="preserve"> ROW( scalarDataframe[[#This Row],[row_id]] ) - ROW( scalarDataframe[[#Headers],[row_id]] )</f>
        <v>715</v>
      </c>
      <c r="B716" s="11" t="str">
        <f xml:space="preserve"> INDEX( co_scalarInfo[scalarType], MATCH( scalarDataframe[[#This Row],[scalarName]], co_scalarInfo[scalarName], 0 ) )</f>
        <v>physScalar</v>
      </c>
      <c r="C716" s="46" t="str">
        <f xml:space="preserve"> INDEX( co_scalarInfo[scalarLabel], MATCH( scalarDataframe[[#This Row],[scalarName]], co_scalarInfo[scalarName], 0 ) )</f>
        <v>High Risk Worker Population</v>
      </c>
      <c r="D716" s="17" t="s">
        <v>759</v>
      </c>
      <c r="E716" s="18" t="s">
        <v>8</v>
      </c>
      <c r="F716" s="25">
        <v>2015</v>
      </c>
      <c r="G716" s="26">
        <v>694657</v>
      </c>
    </row>
    <row r="717" spans="1:7" x14ac:dyDescent="0.25">
      <c r="A717" s="9">
        <f xml:space="preserve"> ROW( scalarDataframe[[#This Row],[row_id]] ) - ROW( scalarDataframe[[#Headers],[row_id]] )</f>
        <v>716</v>
      </c>
      <c r="B717" s="11" t="str">
        <f xml:space="preserve"> INDEX( co_scalarInfo[scalarType], MATCH( scalarDataframe[[#This Row],[scalarName]], co_scalarInfo[scalarName], 0 ) )</f>
        <v>physScalar</v>
      </c>
      <c r="C717" s="46" t="str">
        <f xml:space="preserve"> INDEX( co_scalarInfo[scalarLabel], MATCH( scalarDataframe[[#This Row],[scalarName]], co_scalarInfo[scalarName], 0 ) )</f>
        <v>High Risk Worker Population</v>
      </c>
      <c r="D717" s="17" t="s">
        <v>759</v>
      </c>
      <c r="E717" s="18" t="s">
        <v>8</v>
      </c>
      <c r="F717" s="25">
        <v>2020</v>
      </c>
      <c r="G717" s="26">
        <v>694657</v>
      </c>
    </row>
    <row r="718" spans="1:7" x14ac:dyDescent="0.25">
      <c r="A718" s="9">
        <f xml:space="preserve"> ROW( scalarDataframe[[#This Row],[row_id]] ) - ROW( scalarDataframe[[#Headers],[row_id]] )</f>
        <v>717</v>
      </c>
      <c r="B718" s="11" t="str">
        <f xml:space="preserve"> INDEX( co_scalarInfo[scalarType], MATCH( scalarDataframe[[#This Row],[scalarName]], co_scalarInfo[scalarName], 0 ) )</f>
        <v>physScalar</v>
      </c>
      <c r="C718" s="46" t="str">
        <f xml:space="preserve"> INDEX( co_scalarInfo[scalarLabel], MATCH( scalarDataframe[[#This Row],[scalarName]], co_scalarInfo[scalarName], 0 ) )</f>
        <v>High Risk Worker Population</v>
      </c>
      <c r="D718" s="17" t="s">
        <v>759</v>
      </c>
      <c r="E718" s="18" t="s">
        <v>8</v>
      </c>
      <c r="F718" s="25">
        <v>2025</v>
      </c>
      <c r="G718" s="26">
        <v>694657</v>
      </c>
    </row>
    <row r="719" spans="1:7" x14ac:dyDescent="0.25">
      <c r="A719" s="9">
        <f xml:space="preserve"> ROW( scalarDataframe[[#This Row],[row_id]] ) - ROW( scalarDataframe[[#Headers],[row_id]] )</f>
        <v>718</v>
      </c>
      <c r="B719" s="11" t="str">
        <f xml:space="preserve"> INDEX( co_scalarInfo[scalarType], MATCH( scalarDataframe[[#This Row],[scalarName]], co_scalarInfo[scalarName], 0 ) )</f>
        <v>physScalar</v>
      </c>
      <c r="C719" s="46" t="str">
        <f xml:space="preserve"> INDEX( co_scalarInfo[scalarLabel], MATCH( scalarDataframe[[#This Row],[scalarName]], co_scalarInfo[scalarName], 0 ) )</f>
        <v>High Risk Worker Population</v>
      </c>
      <c r="D719" s="17" t="s">
        <v>759</v>
      </c>
      <c r="E719" s="18" t="s">
        <v>8</v>
      </c>
      <c r="F719" s="25">
        <v>2030</v>
      </c>
      <c r="G719" s="26">
        <v>694657</v>
      </c>
    </row>
    <row r="720" spans="1:7" x14ac:dyDescent="0.25">
      <c r="A720" s="9">
        <f xml:space="preserve"> ROW( scalarDataframe[[#This Row],[row_id]] ) - ROW( scalarDataframe[[#Headers],[row_id]] )</f>
        <v>719</v>
      </c>
      <c r="B720" s="11" t="str">
        <f xml:space="preserve"> INDEX( co_scalarInfo[scalarType], MATCH( scalarDataframe[[#This Row],[scalarName]], co_scalarInfo[scalarName], 0 ) )</f>
        <v>physScalar</v>
      </c>
      <c r="C720" s="46" t="str">
        <f xml:space="preserve"> INDEX( co_scalarInfo[scalarLabel], MATCH( scalarDataframe[[#This Row],[scalarName]], co_scalarInfo[scalarName], 0 ) )</f>
        <v>High Risk Worker Population</v>
      </c>
      <c r="D720" s="17" t="s">
        <v>759</v>
      </c>
      <c r="E720" s="18" t="s">
        <v>8</v>
      </c>
      <c r="F720" s="25">
        <v>2035</v>
      </c>
      <c r="G720" s="26">
        <v>694657</v>
      </c>
    </row>
    <row r="721" spans="1:7" x14ac:dyDescent="0.25">
      <c r="A721" s="9">
        <f xml:space="preserve"> ROW( scalarDataframe[[#This Row],[row_id]] ) - ROW( scalarDataframe[[#Headers],[row_id]] )</f>
        <v>720</v>
      </c>
      <c r="B721" s="11" t="str">
        <f xml:space="preserve"> INDEX( co_scalarInfo[scalarType], MATCH( scalarDataframe[[#This Row],[scalarName]], co_scalarInfo[scalarName], 0 ) )</f>
        <v>physScalar</v>
      </c>
      <c r="C721" s="46" t="str">
        <f xml:space="preserve"> INDEX( co_scalarInfo[scalarLabel], MATCH( scalarDataframe[[#This Row],[scalarName]], co_scalarInfo[scalarName], 0 ) )</f>
        <v>High Risk Worker Population</v>
      </c>
      <c r="D721" s="17" t="s">
        <v>759</v>
      </c>
      <c r="E721" s="18" t="s">
        <v>8</v>
      </c>
      <c r="F721" s="25">
        <v>2040</v>
      </c>
      <c r="G721" s="26">
        <v>694657</v>
      </c>
    </row>
    <row r="722" spans="1:7" x14ac:dyDescent="0.25">
      <c r="A722" s="9">
        <f xml:space="preserve"> ROW( scalarDataframe[[#This Row],[row_id]] ) - ROW( scalarDataframe[[#Headers],[row_id]] )</f>
        <v>721</v>
      </c>
      <c r="B722" s="11" t="str">
        <f xml:space="preserve"> INDEX( co_scalarInfo[scalarType], MATCH( scalarDataframe[[#This Row],[scalarName]], co_scalarInfo[scalarName], 0 ) )</f>
        <v>physScalar</v>
      </c>
      <c r="C722" s="46" t="str">
        <f xml:space="preserve"> INDEX( co_scalarInfo[scalarLabel], MATCH( scalarDataframe[[#This Row],[scalarName]], co_scalarInfo[scalarName], 0 ) )</f>
        <v>High Risk Worker Population</v>
      </c>
      <c r="D722" s="17" t="s">
        <v>759</v>
      </c>
      <c r="E722" s="18" t="s">
        <v>8</v>
      </c>
      <c r="F722" s="25">
        <v>2045</v>
      </c>
      <c r="G722" s="26">
        <v>694657</v>
      </c>
    </row>
    <row r="723" spans="1:7" x14ac:dyDescent="0.25">
      <c r="A723" s="9">
        <f xml:space="preserve"> ROW( scalarDataframe[[#This Row],[row_id]] ) - ROW( scalarDataframe[[#Headers],[row_id]] )</f>
        <v>722</v>
      </c>
      <c r="B723" s="11" t="str">
        <f xml:space="preserve"> INDEX( co_scalarInfo[scalarType], MATCH( scalarDataframe[[#This Row],[scalarName]], co_scalarInfo[scalarName], 0 ) )</f>
        <v>physScalar</v>
      </c>
      <c r="C723" s="46" t="str">
        <f xml:space="preserve"> INDEX( co_scalarInfo[scalarLabel], MATCH( scalarDataframe[[#This Row],[scalarName]], co_scalarInfo[scalarName], 0 ) )</f>
        <v>High Risk Worker Population</v>
      </c>
      <c r="D723" s="17" t="s">
        <v>759</v>
      </c>
      <c r="E723" s="18" t="s">
        <v>8</v>
      </c>
      <c r="F723" s="25">
        <v>2050</v>
      </c>
      <c r="G723" s="26">
        <v>694657</v>
      </c>
    </row>
    <row r="724" spans="1:7" x14ac:dyDescent="0.25">
      <c r="A724" s="9">
        <f xml:space="preserve"> ROW( scalarDataframe[[#This Row],[row_id]] ) - ROW( scalarDataframe[[#Headers],[row_id]] )</f>
        <v>723</v>
      </c>
      <c r="B724" s="11" t="str">
        <f xml:space="preserve"> INDEX( co_scalarInfo[scalarType], MATCH( scalarDataframe[[#This Row],[scalarName]], co_scalarInfo[scalarName], 0 ) )</f>
        <v>physScalar</v>
      </c>
      <c r="C724" s="46" t="str">
        <f xml:space="preserve"> INDEX( co_scalarInfo[scalarLabel], MATCH( scalarDataframe[[#This Row],[scalarName]], co_scalarInfo[scalarName], 0 ) )</f>
        <v>High Risk Worker Population</v>
      </c>
      <c r="D724" s="17" t="s">
        <v>759</v>
      </c>
      <c r="E724" s="18" t="s">
        <v>8</v>
      </c>
      <c r="F724" s="25">
        <v>2055</v>
      </c>
      <c r="G724" s="26">
        <v>694657</v>
      </c>
    </row>
    <row r="725" spans="1:7" x14ac:dyDescent="0.25">
      <c r="A725" s="9">
        <f xml:space="preserve"> ROW( scalarDataframe[[#This Row],[row_id]] ) - ROW( scalarDataframe[[#Headers],[row_id]] )</f>
        <v>724</v>
      </c>
      <c r="B725" s="11" t="str">
        <f xml:space="preserve"> INDEX( co_scalarInfo[scalarType], MATCH( scalarDataframe[[#This Row],[scalarName]], co_scalarInfo[scalarName], 0 ) )</f>
        <v>physScalar</v>
      </c>
      <c r="C725" s="46" t="str">
        <f xml:space="preserve"> INDEX( co_scalarInfo[scalarLabel], MATCH( scalarDataframe[[#This Row],[scalarName]], co_scalarInfo[scalarName], 0 ) )</f>
        <v>High Risk Worker Population</v>
      </c>
      <c r="D725" s="17" t="s">
        <v>759</v>
      </c>
      <c r="E725" s="18" t="s">
        <v>8</v>
      </c>
      <c r="F725" s="25">
        <v>2060</v>
      </c>
      <c r="G725" s="26">
        <v>694657</v>
      </c>
    </row>
    <row r="726" spans="1:7" x14ac:dyDescent="0.25">
      <c r="A726" s="9">
        <f xml:space="preserve"> ROW( scalarDataframe[[#This Row],[row_id]] ) - ROW( scalarDataframe[[#Headers],[row_id]] )</f>
        <v>725</v>
      </c>
      <c r="B726" s="11" t="str">
        <f xml:space="preserve"> INDEX( co_scalarInfo[scalarType], MATCH( scalarDataframe[[#This Row],[scalarName]], co_scalarInfo[scalarName], 0 ) )</f>
        <v>physScalar</v>
      </c>
      <c r="C726" s="46" t="str">
        <f xml:space="preserve"> INDEX( co_scalarInfo[scalarLabel], MATCH( scalarDataframe[[#This Row],[scalarName]], co_scalarInfo[scalarName], 0 ) )</f>
        <v>High Risk Worker Population</v>
      </c>
      <c r="D726" s="17" t="s">
        <v>759</v>
      </c>
      <c r="E726" s="18" t="s">
        <v>8</v>
      </c>
      <c r="F726" s="25">
        <v>2065</v>
      </c>
      <c r="G726" s="26">
        <v>694657</v>
      </c>
    </row>
    <row r="727" spans="1:7" x14ac:dyDescent="0.25">
      <c r="A727" s="9">
        <f xml:space="preserve"> ROW( scalarDataframe[[#This Row],[row_id]] ) - ROW( scalarDataframe[[#Headers],[row_id]] )</f>
        <v>726</v>
      </c>
      <c r="B727" s="11" t="str">
        <f xml:space="preserve"> INDEX( co_scalarInfo[scalarType], MATCH( scalarDataframe[[#This Row],[scalarName]], co_scalarInfo[scalarName], 0 ) )</f>
        <v>physScalar</v>
      </c>
      <c r="C727" s="46" t="str">
        <f xml:space="preserve"> INDEX( co_scalarInfo[scalarLabel], MATCH( scalarDataframe[[#This Row],[scalarName]], co_scalarInfo[scalarName], 0 ) )</f>
        <v>High Risk Worker Population</v>
      </c>
      <c r="D727" s="17" t="s">
        <v>759</v>
      </c>
      <c r="E727" s="18" t="s">
        <v>8</v>
      </c>
      <c r="F727" s="25">
        <v>2070</v>
      </c>
      <c r="G727" s="26">
        <v>694657</v>
      </c>
    </row>
    <row r="728" spans="1:7" x14ac:dyDescent="0.25">
      <c r="A728" s="9">
        <f xml:space="preserve"> ROW( scalarDataframe[[#This Row],[row_id]] ) - ROW( scalarDataframe[[#Headers],[row_id]] )</f>
        <v>727</v>
      </c>
      <c r="B728" s="11" t="str">
        <f xml:space="preserve"> INDEX( co_scalarInfo[scalarType], MATCH( scalarDataframe[[#This Row],[scalarName]], co_scalarInfo[scalarName], 0 ) )</f>
        <v>physScalar</v>
      </c>
      <c r="C728" s="46" t="str">
        <f xml:space="preserve"> INDEX( co_scalarInfo[scalarLabel], MATCH( scalarDataframe[[#This Row],[scalarName]], co_scalarInfo[scalarName], 0 ) )</f>
        <v>High Risk Worker Population</v>
      </c>
      <c r="D728" s="17" t="s">
        <v>759</v>
      </c>
      <c r="E728" s="18" t="s">
        <v>8</v>
      </c>
      <c r="F728" s="25">
        <v>2075</v>
      </c>
      <c r="G728" s="26">
        <v>694657</v>
      </c>
    </row>
    <row r="729" spans="1:7" x14ac:dyDescent="0.25">
      <c r="A729" s="9">
        <f xml:space="preserve"> ROW( scalarDataframe[[#This Row],[row_id]] ) - ROW( scalarDataframe[[#Headers],[row_id]] )</f>
        <v>728</v>
      </c>
      <c r="B729" s="11" t="str">
        <f xml:space="preserve"> INDEX( co_scalarInfo[scalarType], MATCH( scalarDataframe[[#This Row],[scalarName]], co_scalarInfo[scalarName], 0 ) )</f>
        <v>physScalar</v>
      </c>
      <c r="C729" s="46" t="str">
        <f xml:space="preserve"> INDEX( co_scalarInfo[scalarLabel], MATCH( scalarDataframe[[#This Row],[scalarName]], co_scalarInfo[scalarName], 0 ) )</f>
        <v>High Risk Worker Population</v>
      </c>
      <c r="D729" s="17" t="s">
        <v>759</v>
      </c>
      <c r="E729" s="18" t="s">
        <v>8</v>
      </c>
      <c r="F729" s="25">
        <v>2080</v>
      </c>
      <c r="G729" s="26">
        <v>694657</v>
      </c>
    </row>
    <row r="730" spans="1:7" x14ac:dyDescent="0.25">
      <c r="A730" s="9">
        <f xml:space="preserve"> ROW( scalarDataframe[[#This Row],[row_id]] ) - ROW( scalarDataframe[[#Headers],[row_id]] )</f>
        <v>729</v>
      </c>
      <c r="B730" s="11" t="str">
        <f xml:space="preserve"> INDEX( co_scalarInfo[scalarType], MATCH( scalarDataframe[[#This Row],[scalarName]], co_scalarInfo[scalarName], 0 ) )</f>
        <v>physScalar</v>
      </c>
      <c r="C730" s="46" t="str">
        <f xml:space="preserve"> INDEX( co_scalarInfo[scalarLabel], MATCH( scalarDataframe[[#This Row],[scalarName]], co_scalarInfo[scalarName], 0 ) )</f>
        <v>High Risk Worker Population</v>
      </c>
      <c r="D730" s="17" t="s">
        <v>759</v>
      </c>
      <c r="E730" s="18" t="s">
        <v>8</v>
      </c>
      <c r="F730" s="25">
        <v>2085</v>
      </c>
      <c r="G730" s="26">
        <v>694657</v>
      </c>
    </row>
    <row r="731" spans="1:7" x14ac:dyDescent="0.25">
      <c r="A731" s="9">
        <f xml:space="preserve"> ROW( scalarDataframe[[#This Row],[row_id]] ) - ROW( scalarDataframe[[#Headers],[row_id]] )</f>
        <v>730</v>
      </c>
      <c r="B731" s="11" t="str">
        <f xml:space="preserve"> INDEX( co_scalarInfo[scalarType], MATCH( scalarDataframe[[#This Row],[scalarName]], co_scalarInfo[scalarName], 0 ) )</f>
        <v>physScalar</v>
      </c>
      <c r="C731" s="46" t="str">
        <f xml:space="preserve"> INDEX( co_scalarInfo[scalarLabel], MATCH( scalarDataframe[[#This Row],[scalarName]], co_scalarInfo[scalarName], 0 ) )</f>
        <v>High Risk Worker Population</v>
      </c>
      <c r="D731" s="17" t="s">
        <v>759</v>
      </c>
      <c r="E731" s="18" t="s">
        <v>8</v>
      </c>
      <c r="F731" s="25">
        <v>2090</v>
      </c>
      <c r="G731" s="26">
        <v>694657</v>
      </c>
    </row>
    <row r="732" spans="1:7" x14ac:dyDescent="0.25">
      <c r="A732" s="9">
        <f xml:space="preserve"> ROW( scalarDataframe[[#This Row],[row_id]] ) - ROW( scalarDataframe[[#Headers],[row_id]] )</f>
        <v>731</v>
      </c>
      <c r="B732" s="11" t="str">
        <f xml:space="preserve"> INDEX( co_scalarInfo[scalarType], MATCH( scalarDataframe[[#This Row],[scalarName]], co_scalarInfo[scalarName], 0 ) )</f>
        <v>physScalar</v>
      </c>
      <c r="C732" s="46" t="str">
        <f xml:space="preserve"> INDEX( co_scalarInfo[scalarLabel], MATCH( scalarDataframe[[#This Row],[scalarName]], co_scalarInfo[scalarName], 0 ) )</f>
        <v>High Risk Worker Population</v>
      </c>
      <c r="D732" s="17" t="s">
        <v>759</v>
      </c>
      <c r="E732" s="18" t="s">
        <v>9</v>
      </c>
      <c r="F732" s="25">
        <v>2010</v>
      </c>
      <c r="G732" s="26">
        <v>1415502</v>
      </c>
    </row>
    <row r="733" spans="1:7" x14ac:dyDescent="0.25">
      <c r="A733" s="9">
        <f xml:space="preserve"> ROW( scalarDataframe[[#This Row],[row_id]] ) - ROW( scalarDataframe[[#Headers],[row_id]] )</f>
        <v>732</v>
      </c>
      <c r="B733" s="11" t="str">
        <f xml:space="preserve"> INDEX( co_scalarInfo[scalarType], MATCH( scalarDataframe[[#This Row],[scalarName]], co_scalarInfo[scalarName], 0 ) )</f>
        <v>physScalar</v>
      </c>
      <c r="C733" s="46" t="str">
        <f xml:space="preserve"> INDEX( co_scalarInfo[scalarLabel], MATCH( scalarDataframe[[#This Row],[scalarName]], co_scalarInfo[scalarName], 0 ) )</f>
        <v>High Risk Worker Population</v>
      </c>
      <c r="D733" s="17" t="s">
        <v>759</v>
      </c>
      <c r="E733" s="18" t="s">
        <v>9</v>
      </c>
      <c r="F733" s="25">
        <v>2015</v>
      </c>
      <c r="G733" s="26">
        <v>1415502</v>
      </c>
    </row>
    <row r="734" spans="1:7" x14ac:dyDescent="0.25">
      <c r="A734" s="9">
        <f xml:space="preserve"> ROW( scalarDataframe[[#This Row],[row_id]] ) - ROW( scalarDataframe[[#Headers],[row_id]] )</f>
        <v>733</v>
      </c>
      <c r="B734" s="11" t="str">
        <f xml:space="preserve"> INDEX( co_scalarInfo[scalarType], MATCH( scalarDataframe[[#This Row],[scalarName]], co_scalarInfo[scalarName], 0 ) )</f>
        <v>physScalar</v>
      </c>
      <c r="C734" s="46" t="str">
        <f xml:space="preserve"> INDEX( co_scalarInfo[scalarLabel], MATCH( scalarDataframe[[#This Row],[scalarName]], co_scalarInfo[scalarName], 0 ) )</f>
        <v>High Risk Worker Population</v>
      </c>
      <c r="D734" s="17" t="s">
        <v>759</v>
      </c>
      <c r="E734" s="18" t="s">
        <v>9</v>
      </c>
      <c r="F734" s="25">
        <v>2020</v>
      </c>
      <c r="G734" s="26">
        <v>1415502</v>
      </c>
    </row>
    <row r="735" spans="1:7" x14ac:dyDescent="0.25">
      <c r="A735" s="9">
        <f xml:space="preserve"> ROW( scalarDataframe[[#This Row],[row_id]] ) - ROW( scalarDataframe[[#Headers],[row_id]] )</f>
        <v>734</v>
      </c>
      <c r="B735" s="11" t="str">
        <f xml:space="preserve"> INDEX( co_scalarInfo[scalarType], MATCH( scalarDataframe[[#This Row],[scalarName]], co_scalarInfo[scalarName], 0 ) )</f>
        <v>physScalar</v>
      </c>
      <c r="C735" s="46" t="str">
        <f xml:space="preserve"> INDEX( co_scalarInfo[scalarLabel], MATCH( scalarDataframe[[#This Row],[scalarName]], co_scalarInfo[scalarName], 0 ) )</f>
        <v>High Risk Worker Population</v>
      </c>
      <c r="D735" s="17" t="s">
        <v>759</v>
      </c>
      <c r="E735" s="18" t="s">
        <v>9</v>
      </c>
      <c r="F735" s="25">
        <v>2025</v>
      </c>
      <c r="G735" s="26">
        <v>1415502</v>
      </c>
    </row>
    <row r="736" spans="1:7" x14ac:dyDescent="0.25">
      <c r="A736" s="9">
        <f xml:space="preserve"> ROW( scalarDataframe[[#This Row],[row_id]] ) - ROW( scalarDataframe[[#Headers],[row_id]] )</f>
        <v>735</v>
      </c>
      <c r="B736" s="11" t="str">
        <f xml:space="preserve"> INDEX( co_scalarInfo[scalarType], MATCH( scalarDataframe[[#This Row],[scalarName]], co_scalarInfo[scalarName], 0 ) )</f>
        <v>physScalar</v>
      </c>
      <c r="C736" s="46" t="str">
        <f xml:space="preserve"> INDEX( co_scalarInfo[scalarLabel], MATCH( scalarDataframe[[#This Row],[scalarName]], co_scalarInfo[scalarName], 0 ) )</f>
        <v>High Risk Worker Population</v>
      </c>
      <c r="D736" s="17" t="s">
        <v>759</v>
      </c>
      <c r="E736" s="18" t="s">
        <v>9</v>
      </c>
      <c r="F736" s="25">
        <v>2030</v>
      </c>
      <c r="G736" s="26">
        <v>1415502</v>
      </c>
    </row>
    <row r="737" spans="1:7" x14ac:dyDescent="0.25">
      <c r="A737" s="9">
        <f xml:space="preserve"> ROW( scalarDataframe[[#This Row],[row_id]] ) - ROW( scalarDataframe[[#Headers],[row_id]] )</f>
        <v>736</v>
      </c>
      <c r="B737" s="11" t="str">
        <f xml:space="preserve"> INDEX( co_scalarInfo[scalarType], MATCH( scalarDataframe[[#This Row],[scalarName]], co_scalarInfo[scalarName], 0 ) )</f>
        <v>physScalar</v>
      </c>
      <c r="C737" s="46" t="str">
        <f xml:space="preserve"> INDEX( co_scalarInfo[scalarLabel], MATCH( scalarDataframe[[#This Row],[scalarName]], co_scalarInfo[scalarName], 0 ) )</f>
        <v>High Risk Worker Population</v>
      </c>
      <c r="D737" s="17" t="s">
        <v>759</v>
      </c>
      <c r="E737" s="18" t="s">
        <v>9</v>
      </c>
      <c r="F737" s="25">
        <v>2035</v>
      </c>
      <c r="G737" s="26">
        <v>1415502</v>
      </c>
    </row>
    <row r="738" spans="1:7" x14ac:dyDescent="0.25">
      <c r="A738" s="9">
        <f xml:space="preserve"> ROW( scalarDataframe[[#This Row],[row_id]] ) - ROW( scalarDataframe[[#Headers],[row_id]] )</f>
        <v>737</v>
      </c>
      <c r="B738" s="11" t="str">
        <f xml:space="preserve"> INDEX( co_scalarInfo[scalarType], MATCH( scalarDataframe[[#This Row],[scalarName]], co_scalarInfo[scalarName], 0 ) )</f>
        <v>physScalar</v>
      </c>
      <c r="C738" s="46" t="str">
        <f xml:space="preserve"> INDEX( co_scalarInfo[scalarLabel], MATCH( scalarDataframe[[#This Row],[scalarName]], co_scalarInfo[scalarName], 0 ) )</f>
        <v>High Risk Worker Population</v>
      </c>
      <c r="D738" s="17" t="s">
        <v>759</v>
      </c>
      <c r="E738" s="18" t="s">
        <v>9</v>
      </c>
      <c r="F738" s="25">
        <v>2040</v>
      </c>
      <c r="G738" s="26">
        <v>1415502</v>
      </c>
    </row>
    <row r="739" spans="1:7" x14ac:dyDescent="0.25">
      <c r="A739" s="9">
        <f xml:space="preserve"> ROW( scalarDataframe[[#This Row],[row_id]] ) - ROW( scalarDataframe[[#Headers],[row_id]] )</f>
        <v>738</v>
      </c>
      <c r="B739" s="11" t="str">
        <f xml:space="preserve"> INDEX( co_scalarInfo[scalarType], MATCH( scalarDataframe[[#This Row],[scalarName]], co_scalarInfo[scalarName], 0 ) )</f>
        <v>physScalar</v>
      </c>
      <c r="C739" s="46" t="str">
        <f xml:space="preserve"> INDEX( co_scalarInfo[scalarLabel], MATCH( scalarDataframe[[#This Row],[scalarName]], co_scalarInfo[scalarName], 0 ) )</f>
        <v>High Risk Worker Population</v>
      </c>
      <c r="D739" s="17" t="s">
        <v>759</v>
      </c>
      <c r="E739" s="18" t="s">
        <v>9</v>
      </c>
      <c r="F739" s="25">
        <v>2045</v>
      </c>
      <c r="G739" s="26">
        <v>1415502</v>
      </c>
    </row>
    <row r="740" spans="1:7" x14ac:dyDescent="0.25">
      <c r="A740" s="9">
        <f xml:space="preserve"> ROW( scalarDataframe[[#This Row],[row_id]] ) - ROW( scalarDataframe[[#Headers],[row_id]] )</f>
        <v>739</v>
      </c>
      <c r="B740" s="11" t="str">
        <f xml:space="preserve"> INDEX( co_scalarInfo[scalarType], MATCH( scalarDataframe[[#This Row],[scalarName]], co_scalarInfo[scalarName], 0 ) )</f>
        <v>physScalar</v>
      </c>
      <c r="C740" s="46" t="str">
        <f xml:space="preserve"> INDEX( co_scalarInfo[scalarLabel], MATCH( scalarDataframe[[#This Row],[scalarName]], co_scalarInfo[scalarName], 0 ) )</f>
        <v>High Risk Worker Population</v>
      </c>
      <c r="D740" s="17" t="s">
        <v>759</v>
      </c>
      <c r="E740" s="18" t="s">
        <v>9</v>
      </c>
      <c r="F740" s="25">
        <v>2050</v>
      </c>
      <c r="G740" s="26">
        <v>1415502</v>
      </c>
    </row>
    <row r="741" spans="1:7" x14ac:dyDescent="0.25">
      <c r="A741" s="9">
        <f xml:space="preserve"> ROW( scalarDataframe[[#This Row],[row_id]] ) - ROW( scalarDataframe[[#Headers],[row_id]] )</f>
        <v>740</v>
      </c>
      <c r="B741" s="11" t="str">
        <f xml:space="preserve"> INDEX( co_scalarInfo[scalarType], MATCH( scalarDataframe[[#This Row],[scalarName]], co_scalarInfo[scalarName], 0 ) )</f>
        <v>physScalar</v>
      </c>
      <c r="C741" s="46" t="str">
        <f xml:space="preserve"> INDEX( co_scalarInfo[scalarLabel], MATCH( scalarDataframe[[#This Row],[scalarName]], co_scalarInfo[scalarName], 0 ) )</f>
        <v>High Risk Worker Population</v>
      </c>
      <c r="D741" s="17" t="s">
        <v>759</v>
      </c>
      <c r="E741" s="18" t="s">
        <v>9</v>
      </c>
      <c r="F741" s="25">
        <v>2055</v>
      </c>
      <c r="G741" s="26">
        <v>1415502</v>
      </c>
    </row>
    <row r="742" spans="1:7" x14ac:dyDescent="0.25">
      <c r="A742" s="9">
        <f xml:space="preserve"> ROW( scalarDataframe[[#This Row],[row_id]] ) - ROW( scalarDataframe[[#Headers],[row_id]] )</f>
        <v>741</v>
      </c>
      <c r="B742" s="11" t="str">
        <f xml:space="preserve"> INDEX( co_scalarInfo[scalarType], MATCH( scalarDataframe[[#This Row],[scalarName]], co_scalarInfo[scalarName], 0 ) )</f>
        <v>physScalar</v>
      </c>
      <c r="C742" s="46" t="str">
        <f xml:space="preserve"> INDEX( co_scalarInfo[scalarLabel], MATCH( scalarDataframe[[#This Row],[scalarName]], co_scalarInfo[scalarName], 0 ) )</f>
        <v>High Risk Worker Population</v>
      </c>
      <c r="D742" s="17" t="s">
        <v>759</v>
      </c>
      <c r="E742" s="18" t="s">
        <v>9</v>
      </c>
      <c r="F742" s="25">
        <v>2060</v>
      </c>
      <c r="G742" s="26">
        <v>1415502</v>
      </c>
    </row>
    <row r="743" spans="1:7" x14ac:dyDescent="0.25">
      <c r="A743" s="9">
        <f xml:space="preserve"> ROW( scalarDataframe[[#This Row],[row_id]] ) - ROW( scalarDataframe[[#Headers],[row_id]] )</f>
        <v>742</v>
      </c>
      <c r="B743" s="11" t="str">
        <f xml:space="preserve"> INDEX( co_scalarInfo[scalarType], MATCH( scalarDataframe[[#This Row],[scalarName]], co_scalarInfo[scalarName], 0 ) )</f>
        <v>physScalar</v>
      </c>
      <c r="C743" s="46" t="str">
        <f xml:space="preserve"> INDEX( co_scalarInfo[scalarLabel], MATCH( scalarDataframe[[#This Row],[scalarName]], co_scalarInfo[scalarName], 0 ) )</f>
        <v>High Risk Worker Population</v>
      </c>
      <c r="D743" s="17" t="s">
        <v>759</v>
      </c>
      <c r="E743" s="18" t="s">
        <v>9</v>
      </c>
      <c r="F743" s="25">
        <v>2065</v>
      </c>
      <c r="G743" s="26">
        <v>1415502</v>
      </c>
    </row>
    <row r="744" spans="1:7" x14ac:dyDescent="0.25">
      <c r="A744" s="9">
        <f xml:space="preserve"> ROW( scalarDataframe[[#This Row],[row_id]] ) - ROW( scalarDataframe[[#Headers],[row_id]] )</f>
        <v>743</v>
      </c>
      <c r="B744" s="11" t="str">
        <f xml:space="preserve"> INDEX( co_scalarInfo[scalarType], MATCH( scalarDataframe[[#This Row],[scalarName]], co_scalarInfo[scalarName], 0 ) )</f>
        <v>physScalar</v>
      </c>
      <c r="C744" s="46" t="str">
        <f xml:space="preserve"> INDEX( co_scalarInfo[scalarLabel], MATCH( scalarDataframe[[#This Row],[scalarName]], co_scalarInfo[scalarName], 0 ) )</f>
        <v>High Risk Worker Population</v>
      </c>
      <c r="D744" s="17" t="s">
        <v>759</v>
      </c>
      <c r="E744" s="18" t="s">
        <v>9</v>
      </c>
      <c r="F744" s="25">
        <v>2070</v>
      </c>
      <c r="G744" s="26">
        <v>1415502</v>
      </c>
    </row>
    <row r="745" spans="1:7" x14ac:dyDescent="0.25">
      <c r="A745" s="9">
        <f xml:space="preserve"> ROW( scalarDataframe[[#This Row],[row_id]] ) - ROW( scalarDataframe[[#Headers],[row_id]] )</f>
        <v>744</v>
      </c>
      <c r="B745" s="11" t="str">
        <f xml:space="preserve"> INDEX( co_scalarInfo[scalarType], MATCH( scalarDataframe[[#This Row],[scalarName]], co_scalarInfo[scalarName], 0 ) )</f>
        <v>physScalar</v>
      </c>
      <c r="C745" s="46" t="str">
        <f xml:space="preserve"> INDEX( co_scalarInfo[scalarLabel], MATCH( scalarDataframe[[#This Row],[scalarName]], co_scalarInfo[scalarName], 0 ) )</f>
        <v>High Risk Worker Population</v>
      </c>
      <c r="D745" s="17" t="s">
        <v>759</v>
      </c>
      <c r="E745" s="18" t="s">
        <v>9</v>
      </c>
      <c r="F745" s="25">
        <v>2075</v>
      </c>
      <c r="G745" s="26">
        <v>1415502</v>
      </c>
    </row>
    <row r="746" spans="1:7" x14ac:dyDescent="0.25">
      <c r="A746" s="9">
        <f xml:space="preserve"> ROW( scalarDataframe[[#This Row],[row_id]] ) - ROW( scalarDataframe[[#Headers],[row_id]] )</f>
        <v>745</v>
      </c>
      <c r="B746" s="11" t="str">
        <f xml:space="preserve"> INDEX( co_scalarInfo[scalarType], MATCH( scalarDataframe[[#This Row],[scalarName]], co_scalarInfo[scalarName], 0 ) )</f>
        <v>physScalar</v>
      </c>
      <c r="C746" s="46" t="str">
        <f xml:space="preserve"> INDEX( co_scalarInfo[scalarLabel], MATCH( scalarDataframe[[#This Row],[scalarName]], co_scalarInfo[scalarName], 0 ) )</f>
        <v>High Risk Worker Population</v>
      </c>
      <c r="D746" s="17" t="s">
        <v>759</v>
      </c>
      <c r="E746" s="18" t="s">
        <v>9</v>
      </c>
      <c r="F746" s="25">
        <v>2080</v>
      </c>
      <c r="G746" s="26">
        <v>1415502</v>
      </c>
    </row>
    <row r="747" spans="1:7" x14ac:dyDescent="0.25">
      <c r="A747" s="9">
        <f xml:space="preserve"> ROW( scalarDataframe[[#This Row],[row_id]] ) - ROW( scalarDataframe[[#Headers],[row_id]] )</f>
        <v>746</v>
      </c>
      <c r="B747" s="11" t="str">
        <f xml:space="preserve"> INDEX( co_scalarInfo[scalarType], MATCH( scalarDataframe[[#This Row],[scalarName]], co_scalarInfo[scalarName], 0 ) )</f>
        <v>physScalar</v>
      </c>
      <c r="C747" s="46" t="str">
        <f xml:space="preserve"> INDEX( co_scalarInfo[scalarLabel], MATCH( scalarDataframe[[#This Row],[scalarName]], co_scalarInfo[scalarName], 0 ) )</f>
        <v>High Risk Worker Population</v>
      </c>
      <c r="D747" s="17" t="s">
        <v>759</v>
      </c>
      <c r="E747" s="18" t="s">
        <v>9</v>
      </c>
      <c r="F747" s="25">
        <v>2085</v>
      </c>
      <c r="G747" s="26">
        <v>1415502</v>
      </c>
    </row>
    <row r="748" spans="1:7" x14ac:dyDescent="0.25">
      <c r="A748" s="9">
        <f xml:space="preserve"> ROW( scalarDataframe[[#This Row],[row_id]] ) - ROW( scalarDataframe[[#Headers],[row_id]] )</f>
        <v>747</v>
      </c>
      <c r="B748" s="11" t="str">
        <f xml:space="preserve"> INDEX( co_scalarInfo[scalarType], MATCH( scalarDataframe[[#This Row],[scalarName]], co_scalarInfo[scalarName], 0 ) )</f>
        <v>physScalar</v>
      </c>
      <c r="C748" s="46" t="str">
        <f xml:space="preserve"> INDEX( co_scalarInfo[scalarLabel], MATCH( scalarDataframe[[#This Row],[scalarName]], co_scalarInfo[scalarName], 0 ) )</f>
        <v>High Risk Worker Population</v>
      </c>
      <c r="D748" s="17" t="s">
        <v>759</v>
      </c>
      <c r="E748" s="18" t="s">
        <v>9</v>
      </c>
      <c r="F748" s="25">
        <v>2090</v>
      </c>
      <c r="G748" s="26">
        <v>1415502</v>
      </c>
    </row>
    <row r="749" spans="1:7" x14ac:dyDescent="0.25">
      <c r="A749" s="9">
        <f xml:space="preserve"> ROW( scalarDataframe[[#This Row],[row_id]] ) - ROW( scalarDataframe[[#Headers],[row_id]] )</f>
        <v>748</v>
      </c>
      <c r="B749" s="11" t="str">
        <f xml:space="preserve"> INDEX( co_scalarInfo[scalarType], MATCH( scalarDataframe[[#This Row],[scalarName]], co_scalarInfo[scalarName], 0 ) )</f>
        <v>physScalar</v>
      </c>
      <c r="C749" s="46" t="str">
        <f xml:space="preserve"> INDEX( co_scalarInfo[scalarLabel], MATCH( scalarDataframe[[#This Row],[scalarName]], co_scalarInfo[scalarName], 0 ) )</f>
        <v>High Risk Worker Population</v>
      </c>
      <c r="D749" s="17" t="s">
        <v>759</v>
      </c>
      <c r="E749" s="18" t="s">
        <v>10</v>
      </c>
      <c r="F749" s="25">
        <v>2010</v>
      </c>
      <c r="G749" s="26">
        <v>8116825</v>
      </c>
    </row>
    <row r="750" spans="1:7" x14ac:dyDescent="0.25">
      <c r="A750" s="9">
        <f xml:space="preserve"> ROW( scalarDataframe[[#This Row],[row_id]] ) - ROW( scalarDataframe[[#Headers],[row_id]] )</f>
        <v>749</v>
      </c>
      <c r="B750" s="11" t="str">
        <f xml:space="preserve"> INDEX( co_scalarInfo[scalarType], MATCH( scalarDataframe[[#This Row],[scalarName]], co_scalarInfo[scalarName], 0 ) )</f>
        <v>physScalar</v>
      </c>
      <c r="C750" s="46" t="str">
        <f xml:space="preserve"> INDEX( co_scalarInfo[scalarLabel], MATCH( scalarDataframe[[#This Row],[scalarName]], co_scalarInfo[scalarName], 0 ) )</f>
        <v>High Risk Worker Population</v>
      </c>
      <c r="D750" s="17" t="s">
        <v>759</v>
      </c>
      <c r="E750" s="18" t="s">
        <v>10</v>
      </c>
      <c r="F750" s="25">
        <v>2015</v>
      </c>
      <c r="G750" s="26">
        <v>8116825</v>
      </c>
    </row>
    <row r="751" spans="1:7" x14ac:dyDescent="0.25">
      <c r="A751" s="9">
        <f xml:space="preserve"> ROW( scalarDataframe[[#This Row],[row_id]] ) - ROW( scalarDataframe[[#Headers],[row_id]] )</f>
        <v>750</v>
      </c>
      <c r="B751" s="11" t="str">
        <f xml:space="preserve"> INDEX( co_scalarInfo[scalarType], MATCH( scalarDataframe[[#This Row],[scalarName]], co_scalarInfo[scalarName], 0 ) )</f>
        <v>physScalar</v>
      </c>
      <c r="C751" s="46" t="str">
        <f xml:space="preserve"> INDEX( co_scalarInfo[scalarLabel], MATCH( scalarDataframe[[#This Row],[scalarName]], co_scalarInfo[scalarName], 0 ) )</f>
        <v>High Risk Worker Population</v>
      </c>
      <c r="D751" s="17" t="s">
        <v>759</v>
      </c>
      <c r="E751" s="18" t="s">
        <v>10</v>
      </c>
      <c r="F751" s="25">
        <v>2020</v>
      </c>
      <c r="G751" s="26">
        <v>8116825</v>
      </c>
    </row>
    <row r="752" spans="1:7" x14ac:dyDescent="0.25">
      <c r="A752" s="9">
        <f xml:space="preserve"> ROW( scalarDataframe[[#This Row],[row_id]] ) - ROW( scalarDataframe[[#Headers],[row_id]] )</f>
        <v>751</v>
      </c>
      <c r="B752" s="11" t="str">
        <f xml:space="preserve"> INDEX( co_scalarInfo[scalarType], MATCH( scalarDataframe[[#This Row],[scalarName]], co_scalarInfo[scalarName], 0 ) )</f>
        <v>physScalar</v>
      </c>
      <c r="C752" s="46" t="str">
        <f xml:space="preserve"> INDEX( co_scalarInfo[scalarLabel], MATCH( scalarDataframe[[#This Row],[scalarName]], co_scalarInfo[scalarName], 0 ) )</f>
        <v>High Risk Worker Population</v>
      </c>
      <c r="D752" s="17" t="s">
        <v>759</v>
      </c>
      <c r="E752" s="18" t="s">
        <v>10</v>
      </c>
      <c r="F752" s="25">
        <v>2025</v>
      </c>
      <c r="G752" s="26">
        <v>8116825</v>
      </c>
    </row>
    <row r="753" spans="1:7" x14ac:dyDescent="0.25">
      <c r="A753" s="9">
        <f xml:space="preserve"> ROW( scalarDataframe[[#This Row],[row_id]] ) - ROW( scalarDataframe[[#Headers],[row_id]] )</f>
        <v>752</v>
      </c>
      <c r="B753" s="11" t="str">
        <f xml:space="preserve"> INDEX( co_scalarInfo[scalarType], MATCH( scalarDataframe[[#This Row],[scalarName]], co_scalarInfo[scalarName], 0 ) )</f>
        <v>physScalar</v>
      </c>
      <c r="C753" s="46" t="str">
        <f xml:space="preserve"> INDEX( co_scalarInfo[scalarLabel], MATCH( scalarDataframe[[#This Row],[scalarName]], co_scalarInfo[scalarName], 0 ) )</f>
        <v>High Risk Worker Population</v>
      </c>
      <c r="D753" s="17" t="s">
        <v>759</v>
      </c>
      <c r="E753" s="18" t="s">
        <v>10</v>
      </c>
      <c r="F753" s="25">
        <v>2030</v>
      </c>
      <c r="G753" s="26">
        <v>8116825</v>
      </c>
    </row>
    <row r="754" spans="1:7" x14ac:dyDescent="0.25">
      <c r="A754" s="9">
        <f xml:space="preserve"> ROW( scalarDataframe[[#This Row],[row_id]] ) - ROW( scalarDataframe[[#Headers],[row_id]] )</f>
        <v>753</v>
      </c>
      <c r="B754" s="11" t="str">
        <f xml:space="preserve"> INDEX( co_scalarInfo[scalarType], MATCH( scalarDataframe[[#This Row],[scalarName]], co_scalarInfo[scalarName], 0 ) )</f>
        <v>physScalar</v>
      </c>
      <c r="C754" s="46" t="str">
        <f xml:space="preserve"> INDEX( co_scalarInfo[scalarLabel], MATCH( scalarDataframe[[#This Row],[scalarName]], co_scalarInfo[scalarName], 0 ) )</f>
        <v>High Risk Worker Population</v>
      </c>
      <c r="D754" s="17" t="s">
        <v>759</v>
      </c>
      <c r="E754" s="18" t="s">
        <v>10</v>
      </c>
      <c r="F754" s="25">
        <v>2035</v>
      </c>
      <c r="G754" s="26">
        <v>8116825</v>
      </c>
    </row>
    <row r="755" spans="1:7" x14ac:dyDescent="0.25">
      <c r="A755" s="9">
        <f xml:space="preserve"> ROW( scalarDataframe[[#This Row],[row_id]] ) - ROW( scalarDataframe[[#Headers],[row_id]] )</f>
        <v>754</v>
      </c>
      <c r="B755" s="11" t="str">
        <f xml:space="preserve"> INDEX( co_scalarInfo[scalarType], MATCH( scalarDataframe[[#This Row],[scalarName]], co_scalarInfo[scalarName], 0 ) )</f>
        <v>physScalar</v>
      </c>
      <c r="C755" s="46" t="str">
        <f xml:space="preserve"> INDEX( co_scalarInfo[scalarLabel], MATCH( scalarDataframe[[#This Row],[scalarName]], co_scalarInfo[scalarName], 0 ) )</f>
        <v>High Risk Worker Population</v>
      </c>
      <c r="D755" s="17" t="s">
        <v>759</v>
      </c>
      <c r="E755" s="18" t="s">
        <v>10</v>
      </c>
      <c r="F755" s="25">
        <v>2040</v>
      </c>
      <c r="G755" s="26">
        <v>8116825</v>
      </c>
    </row>
    <row r="756" spans="1:7" x14ac:dyDescent="0.25">
      <c r="A756" s="9">
        <f xml:space="preserve"> ROW( scalarDataframe[[#This Row],[row_id]] ) - ROW( scalarDataframe[[#Headers],[row_id]] )</f>
        <v>755</v>
      </c>
      <c r="B756" s="11" t="str">
        <f xml:space="preserve"> INDEX( co_scalarInfo[scalarType], MATCH( scalarDataframe[[#This Row],[scalarName]], co_scalarInfo[scalarName], 0 ) )</f>
        <v>physScalar</v>
      </c>
      <c r="C756" s="46" t="str">
        <f xml:space="preserve"> INDEX( co_scalarInfo[scalarLabel], MATCH( scalarDataframe[[#This Row],[scalarName]], co_scalarInfo[scalarName], 0 ) )</f>
        <v>High Risk Worker Population</v>
      </c>
      <c r="D756" s="17" t="s">
        <v>759</v>
      </c>
      <c r="E756" s="18" t="s">
        <v>10</v>
      </c>
      <c r="F756" s="25">
        <v>2045</v>
      </c>
      <c r="G756" s="26">
        <v>8116825</v>
      </c>
    </row>
    <row r="757" spans="1:7" x14ac:dyDescent="0.25">
      <c r="A757" s="9">
        <f xml:space="preserve"> ROW( scalarDataframe[[#This Row],[row_id]] ) - ROW( scalarDataframe[[#Headers],[row_id]] )</f>
        <v>756</v>
      </c>
      <c r="B757" s="11" t="str">
        <f xml:space="preserve"> INDEX( co_scalarInfo[scalarType], MATCH( scalarDataframe[[#This Row],[scalarName]], co_scalarInfo[scalarName], 0 ) )</f>
        <v>physScalar</v>
      </c>
      <c r="C757" s="46" t="str">
        <f xml:space="preserve"> INDEX( co_scalarInfo[scalarLabel], MATCH( scalarDataframe[[#This Row],[scalarName]], co_scalarInfo[scalarName], 0 ) )</f>
        <v>High Risk Worker Population</v>
      </c>
      <c r="D757" s="17" t="s">
        <v>759</v>
      </c>
      <c r="E757" s="18" t="s">
        <v>10</v>
      </c>
      <c r="F757" s="25">
        <v>2050</v>
      </c>
      <c r="G757" s="26">
        <v>8116825</v>
      </c>
    </row>
    <row r="758" spans="1:7" x14ac:dyDescent="0.25">
      <c r="A758" s="9">
        <f xml:space="preserve"> ROW( scalarDataframe[[#This Row],[row_id]] ) - ROW( scalarDataframe[[#Headers],[row_id]] )</f>
        <v>757</v>
      </c>
      <c r="B758" s="11" t="str">
        <f xml:space="preserve"> INDEX( co_scalarInfo[scalarType], MATCH( scalarDataframe[[#This Row],[scalarName]], co_scalarInfo[scalarName], 0 ) )</f>
        <v>physScalar</v>
      </c>
      <c r="C758" s="46" t="str">
        <f xml:space="preserve"> INDEX( co_scalarInfo[scalarLabel], MATCH( scalarDataframe[[#This Row],[scalarName]], co_scalarInfo[scalarName], 0 ) )</f>
        <v>High Risk Worker Population</v>
      </c>
      <c r="D758" s="17" t="s">
        <v>759</v>
      </c>
      <c r="E758" s="18" t="s">
        <v>10</v>
      </c>
      <c r="F758" s="25">
        <v>2055</v>
      </c>
      <c r="G758" s="26">
        <v>8116825</v>
      </c>
    </row>
    <row r="759" spans="1:7" x14ac:dyDescent="0.25">
      <c r="A759" s="9">
        <f xml:space="preserve"> ROW( scalarDataframe[[#This Row],[row_id]] ) - ROW( scalarDataframe[[#Headers],[row_id]] )</f>
        <v>758</v>
      </c>
      <c r="B759" s="11" t="str">
        <f xml:space="preserve"> INDEX( co_scalarInfo[scalarType], MATCH( scalarDataframe[[#This Row],[scalarName]], co_scalarInfo[scalarName], 0 ) )</f>
        <v>physScalar</v>
      </c>
      <c r="C759" s="46" t="str">
        <f xml:space="preserve"> INDEX( co_scalarInfo[scalarLabel], MATCH( scalarDataframe[[#This Row],[scalarName]], co_scalarInfo[scalarName], 0 ) )</f>
        <v>High Risk Worker Population</v>
      </c>
      <c r="D759" s="17" t="s">
        <v>759</v>
      </c>
      <c r="E759" s="18" t="s">
        <v>10</v>
      </c>
      <c r="F759" s="25">
        <v>2060</v>
      </c>
      <c r="G759" s="26">
        <v>8116825</v>
      </c>
    </row>
    <row r="760" spans="1:7" x14ac:dyDescent="0.25">
      <c r="A760" s="9">
        <f xml:space="preserve"> ROW( scalarDataframe[[#This Row],[row_id]] ) - ROW( scalarDataframe[[#Headers],[row_id]] )</f>
        <v>759</v>
      </c>
      <c r="B760" s="11" t="str">
        <f xml:space="preserve"> INDEX( co_scalarInfo[scalarType], MATCH( scalarDataframe[[#This Row],[scalarName]], co_scalarInfo[scalarName], 0 ) )</f>
        <v>physScalar</v>
      </c>
      <c r="C760" s="46" t="str">
        <f xml:space="preserve"> INDEX( co_scalarInfo[scalarLabel], MATCH( scalarDataframe[[#This Row],[scalarName]], co_scalarInfo[scalarName], 0 ) )</f>
        <v>High Risk Worker Population</v>
      </c>
      <c r="D760" s="17" t="s">
        <v>759</v>
      </c>
      <c r="E760" s="18" t="s">
        <v>10</v>
      </c>
      <c r="F760" s="25">
        <v>2065</v>
      </c>
      <c r="G760" s="26">
        <v>8116825</v>
      </c>
    </row>
    <row r="761" spans="1:7" x14ac:dyDescent="0.25">
      <c r="A761" s="9">
        <f xml:space="preserve"> ROW( scalarDataframe[[#This Row],[row_id]] ) - ROW( scalarDataframe[[#Headers],[row_id]] )</f>
        <v>760</v>
      </c>
      <c r="B761" s="11" t="str">
        <f xml:space="preserve"> INDEX( co_scalarInfo[scalarType], MATCH( scalarDataframe[[#This Row],[scalarName]], co_scalarInfo[scalarName], 0 ) )</f>
        <v>physScalar</v>
      </c>
      <c r="C761" s="46" t="str">
        <f xml:space="preserve"> INDEX( co_scalarInfo[scalarLabel], MATCH( scalarDataframe[[#This Row],[scalarName]], co_scalarInfo[scalarName], 0 ) )</f>
        <v>High Risk Worker Population</v>
      </c>
      <c r="D761" s="17" t="s">
        <v>759</v>
      </c>
      <c r="E761" s="18" t="s">
        <v>10</v>
      </c>
      <c r="F761" s="25">
        <v>2070</v>
      </c>
      <c r="G761" s="26">
        <v>8116825</v>
      </c>
    </row>
    <row r="762" spans="1:7" x14ac:dyDescent="0.25">
      <c r="A762" s="9">
        <f xml:space="preserve"> ROW( scalarDataframe[[#This Row],[row_id]] ) - ROW( scalarDataframe[[#Headers],[row_id]] )</f>
        <v>761</v>
      </c>
      <c r="B762" s="11" t="str">
        <f xml:space="preserve"> INDEX( co_scalarInfo[scalarType], MATCH( scalarDataframe[[#This Row],[scalarName]], co_scalarInfo[scalarName], 0 ) )</f>
        <v>physScalar</v>
      </c>
      <c r="C762" s="46" t="str">
        <f xml:space="preserve"> INDEX( co_scalarInfo[scalarLabel], MATCH( scalarDataframe[[#This Row],[scalarName]], co_scalarInfo[scalarName], 0 ) )</f>
        <v>High Risk Worker Population</v>
      </c>
      <c r="D762" s="17" t="s">
        <v>759</v>
      </c>
      <c r="E762" s="18" t="s">
        <v>10</v>
      </c>
      <c r="F762" s="25">
        <v>2075</v>
      </c>
      <c r="G762" s="26">
        <v>8116825</v>
      </c>
    </row>
    <row r="763" spans="1:7" x14ac:dyDescent="0.25">
      <c r="A763" s="9">
        <f xml:space="preserve"> ROW( scalarDataframe[[#This Row],[row_id]] ) - ROW( scalarDataframe[[#Headers],[row_id]] )</f>
        <v>762</v>
      </c>
      <c r="B763" s="11" t="str">
        <f xml:space="preserve"> INDEX( co_scalarInfo[scalarType], MATCH( scalarDataframe[[#This Row],[scalarName]], co_scalarInfo[scalarName], 0 ) )</f>
        <v>physScalar</v>
      </c>
      <c r="C763" s="46" t="str">
        <f xml:space="preserve"> INDEX( co_scalarInfo[scalarLabel], MATCH( scalarDataframe[[#This Row],[scalarName]], co_scalarInfo[scalarName], 0 ) )</f>
        <v>High Risk Worker Population</v>
      </c>
      <c r="D763" s="17" t="s">
        <v>759</v>
      </c>
      <c r="E763" s="18" t="s">
        <v>10</v>
      </c>
      <c r="F763" s="25">
        <v>2080</v>
      </c>
      <c r="G763" s="26">
        <v>8116825</v>
      </c>
    </row>
    <row r="764" spans="1:7" x14ac:dyDescent="0.25">
      <c r="A764" s="9">
        <f xml:space="preserve"> ROW( scalarDataframe[[#This Row],[row_id]] ) - ROW( scalarDataframe[[#Headers],[row_id]] )</f>
        <v>763</v>
      </c>
      <c r="B764" s="11" t="str">
        <f xml:space="preserve"> INDEX( co_scalarInfo[scalarType], MATCH( scalarDataframe[[#This Row],[scalarName]], co_scalarInfo[scalarName], 0 ) )</f>
        <v>physScalar</v>
      </c>
      <c r="C764" s="46" t="str">
        <f xml:space="preserve"> INDEX( co_scalarInfo[scalarLabel], MATCH( scalarDataframe[[#This Row],[scalarName]], co_scalarInfo[scalarName], 0 ) )</f>
        <v>High Risk Worker Population</v>
      </c>
      <c r="D764" s="17" t="s">
        <v>759</v>
      </c>
      <c r="E764" s="18" t="s">
        <v>10</v>
      </c>
      <c r="F764" s="25">
        <v>2085</v>
      </c>
      <c r="G764" s="26">
        <v>8116825</v>
      </c>
    </row>
    <row r="765" spans="1:7" x14ac:dyDescent="0.25">
      <c r="A765" s="9">
        <f xml:space="preserve"> ROW( scalarDataframe[[#This Row],[row_id]] ) - ROW( scalarDataframe[[#Headers],[row_id]] )</f>
        <v>764</v>
      </c>
      <c r="B765" s="11" t="str">
        <f xml:space="preserve"> INDEX( co_scalarInfo[scalarType], MATCH( scalarDataframe[[#This Row],[scalarName]], co_scalarInfo[scalarName], 0 ) )</f>
        <v>physScalar</v>
      </c>
      <c r="C765" s="46" t="str">
        <f xml:space="preserve"> INDEX( co_scalarInfo[scalarLabel], MATCH( scalarDataframe[[#This Row],[scalarName]], co_scalarInfo[scalarName], 0 ) )</f>
        <v>High Risk Worker Population</v>
      </c>
      <c r="D765" s="17" t="s">
        <v>759</v>
      </c>
      <c r="E765" s="18" t="s">
        <v>10</v>
      </c>
      <c r="F765" s="25">
        <v>2090</v>
      </c>
      <c r="G765" s="26">
        <v>8116825</v>
      </c>
    </row>
    <row r="766" spans="1:7" x14ac:dyDescent="0.25">
      <c r="A766" s="9">
        <f xml:space="preserve"> ROW( scalarDataframe[[#This Row],[row_id]] ) - ROW( scalarDataframe[[#Headers],[row_id]] )</f>
        <v>765</v>
      </c>
      <c r="B766" s="11" t="str">
        <f xml:space="preserve"> INDEX( co_scalarInfo[scalarType], MATCH( scalarDataframe[[#This Row],[scalarName]], co_scalarInfo[scalarName], 0 ) )</f>
        <v>physScalar</v>
      </c>
      <c r="C766" s="46" t="str">
        <f xml:space="preserve"> INDEX( co_scalarInfo[scalarLabel], MATCH( scalarDataframe[[#This Row],[scalarName]], co_scalarInfo[scalarName], 0 ) )</f>
        <v>High Risk Worker Population</v>
      </c>
      <c r="D766" s="17" t="s">
        <v>759</v>
      </c>
      <c r="E766" s="18" t="s">
        <v>11</v>
      </c>
      <c r="F766" s="25">
        <v>2010</v>
      </c>
      <c r="G766" s="26">
        <v>3838783</v>
      </c>
    </row>
    <row r="767" spans="1:7" x14ac:dyDescent="0.25">
      <c r="A767" s="9">
        <f xml:space="preserve"> ROW( scalarDataframe[[#This Row],[row_id]] ) - ROW( scalarDataframe[[#Headers],[row_id]] )</f>
        <v>766</v>
      </c>
      <c r="B767" s="11" t="str">
        <f xml:space="preserve"> INDEX( co_scalarInfo[scalarType], MATCH( scalarDataframe[[#This Row],[scalarName]], co_scalarInfo[scalarName], 0 ) )</f>
        <v>physScalar</v>
      </c>
      <c r="C767" s="46" t="str">
        <f xml:space="preserve"> INDEX( co_scalarInfo[scalarLabel], MATCH( scalarDataframe[[#This Row],[scalarName]], co_scalarInfo[scalarName], 0 ) )</f>
        <v>High Risk Worker Population</v>
      </c>
      <c r="D767" s="17" t="s">
        <v>759</v>
      </c>
      <c r="E767" s="18" t="s">
        <v>11</v>
      </c>
      <c r="F767" s="25">
        <v>2015</v>
      </c>
      <c r="G767" s="26">
        <v>3838783</v>
      </c>
    </row>
    <row r="768" spans="1:7" x14ac:dyDescent="0.25">
      <c r="A768" s="9">
        <f xml:space="preserve"> ROW( scalarDataframe[[#This Row],[row_id]] ) - ROW( scalarDataframe[[#Headers],[row_id]] )</f>
        <v>767</v>
      </c>
      <c r="B768" s="11" t="str">
        <f xml:space="preserve"> INDEX( co_scalarInfo[scalarType], MATCH( scalarDataframe[[#This Row],[scalarName]], co_scalarInfo[scalarName], 0 ) )</f>
        <v>physScalar</v>
      </c>
      <c r="C768" s="46" t="str">
        <f xml:space="preserve"> INDEX( co_scalarInfo[scalarLabel], MATCH( scalarDataframe[[#This Row],[scalarName]], co_scalarInfo[scalarName], 0 ) )</f>
        <v>High Risk Worker Population</v>
      </c>
      <c r="D768" s="17" t="s">
        <v>759</v>
      </c>
      <c r="E768" s="18" t="s">
        <v>11</v>
      </c>
      <c r="F768" s="25">
        <v>2020</v>
      </c>
      <c r="G768" s="26">
        <v>3838783</v>
      </c>
    </row>
    <row r="769" spans="1:7" x14ac:dyDescent="0.25">
      <c r="A769" s="9">
        <f xml:space="preserve"> ROW( scalarDataframe[[#This Row],[row_id]] ) - ROW( scalarDataframe[[#Headers],[row_id]] )</f>
        <v>768</v>
      </c>
      <c r="B769" s="11" t="str">
        <f xml:space="preserve"> INDEX( co_scalarInfo[scalarType], MATCH( scalarDataframe[[#This Row],[scalarName]], co_scalarInfo[scalarName], 0 ) )</f>
        <v>physScalar</v>
      </c>
      <c r="C769" s="46" t="str">
        <f xml:space="preserve"> INDEX( co_scalarInfo[scalarLabel], MATCH( scalarDataframe[[#This Row],[scalarName]], co_scalarInfo[scalarName], 0 ) )</f>
        <v>High Risk Worker Population</v>
      </c>
      <c r="D769" s="17" t="s">
        <v>759</v>
      </c>
      <c r="E769" s="18" t="s">
        <v>11</v>
      </c>
      <c r="F769" s="25">
        <v>2025</v>
      </c>
      <c r="G769" s="26">
        <v>3838783</v>
      </c>
    </row>
    <row r="770" spans="1:7" x14ac:dyDescent="0.25">
      <c r="A770" s="9">
        <f xml:space="preserve"> ROW( scalarDataframe[[#This Row],[row_id]] ) - ROW( scalarDataframe[[#Headers],[row_id]] )</f>
        <v>769</v>
      </c>
      <c r="B770" s="11" t="str">
        <f xml:space="preserve"> INDEX( co_scalarInfo[scalarType], MATCH( scalarDataframe[[#This Row],[scalarName]], co_scalarInfo[scalarName], 0 ) )</f>
        <v>physScalar</v>
      </c>
      <c r="C770" s="46" t="str">
        <f xml:space="preserve"> INDEX( co_scalarInfo[scalarLabel], MATCH( scalarDataframe[[#This Row],[scalarName]], co_scalarInfo[scalarName], 0 ) )</f>
        <v>High Risk Worker Population</v>
      </c>
      <c r="D770" s="17" t="s">
        <v>759</v>
      </c>
      <c r="E770" s="18" t="s">
        <v>11</v>
      </c>
      <c r="F770" s="25">
        <v>2030</v>
      </c>
      <c r="G770" s="26">
        <v>3838783</v>
      </c>
    </row>
    <row r="771" spans="1:7" x14ac:dyDescent="0.25">
      <c r="A771" s="9">
        <f xml:space="preserve"> ROW( scalarDataframe[[#This Row],[row_id]] ) - ROW( scalarDataframe[[#Headers],[row_id]] )</f>
        <v>770</v>
      </c>
      <c r="B771" s="11" t="str">
        <f xml:space="preserve"> INDEX( co_scalarInfo[scalarType], MATCH( scalarDataframe[[#This Row],[scalarName]], co_scalarInfo[scalarName], 0 ) )</f>
        <v>physScalar</v>
      </c>
      <c r="C771" s="46" t="str">
        <f xml:space="preserve"> INDEX( co_scalarInfo[scalarLabel], MATCH( scalarDataframe[[#This Row],[scalarName]], co_scalarInfo[scalarName], 0 ) )</f>
        <v>High Risk Worker Population</v>
      </c>
      <c r="D771" s="17" t="s">
        <v>759</v>
      </c>
      <c r="E771" s="18" t="s">
        <v>11</v>
      </c>
      <c r="F771" s="25">
        <v>2035</v>
      </c>
      <c r="G771" s="26">
        <v>3838783</v>
      </c>
    </row>
    <row r="772" spans="1:7" x14ac:dyDescent="0.25">
      <c r="A772" s="9">
        <f xml:space="preserve"> ROW( scalarDataframe[[#This Row],[row_id]] ) - ROW( scalarDataframe[[#Headers],[row_id]] )</f>
        <v>771</v>
      </c>
      <c r="B772" s="11" t="str">
        <f xml:space="preserve"> INDEX( co_scalarInfo[scalarType], MATCH( scalarDataframe[[#This Row],[scalarName]], co_scalarInfo[scalarName], 0 ) )</f>
        <v>physScalar</v>
      </c>
      <c r="C772" s="46" t="str">
        <f xml:space="preserve"> INDEX( co_scalarInfo[scalarLabel], MATCH( scalarDataframe[[#This Row],[scalarName]], co_scalarInfo[scalarName], 0 ) )</f>
        <v>High Risk Worker Population</v>
      </c>
      <c r="D772" s="17" t="s">
        <v>759</v>
      </c>
      <c r="E772" s="18" t="s">
        <v>11</v>
      </c>
      <c r="F772" s="25">
        <v>2040</v>
      </c>
      <c r="G772" s="26">
        <v>3838783</v>
      </c>
    </row>
    <row r="773" spans="1:7" x14ac:dyDescent="0.25">
      <c r="A773" s="9">
        <f xml:space="preserve"> ROW( scalarDataframe[[#This Row],[row_id]] ) - ROW( scalarDataframe[[#Headers],[row_id]] )</f>
        <v>772</v>
      </c>
      <c r="B773" s="11" t="str">
        <f xml:space="preserve"> INDEX( co_scalarInfo[scalarType], MATCH( scalarDataframe[[#This Row],[scalarName]], co_scalarInfo[scalarName], 0 ) )</f>
        <v>physScalar</v>
      </c>
      <c r="C773" s="46" t="str">
        <f xml:space="preserve"> INDEX( co_scalarInfo[scalarLabel], MATCH( scalarDataframe[[#This Row],[scalarName]], co_scalarInfo[scalarName], 0 ) )</f>
        <v>High Risk Worker Population</v>
      </c>
      <c r="D773" s="17" t="s">
        <v>759</v>
      </c>
      <c r="E773" s="18" t="s">
        <v>11</v>
      </c>
      <c r="F773" s="25">
        <v>2045</v>
      </c>
      <c r="G773" s="26">
        <v>3838783</v>
      </c>
    </row>
    <row r="774" spans="1:7" x14ac:dyDescent="0.25">
      <c r="A774" s="9">
        <f xml:space="preserve"> ROW( scalarDataframe[[#This Row],[row_id]] ) - ROW( scalarDataframe[[#Headers],[row_id]] )</f>
        <v>773</v>
      </c>
      <c r="B774" s="11" t="str">
        <f xml:space="preserve"> INDEX( co_scalarInfo[scalarType], MATCH( scalarDataframe[[#This Row],[scalarName]], co_scalarInfo[scalarName], 0 ) )</f>
        <v>physScalar</v>
      </c>
      <c r="C774" s="46" t="str">
        <f xml:space="preserve"> INDEX( co_scalarInfo[scalarLabel], MATCH( scalarDataframe[[#This Row],[scalarName]], co_scalarInfo[scalarName], 0 ) )</f>
        <v>High Risk Worker Population</v>
      </c>
      <c r="D774" s="17" t="s">
        <v>759</v>
      </c>
      <c r="E774" s="18" t="s">
        <v>11</v>
      </c>
      <c r="F774" s="25">
        <v>2050</v>
      </c>
      <c r="G774" s="26">
        <v>3838783</v>
      </c>
    </row>
    <row r="775" spans="1:7" x14ac:dyDescent="0.25">
      <c r="A775" s="9">
        <f xml:space="preserve"> ROW( scalarDataframe[[#This Row],[row_id]] ) - ROW( scalarDataframe[[#Headers],[row_id]] )</f>
        <v>774</v>
      </c>
      <c r="B775" s="11" t="str">
        <f xml:space="preserve"> INDEX( co_scalarInfo[scalarType], MATCH( scalarDataframe[[#This Row],[scalarName]], co_scalarInfo[scalarName], 0 ) )</f>
        <v>physScalar</v>
      </c>
      <c r="C775" s="46" t="str">
        <f xml:space="preserve"> INDEX( co_scalarInfo[scalarLabel], MATCH( scalarDataframe[[#This Row],[scalarName]], co_scalarInfo[scalarName], 0 ) )</f>
        <v>High Risk Worker Population</v>
      </c>
      <c r="D775" s="17" t="s">
        <v>759</v>
      </c>
      <c r="E775" s="18" t="s">
        <v>11</v>
      </c>
      <c r="F775" s="25">
        <v>2055</v>
      </c>
      <c r="G775" s="26">
        <v>3838783</v>
      </c>
    </row>
    <row r="776" spans="1:7" x14ac:dyDescent="0.25">
      <c r="A776" s="9">
        <f xml:space="preserve"> ROW( scalarDataframe[[#This Row],[row_id]] ) - ROW( scalarDataframe[[#Headers],[row_id]] )</f>
        <v>775</v>
      </c>
      <c r="B776" s="11" t="str">
        <f xml:space="preserve"> INDEX( co_scalarInfo[scalarType], MATCH( scalarDataframe[[#This Row],[scalarName]], co_scalarInfo[scalarName], 0 ) )</f>
        <v>physScalar</v>
      </c>
      <c r="C776" s="46" t="str">
        <f xml:space="preserve"> INDEX( co_scalarInfo[scalarLabel], MATCH( scalarDataframe[[#This Row],[scalarName]], co_scalarInfo[scalarName], 0 ) )</f>
        <v>High Risk Worker Population</v>
      </c>
      <c r="D776" s="17" t="s">
        <v>759</v>
      </c>
      <c r="E776" s="18" t="s">
        <v>11</v>
      </c>
      <c r="F776" s="25">
        <v>2060</v>
      </c>
      <c r="G776" s="26">
        <v>3838783</v>
      </c>
    </row>
    <row r="777" spans="1:7" x14ac:dyDescent="0.25">
      <c r="A777" s="9">
        <f xml:space="preserve"> ROW( scalarDataframe[[#This Row],[row_id]] ) - ROW( scalarDataframe[[#Headers],[row_id]] )</f>
        <v>776</v>
      </c>
      <c r="B777" s="11" t="str">
        <f xml:space="preserve"> INDEX( co_scalarInfo[scalarType], MATCH( scalarDataframe[[#This Row],[scalarName]], co_scalarInfo[scalarName], 0 ) )</f>
        <v>physScalar</v>
      </c>
      <c r="C777" s="46" t="str">
        <f xml:space="preserve"> INDEX( co_scalarInfo[scalarLabel], MATCH( scalarDataframe[[#This Row],[scalarName]], co_scalarInfo[scalarName], 0 ) )</f>
        <v>High Risk Worker Population</v>
      </c>
      <c r="D777" s="17" t="s">
        <v>759</v>
      </c>
      <c r="E777" s="18" t="s">
        <v>11</v>
      </c>
      <c r="F777" s="25">
        <v>2065</v>
      </c>
      <c r="G777" s="26">
        <v>3838783</v>
      </c>
    </row>
    <row r="778" spans="1:7" x14ac:dyDescent="0.25">
      <c r="A778" s="9">
        <f xml:space="preserve"> ROW( scalarDataframe[[#This Row],[row_id]] ) - ROW( scalarDataframe[[#Headers],[row_id]] )</f>
        <v>777</v>
      </c>
      <c r="B778" s="11" t="str">
        <f xml:space="preserve"> INDEX( co_scalarInfo[scalarType], MATCH( scalarDataframe[[#This Row],[scalarName]], co_scalarInfo[scalarName], 0 ) )</f>
        <v>physScalar</v>
      </c>
      <c r="C778" s="46" t="str">
        <f xml:space="preserve"> INDEX( co_scalarInfo[scalarLabel], MATCH( scalarDataframe[[#This Row],[scalarName]], co_scalarInfo[scalarName], 0 ) )</f>
        <v>High Risk Worker Population</v>
      </c>
      <c r="D778" s="17" t="s">
        <v>759</v>
      </c>
      <c r="E778" s="18" t="s">
        <v>11</v>
      </c>
      <c r="F778" s="25">
        <v>2070</v>
      </c>
      <c r="G778" s="26">
        <v>3838783</v>
      </c>
    </row>
    <row r="779" spans="1:7" x14ac:dyDescent="0.25">
      <c r="A779" s="9">
        <f xml:space="preserve"> ROW( scalarDataframe[[#This Row],[row_id]] ) - ROW( scalarDataframe[[#Headers],[row_id]] )</f>
        <v>778</v>
      </c>
      <c r="B779" s="11" t="str">
        <f xml:space="preserve"> INDEX( co_scalarInfo[scalarType], MATCH( scalarDataframe[[#This Row],[scalarName]], co_scalarInfo[scalarName], 0 ) )</f>
        <v>physScalar</v>
      </c>
      <c r="C779" s="46" t="str">
        <f xml:space="preserve"> INDEX( co_scalarInfo[scalarLabel], MATCH( scalarDataframe[[#This Row],[scalarName]], co_scalarInfo[scalarName], 0 ) )</f>
        <v>High Risk Worker Population</v>
      </c>
      <c r="D779" s="17" t="s">
        <v>759</v>
      </c>
      <c r="E779" s="18" t="s">
        <v>11</v>
      </c>
      <c r="F779" s="25">
        <v>2075</v>
      </c>
      <c r="G779" s="26">
        <v>3838783</v>
      </c>
    </row>
    <row r="780" spans="1:7" x14ac:dyDescent="0.25">
      <c r="A780" s="9">
        <f xml:space="preserve"> ROW( scalarDataframe[[#This Row],[row_id]] ) - ROW( scalarDataframe[[#Headers],[row_id]] )</f>
        <v>779</v>
      </c>
      <c r="B780" s="11" t="str">
        <f xml:space="preserve"> INDEX( co_scalarInfo[scalarType], MATCH( scalarDataframe[[#This Row],[scalarName]], co_scalarInfo[scalarName], 0 ) )</f>
        <v>physScalar</v>
      </c>
      <c r="C780" s="46" t="str">
        <f xml:space="preserve"> INDEX( co_scalarInfo[scalarLabel], MATCH( scalarDataframe[[#This Row],[scalarName]], co_scalarInfo[scalarName], 0 ) )</f>
        <v>High Risk Worker Population</v>
      </c>
      <c r="D780" s="17" t="s">
        <v>759</v>
      </c>
      <c r="E780" s="18" t="s">
        <v>11</v>
      </c>
      <c r="F780" s="25">
        <v>2080</v>
      </c>
      <c r="G780" s="26">
        <v>3838783</v>
      </c>
    </row>
    <row r="781" spans="1:7" x14ac:dyDescent="0.25">
      <c r="A781" s="9">
        <f xml:space="preserve"> ROW( scalarDataframe[[#This Row],[row_id]] ) - ROW( scalarDataframe[[#Headers],[row_id]] )</f>
        <v>780</v>
      </c>
      <c r="B781" s="11" t="str">
        <f xml:space="preserve"> INDEX( co_scalarInfo[scalarType], MATCH( scalarDataframe[[#This Row],[scalarName]], co_scalarInfo[scalarName], 0 ) )</f>
        <v>physScalar</v>
      </c>
      <c r="C781" s="46" t="str">
        <f xml:space="preserve"> INDEX( co_scalarInfo[scalarLabel], MATCH( scalarDataframe[[#This Row],[scalarName]], co_scalarInfo[scalarName], 0 ) )</f>
        <v>High Risk Worker Population</v>
      </c>
      <c r="D781" s="17" t="s">
        <v>759</v>
      </c>
      <c r="E781" s="18" t="s">
        <v>11</v>
      </c>
      <c r="F781" s="25">
        <v>2085</v>
      </c>
      <c r="G781" s="26">
        <v>3838783</v>
      </c>
    </row>
    <row r="782" spans="1:7" x14ac:dyDescent="0.25">
      <c r="A782" s="9">
        <f xml:space="preserve"> ROW( scalarDataframe[[#This Row],[row_id]] ) - ROW( scalarDataframe[[#Headers],[row_id]] )</f>
        <v>781</v>
      </c>
      <c r="B782" s="11" t="str">
        <f xml:space="preserve"> INDEX( co_scalarInfo[scalarType], MATCH( scalarDataframe[[#This Row],[scalarName]], co_scalarInfo[scalarName], 0 ) )</f>
        <v>physScalar</v>
      </c>
      <c r="C782" s="46" t="str">
        <f xml:space="preserve"> INDEX( co_scalarInfo[scalarLabel], MATCH( scalarDataframe[[#This Row],[scalarName]], co_scalarInfo[scalarName], 0 ) )</f>
        <v>High Risk Worker Population</v>
      </c>
      <c r="D782" s="17" t="s">
        <v>759</v>
      </c>
      <c r="E782" s="18" t="s">
        <v>11</v>
      </c>
      <c r="F782" s="25">
        <v>2090</v>
      </c>
      <c r="G782" s="26">
        <v>3838783</v>
      </c>
    </row>
    <row r="783" spans="1:7" x14ac:dyDescent="0.25">
      <c r="A783" s="9">
        <f xml:space="preserve"> ROW( scalarDataframe[[#This Row],[row_id]] ) - ROW( scalarDataframe[[#Headers],[row_id]] )</f>
        <v>782</v>
      </c>
      <c r="B783" s="11" t="str">
        <f xml:space="preserve"> INDEX( co_scalarInfo[scalarType], MATCH( scalarDataframe[[#This Row],[scalarName]], co_scalarInfo[scalarName], 0 ) )</f>
        <v>physScalar</v>
      </c>
      <c r="C783" s="46" t="str">
        <f xml:space="preserve"> INDEX( co_scalarInfo[scalarLabel], MATCH( scalarDataframe[[#This Row],[scalarName]], co_scalarInfo[scalarName], 0 ) )</f>
        <v>High Risk Worker Population</v>
      </c>
      <c r="D783" s="17" t="s">
        <v>759</v>
      </c>
      <c r="E783" s="18" t="s">
        <v>12</v>
      </c>
      <c r="F783" s="25">
        <v>2010</v>
      </c>
      <c r="G783" s="26">
        <v>5718429</v>
      </c>
    </row>
    <row r="784" spans="1:7" x14ac:dyDescent="0.25">
      <c r="A784" s="9">
        <f xml:space="preserve"> ROW( scalarDataframe[[#This Row],[row_id]] ) - ROW( scalarDataframe[[#Headers],[row_id]] )</f>
        <v>783</v>
      </c>
      <c r="B784" s="11" t="str">
        <f xml:space="preserve"> INDEX( co_scalarInfo[scalarType], MATCH( scalarDataframe[[#This Row],[scalarName]], co_scalarInfo[scalarName], 0 ) )</f>
        <v>physScalar</v>
      </c>
      <c r="C784" s="46" t="str">
        <f xml:space="preserve"> INDEX( co_scalarInfo[scalarLabel], MATCH( scalarDataframe[[#This Row],[scalarName]], co_scalarInfo[scalarName], 0 ) )</f>
        <v>High Risk Worker Population</v>
      </c>
      <c r="D784" s="17" t="s">
        <v>759</v>
      </c>
      <c r="E784" s="18" t="s">
        <v>12</v>
      </c>
      <c r="F784" s="25">
        <v>2015</v>
      </c>
      <c r="G784" s="26">
        <v>5718429</v>
      </c>
    </row>
    <row r="785" spans="1:7" x14ac:dyDescent="0.25">
      <c r="A785" s="9">
        <f xml:space="preserve"> ROW( scalarDataframe[[#This Row],[row_id]] ) - ROW( scalarDataframe[[#Headers],[row_id]] )</f>
        <v>784</v>
      </c>
      <c r="B785" s="11" t="str">
        <f xml:space="preserve"> INDEX( co_scalarInfo[scalarType], MATCH( scalarDataframe[[#This Row],[scalarName]], co_scalarInfo[scalarName], 0 ) )</f>
        <v>physScalar</v>
      </c>
      <c r="C785" s="46" t="str">
        <f xml:space="preserve"> INDEX( co_scalarInfo[scalarLabel], MATCH( scalarDataframe[[#This Row],[scalarName]], co_scalarInfo[scalarName], 0 ) )</f>
        <v>High Risk Worker Population</v>
      </c>
      <c r="D785" s="17" t="s">
        <v>759</v>
      </c>
      <c r="E785" s="18" t="s">
        <v>12</v>
      </c>
      <c r="F785" s="25">
        <v>2020</v>
      </c>
      <c r="G785" s="26">
        <v>5718429</v>
      </c>
    </row>
    <row r="786" spans="1:7" x14ac:dyDescent="0.25">
      <c r="A786" s="9">
        <f xml:space="preserve"> ROW( scalarDataframe[[#This Row],[row_id]] ) - ROW( scalarDataframe[[#Headers],[row_id]] )</f>
        <v>785</v>
      </c>
      <c r="B786" s="11" t="str">
        <f xml:space="preserve"> INDEX( co_scalarInfo[scalarType], MATCH( scalarDataframe[[#This Row],[scalarName]], co_scalarInfo[scalarName], 0 ) )</f>
        <v>physScalar</v>
      </c>
      <c r="C786" s="46" t="str">
        <f xml:space="preserve"> INDEX( co_scalarInfo[scalarLabel], MATCH( scalarDataframe[[#This Row],[scalarName]], co_scalarInfo[scalarName], 0 ) )</f>
        <v>High Risk Worker Population</v>
      </c>
      <c r="D786" s="17" t="s">
        <v>759</v>
      </c>
      <c r="E786" s="18" t="s">
        <v>12</v>
      </c>
      <c r="F786" s="25">
        <v>2025</v>
      </c>
      <c r="G786" s="26">
        <v>5718429</v>
      </c>
    </row>
    <row r="787" spans="1:7" x14ac:dyDescent="0.25">
      <c r="A787" s="9">
        <f xml:space="preserve"> ROW( scalarDataframe[[#This Row],[row_id]] ) - ROW( scalarDataframe[[#Headers],[row_id]] )</f>
        <v>786</v>
      </c>
      <c r="B787" s="11" t="str">
        <f xml:space="preserve"> INDEX( co_scalarInfo[scalarType], MATCH( scalarDataframe[[#This Row],[scalarName]], co_scalarInfo[scalarName], 0 ) )</f>
        <v>physScalar</v>
      </c>
      <c r="C787" s="46" t="str">
        <f xml:space="preserve"> INDEX( co_scalarInfo[scalarLabel], MATCH( scalarDataframe[[#This Row],[scalarName]], co_scalarInfo[scalarName], 0 ) )</f>
        <v>High Risk Worker Population</v>
      </c>
      <c r="D787" s="17" t="s">
        <v>759</v>
      </c>
      <c r="E787" s="18" t="s">
        <v>12</v>
      </c>
      <c r="F787" s="25">
        <v>2030</v>
      </c>
      <c r="G787" s="26">
        <v>5718429</v>
      </c>
    </row>
    <row r="788" spans="1:7" x14ac:dyDescent="0.25">
      <c r="A788" s="9">
        <f xml:space="preserve"> ROW( scalarDataframe[[#This Row],[row_id]] ) - ROW( scalarDataframe[[#Headers],[row_id]] )</f>
        <v>787</v>
      </c>
      <c r="B788" s="11" t="str">
        <f xml:space="preserve"> INDEX( co_scalarInfo[scalarType], MATCH( scalarDataframe[[#This Row],[scalarName]], co_scalarInfo[scalarName], 0 ) )</f>
        <v>physScalar</v>
      </c>
      <c r="C788" s="46" t="str">
        <f xml:space="preserve"> INDEX( co_scalarInfo[scalarLabel], MATCH( scalarDataframe[[#This Row],[scalarName]], co_scalarInfo[scalarName], 0 ) )</f>
        <v>High Risk Worker Population</v>
      </c>
      <c r="D788" s="17" t="s">
        <v>759</v>
      </c>
      <c r="E788" s="18" t="s">
        <v>12</v>
      </c>
      <c r="F788" s="25">
        <v>2035</v>
      </c>
      <c r="G788" s="26">
        <v>5718429</v>
      </c>
    </row>
    <row r="789" spans="1:7" x14ac:dyDescent="0.25">
      <c r="A789" s="9">
        <f xml:space="preserve"> ROW( scalarDataframe[[#This Row],[row_id]] ) - ROW( scalarDataframe[[#Headers],[row_id]] )</f>
        <v>788</v>
      </c>
      <c r="B789" s="11" t="str">
        <f xml:space="preserve"> INDEX( co_scalarInfo[scalarType], MATCH( scalarDataframe[[#This Row],[scalarName]], co_scalarInfo[scalarName], 0 ) )</f>
        <v>physScalar</v>
      </c>
      <c r="C789" s="46" t="str">
        <f xml:space="preserve"> INDEX( co_scalarInfo[scalarLabel], MATCH( scalarDataframe[[#This Row],[scalarName]], co_scalarInfo[scalarName], 0 ) )</f>
        <v>High Risk Worker Population</v>
      </c>
      <c r="D789" s="17" t="s">
        <v>759</v>
      </c>
      <c r="E789" s="18" t="s">
        <v>12</v>
      </c>
      <c r="F789" s="25">
        <v>2040</v>
      </c>
      <c r="G789" s="26">
        <v>5718429</v>
      </c>
    </row>
    <row r="790" spans="1:7" x14ac:dyDescent="0.25">
      <c r="A790" s="9">
        <f xml:space="preserve"> ROW( scalarDataframe[[#This Row],[row_id]] ) - ROW( scalarDataframe[[#Headers],[row_id]] )</f>
        <v>789</v>
      </c>
      <c r="B790" s="11" t="str">
        <f xml:space="preserve"> INDEX( co_scalarInfo[scalarType], MATCH( scalarDataframe[[#This Row],[scalarName]], co_scalarInfo[scalarName], 0 ) )</f>
        <v>physScalar</v>
      </c>
      <c r="C790" s="46" t="str">
        <f xml:space="preserve"> INDEX( co_scalarInfo[scalarLabel], MATCH( scalarDataframe[[#This Row],[scalarName]], co_scalarInfo[scalarName], 0 ) )</f>
        <v>High Risk Worker Population</v>
      </c>
      <c r="D790" s="17" t="s">
        <v>759</v>
      </c>
      <c r="E790" s="18" t="s">
        <v>12</v>
      </c>
      <c r="F790" s="25">
        <v>2045</v>
      </c>
      <c r="G790" s="26">
        <v>5718429</v>
      </c>
    </row>
    <row r="791" spans="1:7" x14ac:dyDescent="0.25">
      <c r="A791" s="9">
        <f xml:space="preserve"> ROW( scalarDataframe[[#This Row],[row_id]] ) - ROW( scalarDataframe[[#Headers],[row_id]] )</f>
        <v>790</v>
      </c>
      <c r="B791" s="11" t="str">
        <f xml:space="preserve"> INDEX( co_scalarInfo[scalarType], MATCH( scalarDataframe[[#This Row],[scalarName]], co_scalarInfo[scalarName], 0 ) )</f>
        <v>physScalar</v>
      </c>
      <c r="C791" s="46" t="str">
        <f xml:space="preserve"> INDEX( co_scalarInfo[scalarLabel], MATCH( scalarDataframe[[#This Row],[scalarName]], co_scalarInfo[scalarName], 0 ) )</f>
        <v>High Risk Worker Population</v>
      </c>
      <c r="D791" s="17" t="s">
        <v>759</v>
      </c>
      <c r="E791" s="18" t="s">
        <v>12</v>
      </c>
      <c r="F791" s="25">
        <v>2050</v>
      </c>
      <c r="G791" s="26">
        <v>5718429</v>
      </c>
    </row>
    <row r="792" spans="1:7" x14ac:dyDescent="0.25">
      <c r="A792" s="9">
        <f xml:space="preserve"> ROW( scalarDataframe[[#This Row],[row_id]] ) - ROW( scalarDataframe[[#Headers],[row_id]] )</f>
        <v>791</v>
      </c>
      <c r="B792" s="11" t="str">
        <f xml:space="preserve"> INDEX( co_scalarInfo[scalarType], MATCH( scalarDataframe[[#This Row],[scalarName]], co_scalarInfo[scalarName], 0 ) )</f>
        <v>physScalar</v>
      </c>
      <c r="C792" s="46" t="str">
        <f xml:space="preserve"> INDEX( co_scalarInfo[scalarLabel], MATCH( scalarDataframe[[#This Row],[scalarName]], co_scalarInfo[scalarName], 0 ) )</f>
        <v>High Risk Worker Population</v>
      </c>
      <c r="D792" s="17" t="s">
        <v>759</v>
      </c>
      <c r="E792" s="18" t="s">
        <v>12</v>
      </c>
      <c r="F792" s="25">
        <v>2055</v>
      </c>
      <c r="G792" s="26">
        <v>5718429</v>
      </c>
    </row>
    <row r="793" spans="1:7" x14ac:dyDescent="0.25">
      <c r="A793" s="9">
        <f xml:space="preserve"> ROW( scalarDataframe[[#This Row],[row_id]] ) - ROW( scalarDataframe[[#Headers],[row_id]] )</f>
        <v>792</v>
      </c>
      <c r="B793" s="11" t="str">
        <f xml:space="preserve"> INDEX( co_scalarInfo[scalarType], MATCH( scalarDataframe[[#This Row],[scalarName]], co_scalarInfo[scalarName], 0 ) )</f>
        <v>physScalar</v>
      </c>
      <c r="C793" s="46" t="str">
        <f xml:space="preserve"> INDEX( co_scalarInfo[scalarLabel], MATCH( scalarDataframe[[#This Row],[scalarName]], co_scalarInfo[scalarName], 0 ) )</f>
        <v>High Risk Worker Population</v>
      </c>
      <c r="D793" s="17" t="s">
        <v>759</v>
      </c>
      <c r="E793" s="18" t="s">
        <v>12</v>
      </c>
      <c r="F793" s="25">
        <v>2060</v>
      </c>
      <c r="G793" s="26">
        <v>5718429</v>
      </c>
    </row>
    <row r="794" spans="1:7" x14ac:dyDescent="0.25">
      <c r="A794" s="9">
        <f xml:space="preserve"> ROW( scalarDataframe[[#This Row],[row_id]] ) - ROW( scalarDataframe[[#Headers],[row_id]] )</f>
        <v>793</v>
      </c>
      <c r="B794" s="11" t="str">
        <f xml:space="preserve"> INDEX( co_scalarInfo[scalarType], MATCH( scalarDataframe[[#This Row],[scalarName]], co_scalarInfo[scalarName], 0 ) )</f>
        <v>physScalar</v>
      </c>
      <c r="C794" s="46" t="str">
        <f xml:space="preserve"> INDEX( co_scalarInfo[scalarLabel], MATCH( scalarDataframe[[#This Row],[scalarName]], co_scalarInfo[scalarName], 0 ) )</f>
        <v>High Risk Worker Population</v>
      </c>
      <c r="D794" s="17" t="s">
        <v>759</v>
      </c>
      <c r="E794" s="18" t="s">
        <v>12</v>
      </c>
      <c r="F794" s="25">
        <v>2065</v>
      </c>
      <c r="G794" s="26">
        <v>5718429</v>
      </c>
    </row>
    <row r="795" spans="1:7" x14ac:dyDescent="0.25">
      <c r="A795" s="9">
        <f xml:space="preserve"> ROW( scalarDataframe[[#This Row],[row_id]] ) - ROW( scalarDataframe[[#Headers],[row_id]] )</f>
        <v>794</v>
      </c>
      <c r="B795" s="11" t="str">
        <f xml:space="preserve"> INDEX( co_scalarInfo[scalarType], MATCH( scalarDataframe[[#This Row],[scalarName]], co_scalarInfo[scalarName], 0 ) )</f>
        <v>physScalar</v>
      </c>
      <c r="C795" s="46" t="str">
        <f xml:space="preserve"> INDEX( co_scalarInfo[scalarLabel], MATCH( scalarDataframe[[#This Row],[scalarName]], co_scalarInfo[scalarName], 0 ) )</f>
        <v>High Risk Worker Population</v>
      </c>
      <c r="D795" s="17" t="s">
        <v>759</v>
      </c>
      <c r="E795" s="18" t="s">
        <v>12</v>
      </c>
      <c r="F795" s="25">
        <v>2070</v>
      </c>
      <c r="G795" s="26">
        <v>5718429</v>
      </c>
    </row>
    <row r="796" spans="1:7" x14ac:dyDescent="0.25">
      <c r="A796" s="9">
        <f xml:space="preserve"> ROW( scalarDataframe[[#This Row],[row_id]] ) - ROW( scalarDataframe[[#Headers],[row_id]] )</f>
        <v>795</v>
      </c>
      <c r="B796" s="11" t="str">
        <f xml:space="preserve"> INDEX( co_scalarInfo[scalarType], MATCH( scalarDataframe[[#This Row],[scalarName]], co_scalarInfo[scalarName], 0 ) )</f>
        <v>physScalar</v>
      </c>
      <c r="C796" s="46" t="str">
        <f xml:space="preserve"> INDEX( co_scalarInfo[scalarLabel], MATCH( scalarDataframe[[#This Row],[scalarName]], co_scalarInfo[scalarName], 0 ) )</f>
        <v>High Risk Worker Population</v>
      </c>
      <c r="D796" s="17" t="s">
        <v>759</v>
      </c>
      <c r="E796" s="18" t="s">
        <v>12</v>
      </c>
      <c r="F796" s="25">
        <v>2075</v>
      </c>
      <c r="G796" s="26">
        <v>5718429</v>
      </c>
    </row>
    <row r="797" spans="1:7" x14ac:dyDescent="0.25">
      <c r="A797" s="9">
        <f xml:space="preserve"> ROW( scalarDataframe[[#This Row],[row_id]] ) - ROW( scalarDataframe[[#Headers],[row_id]] )</f>
        <v>796</v>
      </c>
      <c r="B797" s="11" t="str">
        <f xml:space="preserve"> INDEX( co_scalarInfo[scalarType], MATCH( scalarDataframe[[#This Row],[scalarName]], co_scalarInfo[scalarName], 0 ) )</f>
        <v>physScalar</v>
      </c>
      <c r="C797" s="46" t="str">
        <f xml:space="preserve"> INDEX( co_scalarInfo[scalarLabel], MATCH( scalarDataframe[[#This Row],[scalarName]], co_scalarInfo[scalarName], 0 ) )</f>
        <v>High Risk Worker Population</v>
      </c>
      <c r="D797" s="17" t="s">
        <v>759</v>
      </c>
      <c r="E797" s="18" t="s">
        <v>12</v>
      </c>
      <c r="F797" s="25">
        <v>2080</v>
      </c>
      <c r="G797" s="26">
        <v>5718429</v>
      </c>
    </row>
    <row r="798" spans="1:7" x14ac:dyDescent="0.25">
      <c r="A798" s="9">
        <f xml:space="preserve"> ROW( scalarDataframe[[#This Row],[row_id]] ) - ROW( scalarDataframe[[#Headers],[row_id]] )</f>
        <v>797</v>
      </c>
      <c r="B798" s="11" t="str">
        <f xml:space="preserve"> INDEX( co_scalarInfo[scalarType], MATCH( scalarDataframe[[#This Row],[scalarName]], co_scalarInfo[scalarName], 0 ) )</f>
        <v>physScalar</v>
      </c>
      <c r="C798" s="46" t="str">
        <f xml:space="preserve"> INDEX( co_scalarInfo[scalarLabel], MATCH( scalarDataframe[[#This Row],[scalarName]], co_scalarInfo[scalarName], 0 ) )</f>
        <v>High Risk Worker Population</v>
      </c>
      <c r="D798" s="17" t="s">
        <v>759</v>
      </c>
      <c r="E798" s="18" t="s">
        <v>12</v>
      </c>
      <c r="F798" s="25">
        <v>2085</v>
      </c>
      <c r="G798" s="26">
        <v>5718429</v>
      </c>
    </row>
    <row r="799" spans="1:7" x14ac:dyDescent="0.25">
      <c r="A799" s="9">
        <f xml:space="preserve"> ROW( scalarDataframe[[#This Row],[row_id]] ) - ROW( scalarDataframe[[#Headers],[row_id]] )</f>
        <v>798</v>
      </c>
      <c r="B799" s="11" t="str">
        <f xml:space="preserve"> INDEX( co_scalarInfo[scalarType], MATCH( scalarDataframe[[#This Row],[scalarName]], co_scalarInfo[scalarName], 0 ) )</f>
        <v>physScalar</v>
      </c>
      <c r="C799" s="46" t="str">
        <f xml:space="preserve"> INDEX( co_scalarInfo[scalarLabel], MATCH( scalarDataframe[[#This Row],[scalarName]], co_scalarInfo[scalarName], 0 ) )</f>
        <v>High Risk Worker Population</v>
      </c>
      <c r="D799" s="17" t="s">
        <v>759</v>
      </c>
      <c r="E799" s="18" t="s">
        <v>12</v>
      </c>
      <c r="F799" s="25">
        <v>2090</v>
      </c>
      <c r="G799" s="26">
        <v>5718429</v>
      </c>
    </row>
    <row r="800" spans="1:7" x14ac:dyDescent="0.25">
      <c r="A800" s="9">
        <f xml:space="preserve"> ROW( scalarDataframe[[#This Row],[row_id]] ) - ROW( scalarDataframe[[#Headers],[row_id]] )</f>
        <v>799</v>
      </c>
      <c r="B800" s="11" t="str">
        <f xml:space="preserve"> INDEX( co_scalarInfo[scalarType], MATCH( scalarDataframe[[#This Row],[scalarName]], co_scalarInfo[scalarName], 0 ) )</f>
        <v>physScalar</v>
      </c>
      <c r="C800" s="46" t="str">
        <f xml:space="preserve"> INDEX( co_scalarInfo[scalarLabel], MATCH( scalarDataframe[[#This Row],[scalarName]], co_scalarInfo[scalarName], 0 ) )</f>
        <v>Rail Miles</v>
      </c>
      <c r="D800" s="17" t="s">
        <v>236</v>
      </c>
      <c r="E800" s="18" t="s">
        <v>6</v>
      </c>
      <c r="F800" s="25">
        <v>2010</v>
      </c>
      <c r="G800" s="26">
        <v>45519.437499030275</v>
      </c>
    </row>
    <row r="801" spans="1:7" x14ac:dyDescent="0.25">
      <c r="A801" s="9">
        <f xml:space="preserve"> ROW( scalarDataframe[[#This Row],[row_id]] ) - ROW( scalarDataframe[[#Headers],[row_id]] )</f>
        <v>800</v>
      </c>
      <c r="B801" s="11" t="str">
        <f xml:space="preserve"> INDEX( co_scalarInfo[scalarType], MATCH( scalarDataframe[[#This Row],[scalarName]], co_scalarInfo[scalarName], 0 ) )</f>
        <v>physScalar</v>
      </c>
      <c r="C801" s="46" t="str">
        <f xml:space="preserve"> INDEX( co_scalarInfo[scalarLabel], MATCH( scalarDataframe[[#This Row],[scalarName]], co_scalarInfo[scalarName], 0 ) )</f>
        <v>Rail Miles</v>
      </c>
      <c r="D801" s="17" t="s">
        <v>236</v>
      </c>
      <c r="E801" s="18" t="s">
        <v>13</v>
      </c>
      <c r="F801" s="25">
        <v>2010</v>
      </c>
      <c r="G801" s="26">
        <v>172703.81037377601</v>
      </c>
    </row>
    <row r="802" spans="1:7" x14ac:dyDescent="0.25">
      <c r="A802" s="9">
        <f xml:space="preserve"> ROW( scalarDataframe[[#This Row],[row_id]] ) - ROW( scalarDataframe[[#Headers],[row_id]] )</f>
        <v>801</v>
      </c>
      <c r="B802" s="11" t="str">
        <f xml:space="preserve"> INDEX( co_scalarInfo[scalarType], MATCH( scalarDataframe[[#This Row],[scalarName]], co_scalarInfo[scalarName], 0 ) )</f>
        <v>physScalar</v>
      </c>
      <c r="C802" s="46" t="str">
        <f xml:space="preserve"> INDEX( co_scalarInfo[scalarLabel], MATCH( scalarDataframe[[#This Row],[scalarName]], co_scalarInfo[scalarName], 0 ) )</f>
        <v>Rail Miles</v>
      </c>
      <c r="D802" s="17" t="s">
        <v>236</v>
      </c>
      <c r="E802" s="18" t="s">
        <v>7</v>
      </c>
      <c r="F802" s="25">
        <v>2010</v>
      </c>
      <c r="G802" s="26">
        <v>21238.660469659051</v>
      </c>
    </row>
    <row r="803" spans="1:7" x14ac:dyDescent="0.25">
      <c r="A803" s="9">
        <f xml:space="preserve"> ROW( scalarDataframe[[#This Row],[row_id]] ) - ROW( scalarDataframe[[#Headers],[row_id]] )</f>
        <v>802</v>
      </c>
      <c r="B803" s="11" t="str">
        <f xml:space="preserve"> INDEX( co_scalarInfo[scalarType], MATCH( scalarDataframe[[#This Row],[scalarName]], co_scalarInfo[scalarName], 0 ) )</f>
        <v>physScalar</v>
      </c>
      <c r="C803" s="46" t="str">
        <f xml:space="preserve"> INDEX( co_scalarInfo[scalarLabel], MATCH( scalarDataframe[[#This Row],[scalarName]], co_scalarInfo[scalarName], 0 ) )</f>
        <v>Rail Miles</v>
      </c>
      <c r="D803" s="17" t="s">
        <v>236</v>
      </c>
      <c r="E803" s="18" t="s">
        <v>8</v>
      </c>
      <c r="F803" s="25">
        <v>2010</v>
      </c>
      <c r="G803" s="26">
        <v>16012.8149398062</v>
      </c>
    </row>
    <row r="804" spans="1:7" x14ac:dyDescent="0.25">
      <c r="A804" s="9">
        <f xml:space="preserve"> ROW( scalarDataframe[[#This Row],[row_id]] ) - ROW( scalarDataframe[[#Headers],[row_id]] )</f>
        <v>803</v>
      </c>
      <c r="B804" s="11" t="str">
        <f xml:space="preserve"> INDEX( co_scalarInfo[scalarType], MATCH( scalarDataframe[[#This Row],[scalarName]], co_scalarInfo[scalarName], 0 ) )</f>
        <v>physScalar</v>
      </c>
      <c r="C804" s="46" t="str">
        <f xml:space="preserve"> INDEX( co_scalarInfo[scalarLabel], MATCH( scalarDataframe[[#This Row],[scalarName]], co_scalarInfo[scalarName], 0 ) )</f>
        <v>Rail Miles</v>
      </c>
      <c r="D804" s="17" t="s">
        <v>236</v>
      </c>
      <c r="E804" s="18" t="s">
        <v>9</v>
      </c>
      <c r="F804" s="25">
        <v>2010</v>
      </c>
      <c r="G804" s="26">
        <v>8715.2955883617506</v>
      </c>
    </row>
    <row r="805" spans="1:7" x14ac:dyDescent="0.25">
      <c r="A805" s="9">
        <f xml:space="preserve"> ROW( scalarDataframe[[#This Row],[row_id]] ) - ROW( scalarDataframe[[#Headers],[row_id]] )</f>
        <v>804</v>
      </c>
      <c r="B805" s="11" t="str">
        <f xml:space="preserve"> INDEX( co_scalarInfo[scalarType], MATCH( scalarDataframe[[#This Row],[scalarName]], co_scalarInfo[scalarName], 0 ) )</f>
        <v>physScalar</v>
      </c>
      <c r="C805" s="46" t="str">
        <f xml:space="preserve"> INDEX( co_scalarInfo[scalarLabel], MATCH( scalarDataframe[[#This Row],[scalarName]], co_scalarInfo[scalarName], 0 ) )</f>
        <v>Rail Miles</v>
      </c>
      <c r="D805" s="17" t="s">
        <v>236</v>
      </c>
      <c r="E805" s="18" t="s">
        <v>10</v>
      </c>
      <c r="F805" s="25">
        <v>2010</v>
      </c>
      <c r="G805" s="26">
        <v>39095.975839710947</v>
      </c>
    </row>
    <row r="806" spans="1:7" x14ac:dyDescent="0.25">
      <c r="A806" s="9">
        <f xml:space="preserve"> ROW( scalarDataframe[[#This Row],[row_id]] ) - ROW( scalarDataframe[[#Headers],[row_id]] )</f>
        <v>805</v>
      </c>
      <c r="B806" s="11" t="str">
        <f xml:space="preserve"> INDEX( co_scalarInfo[scalarType], MATCH( scalarDataframe[[#This Row],[scalarName]], co_scalarInfo[scalarName], 0 ) )</f>
        <v>physScalar</v>
      </c>
      <c r="C806" s="46" t="str">
        <f xml:space="preserve"> INDEX( co_scalarInfo[scalarLabel], MATCH( scalarDataframe[[#This Row],[scalarName]], co_scalarInfo[scalarName], 0 ) )</f>
        <v>Rail Miles</v>
      </c>
      <c r="D806" s="17" t="s">
        <v>236</v>
      </c>
      <c r="E806" s="18" t="s">
        <v>11</v>
      </c>
      <c r="F806" s="25">
        <v>2010</v>
      </c>
      <c r="G806" s="26">
        <v>22149.35855572742</v>
      </c>
    </row>
    <row r="807" spans="1:7" x14ac:dyDescent="0.25">
      <c r="A807" s="9">
        <f xml:space="preserve"> ROW( scalarDataframe[[#This Row],[row_id]] ) - ROW( scalarDataframe[[#Headers],[row_id]] )</f>
        <v>806</v>
      </c>
      <c r="B807" s="11" t="str">
        <f xml:space="preserve"> INDEX( co_scalarInfo[scalarType], MATCH( scalarDataframe[[#This Row],[scalarName]], co_scalarInfo[scalarName], 0 ) )</f>
        <v>physScalar</v>
      </c>
      <c r="C807" s="46" t="str">
        <f xml:space="preserve"> INDEX( co_scalarInfo[scalarLabel], MATCH( scalarDataframe[[#This Row],[scalarName]], co_scalarInfo[scalarName], 0 ) )</f>
        <v>Rail Miles</v>
      </c>
      <c r="D807" s="17" t="s">
        <v>236</v>
      </c>
      <c r="E807" s="18" t="s">
        <v>12</v>
      </c>
      <c r="F807" s="25">
        <v>2010</v>
      </c>
      <c r="G807" s="26">
        <v>19972.267481480369</v>
      </c>
    </row>
    <row r="808" spans="1:7" x14ac:dyDescent="0.25">
      <c r="A808" s="9">
        <f xml:space="preserve"> ROW( scalarDataframe[[#This Row],[row_id]] ) - ROW( scalarDataframe[[#Headers],[row_id]] )</f>
        <v>807</v>
      </c>
      <c r="B808" s="11" t="str">
        <f xml:space="preserve"> INDEX( co_scalarInfo[scalarType], MATCH( scalarDataframe[[#This Row],[scalarName]], co_scalarInfo[scalarName], 0 ) )</f>
        <v>physScalar</v>
      </c>
      <c r="C808" s="46" t="str">
        <f xml:space="preserve"> INDEX( co_scalarInfo[scalarLabel], MATCH( scalarDataframe[[#This Row],[scalarName]], co_scalarInfo[scalarName], 0 ) )</f>
        <v>Road Miles</v>
      </c>
      <c r="D808" s="17" t="s">
        <v>250</v>
      </c>
      <c r="E808" s="18" t="s">
        <v>6</v>
      </c>
      <c r="F808" s="25">
        <v>2010</v>
      </c>
      <c r="G808" s="26">
        <v>2031304.073620277</v>
      </c>
    </row>
    <row r="809" spans="1:7" x14ac:dyDescent="0.25">
      <c r="A809" s="9">
        <f xml:space="preserve"> ROW( scalarDataframe[[#This Row],[row_id]] ) - ROW( scalarDataframe[[#Headers],[row_id]] )</f>
        <v>808</v>
      </c>
      <c r="B809" s="11" t="str">
        <f xml:space="preserve"> INDEX( co_scalarInfo[scalarType], MATCH( scalarDataframe[[#This Row],[scalarName]], co_scalarInfo[scalarName], 0 ) )</f>
        <v>physScalar</v>
      </c>
      <c r="C809" s="46" t="str">
        <f xml:space="preserve"> INDEX( co_scalarInfo[scalarLabel], MATCH( scalarDataframe[[#This Row],[scalarName]], co_scalarInfo[scalarName], 0 ) )</f>
        <v>Road Miles</v>
      </c>
      <c r="D809" s="17" t="s">
        <v>250</v>
      </c>
      <c r="E809" s="18" t="s">
        <v>7</v>
      </c>
      <c r="F809" s="25">
        <v>2010</v>
      </c>
      <c r="G809" s="26">
        <v>991722.197822463</v>
      </c>
    </row>
    <row r="810" spans="1:7" x14ac:dyDescent="0.25">
      <c r="A810" s="9">
        <f xml:space="preserve"> ROW( scalarDataframe[[#This Row],[row_id]] ) - ROW( scalarDataframe[[#Headers],[row_id]] )</f>
        <v>809</v>
      </c>
      <c r="B810" s="11" t="str">
        <f xml:space="preserve"> INDEX( co_scalarInfo[scalarType], MATCH( scalarDataframe[[#This Row],[scalarName]], co_scalarInfo[scalarName], 0 ) )</f>
        <v>physScalar</v>
      </c>
      <c r="C810" s="46" t="str">
        <f xml:space="preserve"> INDEX( co_scalarInfo[scalarLabel], MATCH( scalarDataframe[[#This Row],[scalarName]], co_scalarInfo[scalarName], 0 ) )</f>
        <v>Road Miles</v>
      </c>
      <c r="D810" s="17" t="s">
        <v>250</v>
      </c>
      <c r="E810" s="18" t="s">
        <v>8</v>
      </c>
      <c r="F810" s="25">
        <v>2010</v>
      </c>
      <c r="G810" s="26">
        <v>743409.69855529245</v>
      </c>
    </row>
    <row r="811" spans="1:7" x14ac:dyDescent="0.25">
      <c r="A811" s="9">
        <f xml:space="preserve"> ROW( scalarDataframe[[#This Row],[row_id]] ) - ROW( scalarDataframe[[#Headers],[row_id]] )</f>
        <v>810</v>
      </c>
      <c r="B811" s="11" t="str">
        <f xml:space="preserve"> INDEX( co_scalarInfo[scalarType], MATCH( scalarDataframe[[#This Row],[scalarName]], co_scalarInfo[scalarName], 0 ) )</f>
        <v>physScalar</v>
      </c>
      <c r="C811" s="46" t="str">
        <f xml:space="preserve"> INDEX( co_scalarInfo[scalarLabel], MATCH( scalarDataframe[[#This Row],[scalarName]], co_scalarInfo[scalarName], 0 ) )</f>
        <v>Road Miles</v>
      </c>
      <c r="D811" s="17" t="s">
        <v>250</v>
      </c>
      <c r="E811" s="18" t="s">
        <v>9</v>
      </c>
      <c r="F811" s="25">
        <v>2010</v>
      </c>
      <c r="G811" s="26">
        <v>394630.18146074592</v>
      </c>
    </row>
    <row r="812" spans="1:7" x14ac:dyDescent="0.25">
      <c r="A812" s="9">
        <f xml:space="preserve"> ROW( scalarDataframe[[#This Row],[row_id]] ) - ROW( scalarDataframe[[#Headers],[row_id]] )</f>
        <v>811</v>
      </c>
      <c r="B812" s="11" t="str">
        <f xml:space="preserve"> INDEX( co_scalarInfo[scalarType], MATCH( scalarDataframe[[#This Row],[scalarName]], co_scalarInfo[scalarName], 0 ) )</f>
        <v>physScalar</v>
      </c>
      <c r="C812" s="46" t="str">
        <f xml:space="preserve"> INDEX( co_scalarInfo[scalarLabel], MATCH( scalarDataframe[[#This Row],[scalarName]], co_scalarInfo[scalarName], 0 ) )</f>
        <v>Road Miles</v>
      </c>
      <c r="D812" s="17" t="s">
        <v>250</v>
      </c>
      <c r="E812" s="18" t="s">
        <v>10</v>
      </c>
      <c r="F812" s="25">
        <v>2010</v>
      </c>
      <c r="G812" s="26">
        <v>2093115.1420239499</v>
      </c>
    </row>
    <row r="813" spans="1:7" x14ac:dyDescent="0.25">
      <c r="A813" s="9">
        <f xml:space="preserve"> ROW( scalarDataframe[[#This Row],[row_id]] ) - ROW( scalarDataframe[[#Headers],[row_id]] )</f>
        <v>812</v>
      </c>
      <c r="B813" s="11" t="str">
        <f xml:space="preserve"> INDEX( co_scalarInfo[scalarType], MATCH( scalarDataframe[[#This Row],[scalarName]], co_scalarInfo[scalarName], 0 ) )</f>
        <v>physScalar</v>
      </c>
      <c r="C813" s="46" t="str">
        <f xml:space="preserve"> INDEX( co_scalarInfo[scalarLabel], MATCH( scalarDataframe[[#This Row],[scalarName]], co_scalarInfo[scalarName], 0 ) )</f>
        <v>Road Miles</v>
      </c>
      <c r="D813" s="17" t="s">
        <v>250</v>
      </c>
      <c r="E813" s="18" t="s">
        <v>11</v>
      </c>
      <c r="F813" s="25">
        <v>2010</v>
      </c>
      <c r="G813" s="26">
        <v>1173032.6544251321</v>
      </c>
    </row>
    <row r="814" spans="1:7" x14ac:dyDescent="0.25">
      <c r="A814" s="9">
        <f xml:space="preserve"> ROW( scalarDataframe[[#This Row],[row_id]] ) - ROW( scalarDataframe[[#Headers],[row_id]] )</f>
        <v>813</v>
      </c>
      <c r="B814" s="11" t="str">
        <f xml:space="preserve"> INDEX( co_scalarInfo[scalarType], MATCH( scalarDataframe[[#This Row],[scalarName]], co_scalarInfo[scalarName], 0 ) )</f>
        <v>physScalar</v>
      </c>
      <c r="C814" s="46" t="str">
        <f xml:space="preserve"> INDEX( co_scalarInfo[scalarLabel], MATCH( scalarDataframe[[#This Row],[scalarName]], co_scalarInfo[scalarName], 0 ) )</f>
        <v>Road Miles</v>
      </c>
      <c r="D814" s="17" t="s">
        <v>250</v>
      </c>
      <c r="E814" s="18" t="s">
        <v>12</v>
      </c>
      <c r="F814" s="25">
        <v>2010</v>
      </c>
      <c r="G814" s="26">
        <v>1008686.4610274433</v>
      </c>
    </row>
    <row r="815" spans="1:7" x14ac:dyDescent="0.25">
      <c r="A815" s="9">
        <f xml:space="preserve"> ROW( scalarDataframe[[#This Row],[row_id]] ) - ROW( scalarDataframe[[#Headers],[row_id]] )</f>
        <v>814</v>
      </c>
      <c r="B815" s="16" t="str">
        <f xml:space="preserve"> INDEX( co_scalarInfo[scalarType], MATCH( scalarDataframe[[#This Row],[scalarName]], co_scalarInfo[scalarName], 0 ) )</f>
        <v>physAdj</v>
      </c>
      <c r="C815" s="44" t="str">
        <f xml:space="preserve"> INDEX( co_scalarInfo[scalarLabel], MATCH( scalarDataframe[[#This Row],[scalarName]], co_scalarInfo[scalarName], 0 ) )</f>
        <v>Valley Fever Mortality Outcome Probability</v>
      </c>
      <c r="D815" s="24" t="s">
        <v>988</v>
      </c>
      <c r="E815" s="17" t="s">
        <v>13</v>
      </c>
      <c r="F815" s="25">
        <v>2010</v>
      </c>
      <c r="G815" s="26">
        <v>0.04</v>
      </c>
    </row>
    <row r="816" spans="1:7" x14ac:dyDescent="0.25">
      <c r="A816" s="9">
        <f xml:space="preserve"> ROW( scalarDataframe[[#This Row],[row_id]] ) - ROW( scalarDataframe[[#Headers],[row_id]] )</f>
        <v>815</v>
      </c>
      <c r="B816" s="16" t="str">
        <f xml:space="preserve"> INDEX( co_scalarInfo[scalarType], MATCH( scalarDataframe[[#This Row],[scalarName]], co_scalarInfo[scalarName], 0 ) )</f>
        <v>physAdj</v>
      </c>
      <c r="C816" s="44" t="str">
        <f xml:space="preserve"> INDEX( co_scalarInfo[scalarLabel], MATCH( scalarDataframe[[#This Row],[scalarName]], co_scalarInfo[scalarName], 0 ) )</f>
        <v>Valley Fever Morbidity Outcome Probability</v>
      </c>
      <c r="D816" s="24" t="s">
        <v>1011</v>
      </c>
      <c r="E816" s="17" t="s">
        <v>13</v>
      </c>
      <c r="F816" s="25">
        <v>2010</v>
      </c>
      <c r="G816" s="26">
        <v>0.96</v>
      </c>
    </row>
    <row r="817" spans="1:7" x14ac:dyDescent="0.25">
      <c r="A817" s="9">
        <f xml:space="preserve"> ROW( scalarDataframe[[#This Row],[row_id]] ) - ROW( scalarDataframe[[#Headers],[row_id]] )</f>
        <v>816</v>
      </c>
      <c r="B817" s="16" t="str">
        <f xml:space="preserve"> INDEX( co_scalarInfo[scalarType], MATCH( scalarDataframe[[#This Row],[scalarName]], co_scalarInfo[scalarName], 0 ) )</f>
        <v>physAdj</v>
      </c>
      <c r="C817" s="44" t="str">
        <f xml:space="preserve"> INDEX( co_scalarInfo[scalarLabel], MATCH( scalarDataframe[[#This Row],[scalarName]], co_scalarInfo[scalarName], 0 ) )</f>
        <v>Valley Fever Lost Wages Outcome Probability</v>
      </c>
      <c r="D817" s="24" t="s">
        <v>989</v>
      </c>
      <c r="E817" s="17" t="s">
        <v>13</v>
      </c>
      <c r="F817" s="25">
        <v>2010</v>
      </c>
      <c r="G817" s="26">
        <v>4.4160000000000004</v>
      </c>
    </row>
    <row r="818" spans="1:7" x14ac:dyDescent="0.25">
      <c r="A818" s="9">
        <f xml:space="preserve"> ROW( scalarDataframe[[#This Row],[row_id]] ) - ROW( scalarDataframe[[#Headers],[row_id]] )</f>
        <v>817</v>
      </c>
      <c r="B818" s="16" t="str">
        <f xml:space="preserve"> INDEX( co_scalarInfo[scalarType], MATCH( scalarDataframe[[#This Row],[scalarName]], co_scalarInfo[scalarName], 0 ) )</f>
        <v>econScalar</v>
      </c>
      <c r="C818" s="44" t="str">
        <f xml:space="preserve"> INDEX( co_scalarInfo[scalarLabel], MATCH( scalarDataframe[[#This Row],[scalarName]], co_scalarInfo[scalarName], 0 ) )</f>
        <v>Valley Fever Average Cost of Illness</v>
      </c>
      <c r="D818" s="24" t="s">
        <v>991</v>
      </c>
      <c r="E818" s="17" t="s">
        <v>13</v>
      </c>
      <c r="F818" s="25">
        <v>2010</v>
      </c>
      <c r="G818" s="26">
        <v>9984.1978090000011</v>
      </c>
    </row>
    <row r="819" spans="1:7" x14ac:dyDescent="0.25">
      <c r="A819" s="9">
        <f xml:space="preserve"> ROW( scalarDataframe[[#This Row],[row_id]] ) - ROW( scalarDataframe[[#Headers],[row_id]] )</f>
        <v>818</v>
      </c>
      <c r="B819" s="16" t="str">
        <f xml:space="preserve"> INDEX( co_scalarInfo[scalarType], MATCH( scalarDataframe[[#This Row],[scalarName]], co_scalarInfo[scalarName], 0 ) )</f>
        <v>econScalar</v>
      </c>
      <c r="C819" s="44" t="str">
        <f xml:space="preserve"> INDEX( co_scalarInfo[scalarLabel], MATCH( scalarDataframe[[#This Row],[scalarName]], co_scalarInfo[scalarName], 0 ) )</f>
        <v>Daily Wages</v>
      </c>
      <c r="D819" s="24" t="s">
        <v>990</v>
      </c>
      <c r="E819" s="17" t="s">
        <v>13</v>
      </c>
      <c r="F819" s="25">
        <v>2010</v>
      </c>
      <c r="G819" s="26">
        <v>162.86601665293983</v>
      </c>
    </row>
    <row r="820" spans="1:7" x14ac:dyDescent="0.25">
      <c r="A820" s="9">
        <f xml:space="preserve"> ROW( scalarDataframe[[#This Row],[row_id]] ) - ROW( scalarDataframe[[#Headers],[row_id]] )</f>
        <v>819</v>
      </c>
      <c r="B820" s="16" t="str">
        <f xml:space="preserve"> INDEX( co_scalarInfo[scalarType], MATCH( scalarDataframe[[#This Row],[scalarName]], co_scalarInfo[scalarName], 0 ) )</f>
        <v>physScalar</v>
      </c>
      <c r="C820" s="44" t="str">
        <f xml:space="preserve"> INDEX( co_scalarInfo[scalarLabel], MATCH( scalarDataframe[[#This Row],[scalarName]], co_scalarInfo[scalarName], 0 ) )</f>
        <v>Asphalt Lane Miles</v>
      </c>
      <c r="D820" s="24" t="s">
        <v>1009</v>
      </c>
      <c r="E820" s="17" t="s">
        <v>6</v>
      </c>
      <c r="F820" s="25">
        <v>2010</v>
      </c>
      <c r="G820" s="26">
        <v>286006.92906156898</v>
      </c>
    </row>
    <row r="821" spans="1:7" x14ac:dyDescent="0.25">
      <c r="A821" s="9">
        <f xml:space="preserve"> ROW( scalarDataframe[[#This Row],[row_id]] ) - ROW( scalarDataframe[[#Headers],[row_id]] )</f>
        <v>820</v>
      </c>
      <c r="B821" s="16" t="str">
        <f xml:space="preserve"> INDEX( co_scalarInfo[scalarType], MATCH( scalarDataframe[[#This Row],[scalarName]], co_scalarInfo[scalarName], 0 ) )</f>
        <v>physScalar</v>
      </c>
      <c r="C821" s="44" t="str">
        <f xml:space="preserve"> INDEX( co_scalarInfo[scalarLabel], MATCH( scalarDataframe[[#This Row],[scalarName]], co_scalarInfo[scalarName], 0 ) )</f>
        <v>Asphalt Lane Miles</v>
      </c>
      <c r="D821" s="24" t="s">
        <v>1009</v>
      </c>
      <c r="E821" s="17" t="s">
        <v>7</v>
      </c>
      <c r="F821" s="25">
        <v>2010</v>
      </c>
      <c r="G821" s="26">
        <v>192526.71769571205</v>
      </c>
    </row>
    <row r="822" spans="1:7" x14ac:dyDescent="0.25">
      <c r="A822" s="9">
        <f xml:space="preserve"> ROW( scalarDataframe[[#This Row],[row_id]] ) - ROW( scalarDataframe[[#Headers],[row_id]] )</f>
        <v>821</v>
      </c>
      <c r="B822" s="16" t="str">
        <f xml:space="preserve"> INDEX( co_scalarInfo[scalarType], MATCH( scalarDataframe[[#This Row],[scalarName]], co_scalarInfo[scalarName], 0 ) )</f>
        <v>physScalar</v>
      </c>
      <c r="C822" s="44" t="str">
        <f xml:space="preserve"> INDEX( co_scalarInfo[scalarLabel], MATCH( scalarDataframe[[#This Row],[scalarName]], co_scalarInfo[scalarName], 0 ) )</f>
        <v>Asphalt Lane Miles</v>
      </c>
      <c r="D822" s="24" t="s">
        <v>1009</v>
      </c>
      <c r="E822" s="17" t="s">
        <v>8</v>
      </c>
      <c r="F822" s="25">
        <v>2010</v>
      </c>
      <c r="G822" s="26">
        <v>116423.82845335787</v>
      </c>
    </row>
    <row r="823" spans="1:7" x14ac:dyDescent="0.25">
      <c r="A823" s="9">
        <f xml:space="preserve"> ROW( scalarDataframe[[#This Row],[row_id]] ) - ROW( scalarDataframe[[#Headers],[row_id]] )</f>
        <v>822</v>
      </c>
      <c r="B823" s="16" t="str">
        <f xml:space="preserve"> INDEX( co_scalarInfo[scalarType], MATCH( scalarDataframe[[#This Row],[scalarName]], co_scalarInfo[scalarName], 0 ) )</f>
        <v>physScalar</v>
      </c>
      <c r="C823" s="44" t="str">
        <f xml:space="preserve"> INDEX( co_scalarInfo[scalarLabel], MATCH( scalarDataframe[[#This Row],[scalarName]], co_scalarInfo[scalarName], 0 ) )</f>
        <v>Asphalt Lane Miles</v>
      </c>
      <c r="D823" s="24" t="s">
        <v>1009</v>
      </c>
      <c r="E823" s="17" t="s">
        <v>9</v>
      </c>
      <c r="F823" s="25">
        <v>2010</v>
      </c>
      <c r="G823" s="26">
        <v>64218.221156922475</v>
      </c>
    </row>
    <row r="824" spans="1:7" x14ac:dyDescent="0.25">
      <c r="A824" s="9">
        <f xml:space="preserve"> ROW( scalarDataframe[[#This Row],[row_id]] ) - ROW( scalarDataframe[[#Headers],[row_id]] )</f>
        <v>823</v>
      </c>
      <c r="B824" s="16" t="str">
        <f xml:space="preserve"> INDEX( co_scalarInfo[scalarType], MATCH( scalarDataframe[[#This Row],[scalarName]], co_scalarInfo[scalarName], 0 ) )</f>
        <v>physScalar</v>
      </c>
      <c r="C824" s="44" t="str">
        <f xml:space="preserve"> INDEX( co_scalarInfo[scalarLabel], MATCH( scalarDataframe[[#This Row],[scalarName]], co_scalarInfo[scalarName], 0 ) )</f>
        <v>Asphalt Lane Miles</v>
      </c>
      <c r="D824" s="24" t="s">
        <v>1009</v>
      </c>
      <c r="E824" s="17" t="s">
        <v>10</v>
      </c>
      <c r="F824" s="25">
        <v>2010</v>
      </c>
      <c r="G824" s="26">
        <v>341919.61241713847</v>
      </c>
    </row>
    <row r="825" spans="1:7" x14ac:dyDescent="0.25">
      <c r="A825" s="9">
        <f xml:space="preserve"> ROW( scalarDataframe[[#This Row],[row_id]] ) - ROW( scalarDataframe[[#Headers],[row_id]] )</f>
        <v>824</v>
      </c>
      <c r="B825" s="16" t="str">
        <f xml:space="preserve"> INDEX( co_scalarInfo[scalarType], MATCH( scalarDataframe[[#This Row],[scalarName]], co_scalarInfo[scalarName], 0 ) )</f>
        <v>physScalar</v>
      </c>
      <c r="C825" s="44" t="str">
        <f xml:space="preserve"> INDEX( co_scalarInfo[scalarLabel], MATCH( scalarDataframe[[#This Row],[scalarName]], co_scalarInfo[scalarName], 0 ) )</f>
        <v>Asphalt Lane Miles</v>
      </c>
      <c r="D825" s="24" t="s">
        <v>1009</v>
      </c>
      <c r="E825" s="17" t="s">
        <v>11</v>
      </c>
      <c r="F825" s="25">
        <v>2010</v>
      </c>
      <c r="G825" s="26">
        <v>168381.86865958094</v>
      </c>
    </row>
    <row r="826" spans="1:7" x14ac:dyDescent="0.25">
      <c r="A826" s="9">
        <f xml:space="preserve"> ROW( scalarDataframe[[#This Row],[row_id]] ) - ROW( scalarDataframe[[#Headers],[row_id]] )</f>
        <v>825</v>
      </c>
      <c r="B826" s="16" t="str">
        <f xml:space="preserve"> INDEX( co_scalarInfo[scalarType], MATCH( scalarDataframe[[#This Row],[scalarName]], co_scalarInfo[scalarName], 0 ) )</f>
        <v>physScalar</v>
      </c>
      <c r="C826" s="44" t="str">
        <f xml:space="preserve"> INDEX( co_scalarInfo[scalarLabel], MATCH( scalarDataframe[[#This Row],[scalarName]], co_scalarInfo[scalarName], 0 ) )</f>
        <v>Asphalt Lane Miles</v>
      </c>
      <c r="D826" s="24" t="s">
        <v>1009</v>
      </c>
      <c r="E826" s="17" t="s">
        <v>12</v>
      </c>
      <c r="F826" s="25">
        <v>2010</v>
      </c>
      <c r="G826" s="26">
        <v>180492.42935059752</v>
      </c>
    </row>
    <row r="827" spans="1:7" x14ac:dyDescent="0.25">
      <c r="A827" s="9">
        <f xml:space="preserve"> ROW( scalarDataframe[[#This Row],[row_id]] ) - ROW( scalarDataframe[[#Headers],[row_id]] )</f>
        <v>826</v>
      </c>
      <c r="B827" s="16" t="str">
        <f xml:space="preserve"> INDEX( co_scalarInfo[scalarType], MATCH( scalarDataframe[[#This Row],[scalarName]], co_scalarInfo[scalarName], 0 ) )</f>
        <v>physScalar</v>
      </c>
      <c r="C827" s="44" t="str">
        <f xml:space="preserve"> INDEX( co_scalarInfo[scalarLabel], MATCH( scalarDataframe[[#This Row],[scalarName]], co_scalarInfo[scalarName], 0 ) )</f>
        <v>Asphalt Lane Miles</v>
      </c>
      <c r="D827" s="24" t="s">
        <v>1009</v>
      </c>
      <c r="E827" s="17" t="s">
        <v>13</v>
      </c>
      <c r="F827" s="25">
        <v>2010</v>
      </c>
      <c r="G827" s="26">
        <v>1349969.6067948786</v>
      </c>
    </row>
    <row r="828" spans="1:7" x14ac:dyDescent="0.25">
      <c r="A828" s="9">
        <f xml:space="preserve"> ROW( scalarDataframe[[#This Row],[row_id]] ) - ROW( scalarDataframe[[#Headers],[row_id]] )</f>
        <v>827</v>
      </c>
      <c r="B828" s="16" t="str">
        <f xml:space="preserve"> INDEX( co_scalarInfo[scalarType], MATCH( scalarDataframe[[#This Row],[scalarName]], co_scalarInfo[scalarName], 0 ) )</f>
        <v>physScalar</v>
      </c>
      <c r="C828" s="44" t="str">
        <f xml:space="preserve"> INDEX( co_scalarInfo[scalarLabel], MATCH( scalarDataframe[[#This Row],[scalarName]], co_scalarInfo[scalarName], 0 ) )</f>
        <v>Asphalt Lane Miles</v>
      </c>
      <c r="D828" s="24" t="s">
        <v>1009</v>
      </c>
      <c r="E828" s="17" t="s">
        <v>6</v>
      </c>
      <c r="F828" s="25">
        <v>2015</v>
      </c>
      <c r="G828" s="26">
        <v>286006.92906156898</v>
      </c>
    </row>
    <row r="829" spans="1:7" x14ac:dyDescent="0.25">
      <c r="A829" s="9">
        <f xml:space="preserve"> ROW( scalarDataframe[[#This Row],[row_id]] ) - ROW( scalarDataframe[[#Headers],[row_id]] )</f>
        <v>828</v>
      </c>
      <c r="B829" s="16" t="str">
        <f xml:space="preserve"> INDEX( co_scalarInfo[scalarType], MATCH( scalarDataframe[[#This Row],[scalarName]], co_scalarInfo[scalarName], 0 ) )</f>
        <v>physScalar</v>
      </c>
      <c r="C829" s="44" t="str">
        <f xml:space="preserve"> INDEX( co_scalarInfo[scalarLabel], MATCH( scalarDataframe[[#This Row],[scalarName]], co_scalarInfo[scalarName], 0 ) )</f>
        <v>Asphalt Lane Miles</v>
      </c>
      <c r="D829" s="24" t="s">
        <v>1009</v>
      </c>
      <c r="E829" s="17" t="s">
        <v>7</v>
      </c>
      <c r="F829" s="25">
        <v>2015</v>
      </c>
      <c r="G829" s="26">
        <v>192526.71769571205</v>
      </c>
    </row>
    <row r="830" spans="1:7" x14ac:dyDescent="0.25">
      <c r="A830" s="9">
        <f xml:space="preserve"> ROW( scalarDataframe[[#This Row],[row_id]] ) - ROW( scalarDataframe[[#Headers],[row_id]] )</f>
        <v>829</v>
      </c>
      <c r="B830" s="16" t="str">
        <f xml:space="preserve"> INDEX( co_scalarInfo[scalarType], MATCH( scalarDataframe[[#This Row],[scalarName]], co_scalarInfo[scalarName], 0 ) )</f>
        <v>physScalar</v>
      </c>
      <c r="C830" s="44" t="str">
        <f xml:space="preserve"> INDEX( co_scalarInfo[scalarLabel], MATCH( scalarDataframe[[#This Row],[scalarName]], co_scalarInfo[scalarName], 0 ) )</f>
        <v>Asphalt Lane Miles</v>
      </c>
      <c r="D830" s="24" t="s">
        <v>1009</v>
      </c>
      <c r="E830" s="17" t="s">
        <v>8</v>
      </c>
      <c r="F830" s="25">
        <v>2015</v>
      </c>
      <c r="G830" s="26">
        <v>116423.82845335787</v>
      </c>
    </row>
    <row r="831" spans="1:7" x14ac:dyDescent="0.25">
      <c r="A831" s="9">
        <f xml:space="preserve"> ROW( scalarDataframe[[#This Row],[row_id]] ) - ROW( scalarDataframe[[#Headers],[row_id]] )</f>
        <v>830</v>
      </c>
      <c r="B831" s="16" t="str">
        <f xml:space="preserve"> INDEX( co_scalarInfo[scalarType], MATCH( scalarDataframe[[#This Row],[scalarName]], co_scalarInfo[scalarName], 0 ) )</f>
        <v>physScalar</v>
      </c>
      <c r="C831" s="44" t="str">
        <f xml:space="preserve"> INDEX( co_scalarInfo[scalarLabel], MATCH( scalarDataframe[[#This Row],[scalarName]], co_scalarInfo[scalarName], 0 ) )</f>
        <v>Asphalt Lane Miles</v>
      </c>
      <c r="D831" s="24" t="s">
        <v>1009</v>
      </c>
      <c r="E831" s="17" t="s">
        <v>9</v>
      </c>
      <c r="F831" s="25">
        <v>2015</v>
      </c>
      <c r="G831" s="26">
        <v>64218.221156922475</v>
      </c>
    </row>
    <row r="832" spans="1:7" x14ac:dyDescent="0.25">
      <c r="A832" s="9">
        <f xml:space="preserve"> ROW( scalarDataframe[[#This Row],[row_id]] ) - ROW( scalarDataframe[[#Headers],[row_id]] )</f>
        <v>831</v>
      </c>
      <c r="B832" s="16" t="str">
        <f xml:space="preserve"> INDEX( co_scalarInfo[scalarType], MATCH( scalarDataframe[[#This Row],[scalarName]], co_scalarInfo[scalarName], 0 ) )</f>
        <v>physScalar</v>
      </c>
      <c r="C832" s="44" t="str">
        <f xml:space="preserve"> INDEX( co_scalarInfo[scalarLabel], MATCH( scalarDataframe[[#This Row],[scalarName]], co_scalarInfo[scalarName], 0 ) )</f>
        <v>Asphalt Lane Miles</v>
      </c>
      <c r="D832" s="24" t="s">
        <v>1009</v>
      </c>
      <c r="E832" s="17" t="s">
        <v>10</v>
      </c>
      <c r="F832" s="25">
        <v>2015</v>
      </c>
      <c r="G832" s="26">
        <v>341919.61241713847</v>
      </c>
    </row>
    <row r="833" spans="1:7" x14ac:dyDescent="0.25">
      <c r="A833" s="9">
        <f xml:space="preserve"> ROW( scalarDataframe[[#This Row],[row_id]] ) - ROW( scalarDataframe[[#Headers],[row_id]] )</f>
        <v>832</v>
      </c>
      <c r="B833" s="16" t="str">
        <f xml:space="preserve"> INDEX( co_scalarInfo[scalarType], MATCH( scalarDataframe[[#This Row],[scalarName]], co_scalarInfo[scalarName], 0 ) )</f>
        <v>physScalar</v>
      </c>
      <c r="C833" s="44" t="str">
        <f xml:space="preserve"> INDEX( co_scalarInfo[scalarLabel], MATCH( scalarDataframe[[#This Row],[scalarName]], co_scalarInfo[scalarName], 0 ) )</f>
        <v>Asphalt Lane Miles</v>
      </c>
      <c r="D833" s="24" t="s">
        <v>1009</v>
      </c>
      <c r="E833" s="17" t="s">
        <v>11</v>
      </c>
      <c r="F833" s="25">
        <v>2015</v>
      </c>
      <c r="G833" s="26">
        <v>168381.86865958094</v>
      </c>
    </row>
    <row r="834" spans="1:7" x14ac:dyDescent="0.25">
      <c r="A834" s="9">
        <f xml:space="preserve"> ROW( scalarDataframe[[#This Row],[row_id]] ) - ROW( scalarDataframe[[#Headers],[row_id]] )</f>
        <v>833</v>
      </c>
      <c r="B834" s="16" t="str">
        <f xml:space="preserve"> INDEX( co_scalarInfo[scalarType], MATCH( scalarDataframe[[#This Row],[scalarName]], co_scalarInfo[scalarName], 0 ) )</f>
        <v>physScalar</v>
      </c>
      <c r="C834" s="44" t="str">
        <f xml:space="preserve"> INDEX( co_scalarInfo[scalarLabel], MATCH( scalarDataframe[[#This Row],[scalarName]], co_scalarInfo[scalarName], 0 ) )</f>
        <v>Asphalt Lane Miles</v>
      </c>
      <c r="D834" s="24" t="s">
        <v>1009</v>
      </c>
      <c r="E834" s="17" t="s">
        <v>12</v>
      </c>
      <c r="F834" s="25">
        <v>2015</v>
      </c>
      <c r="G834" s="26">
        <v>180492.42935059752</v>
      </c>
    </row>
    <row r="835" spans="1:7" x14ac:dyDescent="0.25">
      <c r="A835" s="9">
        <f xml:space="preserve"> ROW( scalarDataframe[[#This Row],[row_id]] ) - ROW( scalarDataframe[[#Headers],[row_id]] )</f>
        <v>834</v>
      </c>
      <c r="B835" s="16" t="str">
        <f xml:space="preserve"> INDEX( co_scalarInfo[scalarType], MATCH( scalarDataframe[[#This Row],[scalarName]], co_scalarInfo[scalarName], 0 ) )</f>
        <v>physScalar</v>
      </c>
      <c r="C835" s="44" t="str">
        <f xml:space="preserve"> INDEX( co_scalarInfo[scalarLabel], MATCH( scalarDataframe[[#This Row],[scalarName]], co_scalarInfo[scalarName], 0 ) )</f>
        <v>Asphalt Lane Miles</v>
      </c>
      <c r="D835" s="24" t="s">
        <v>1009</v>
      </c>
      <c r="E835" s="17" t="s">
        <v>13</v>
      </c>
      <c r="F835" s="25">
        <v>2015</v>
      </c>
      <c r="G835" s="26">
        <v>1349969.6067948786</v>
      </c>
    </row>
    <row r="836" spans="1:7" x14ac:dyDescent="0.25">
      <c r="A836" s="9">
        <f xml:space="preserve"> ROW( scalarDataframe[[#This Row],[row_id]] ) - ROW( scalarDataframe[[#Headers],[row_id]] )</f>
        <v>835</v>
      </c>
      <c r="B836" s="16" t="str">
        <f xml:space="preserve"> INDEX( co_scalarInfo[scalarType], MATCH( scalarDataframe[[#This Row],[scalarName]], co_scalarInfo[scalarName], 0 ) )</f>
        <v>physScalar</v>
      </c>
      <c r="C836" s="44" t="str">
        <f xml:space="preserve"> INDEX( co_scalarInfo[scalarLabel], MATCH( scalarDataframe[[#This Row],[scalarName]], co_scalarInfo[scalarName], 0 ) )</f>
        <v>Asphalt Lane Miles</v>
      </c>
      <c r="D836" s="24" t="s">
        <v>1009</v>
      </c>
      <c r="E836" s="17" t="s">
        <v>6</v>
      </c>
      <c r="F836" s="25">
        <v>2020</v>
      </c>
      <c r="G836" s="26">
        <v>286006.92906156898</v>
      </c>
    </row>
    <row r="837" spans="1:7" x14ac:dyDescent="0.25">
      <c r="A837" s="9">
        <f xml:space="preserve"> ROW( scalarDataframe[[#This Row],[row_id]] ) - ROW( scalarDataframe[[#Headers],[row_id]] )</f>
        <v>836</v>
      </c>
      <c r="B837" s="16" t="str">
        <f xml:space="preserve"> INDEX( co_scalarInfo[scalarType], MATCH( scalarDataframe[[#This Row],[scalarName]], co_scalarInfo[scalarName], 0 ) )</f>
        <v>physScalar</v>
      </c>
      <c r="C837" s="44" t="str">
        <f xml:space="preserve"> INDEX( co_scalarInfo[scalarLabel], MATCH( scalarDataframe[[#This Row],[scalarName]], co_scalarInfo[scalarName], 0 ) )</f>
        <v>Asphalt Lane Miles</v>
      </c>
      <c r="D837" s="24" t="s">
        <v>1009</v>
      </c>
      <c r="E837" s="17" t="s">
        <v>7</v>
      </c>
      <c r="F837" s="25">
        <v>2020</v>
      </c>
      <c r="G837" s="26">
        <v>192526.71769571205</v>
      </c>
    </row>
    <row r="838" spans="1:7" x14ac:dyDescent="0.25">
      <c r="A838" s="9">
        <f xml:space="preserve"> ROW( scalarDataframe[[#This Row],[row_id]] ) - ROW( scalarDataframe[[#Headers],[row_id]] )</f>
        <v>837</v>
      </c>
      <c r="B838" s="16" t="str">
        <f xml:space="preserve"> INDEX( co_scalarInfo[scalarType], MATCH( scalarDataframe[[#This Row],[scalarName]], co_scalarInfo[scalarName], 0 ) )</f>
        <v>physScalar</v>
      </c>
      <c r="C838" s="44" t="str">
        <f xml:space="preserve"> INDEX( co_scalarInfo[scalarLabel], MATCH( scalarDataframe[[#This Row],[scalarName]], co_scalarInfo[scalarName], 0 ) )</f>
        <v>Asphalt Lane Miles</v>
      </c>
      <c r="D838" s="24" t="s">
        <v>1009</v>
      </c>
      <c r="E838" s="17" t="s">
        <v>8</v>
      </c>
      <c r="F838" s="25">
        <v>2020</v>
      </c>
      <c r="G838" s="26">
        <v>116423.82845335787</v>
      </c>
    </row>
    <row r="839" spans="1:7" x14ac:dyDescent="0.25">
      <c r="A839" s="9">
        <f xml:space="preserve"> ROW( scalarDataframe[[#This Row],[row_id]] ) - ROW( scalarDataframe[[#Headers],[row_id]] )</f>
        <v>838</v>
      </c>
      <c r="B839" s="16" t="str">
        <f xml:space="preserve"> INDEX( co_scalarInfo[scalarType], MATCH( scalarDataframe[[#This Row],[scalarName]], co_scalarInfo[scalarName], 0 ) )</f>
        <v>physScalar</v>
      </c>
      <c r="C839" s="44" t="str">
        <f xml:space="preserve"> INDEX( co_scalarInfo[scalarLabel], MATCH( scalarDataframe[[#This Row],[scalarName]], co_scalarInfo[scalarName], 0 ) )</f>
        <v>Asphalt Lane Miles</v>
      </c>
      <c r="D839" s="24" t="s">
        <v>1009</v>
      </c>
      <c r="E839" s="17" t="s">
        <v>9</v>
      </c>
      <c r="F839" s="25">
        <v>2020</v>
      </c>
      <c r="G839" s="26">
        <v>64218.221156922475</v>
      </c>
    </row>
    <row r="840" spans="1:7" x14ac:dyDescent="0.25">
      <c r="A840" s="9">
        <f xml:space="preserve"> ROW( scalarDataframe[[#This Row],[row_id]] ) - ROW( scalarDataframe[[#Headers],[row_id]] )</f>
        <v>839</v>
      </c>
      <c r="B840" s="16" t="str">
        <f xml:space="preserve"> INDEX( co_scalarInfo[scalarType], MATCH( scalarDataframe[[#This Row],[scalarName]], co_scalarInfo[scalarName], 0 ) )</f>
        <v>physScalar</v>
      </c>
      <c r="C840" s="44" t="str">
        <f xml:space="preserve"> INDEX( co_scalarInfo[scalarLabel], MATCH( scalarDataframe[[#This Row],[scalarName]], co_scalarInfo[scalarName], 0 ) )</f>
        <v>Asphalt Lane Miles</v>
      </c>
      <c r="D840" s="24" t="s">
        <v>1009</v>
      </c>
      <c r="E840" s="17" t="s">
        <v>10</v>
      </c>
      <c r="F840" s="25">
        <v>2020</v>
      </c>
      <c r="G840" s="26">
        <v>341919.61241713847</v>
      </c>
    </row>
    <row r="841" spans="1:7" x14ac:dyDescent="0.25">
      <c r="A841" s="9">
        <f xml:space="preserve"> ROW( scalarDataframe[[#This Row],[row_id]] ) - ROW( scalarDataframe[[#Headers],[row_id]] )</f>
        <v>840</v>
      </c>
      <c r="B841" s="16" t="str">
        <f xml:space="preserve"> INDEX( co_scalarInfo[scalarType], MATCH( scalarDataframe[[#This Row],[scalarName]], co_scalarInfo[scalarName], 0 ) )</f>
        <v>physScalar</v>
      </c>
      <c r="C841" s="44" t="str">
        <f xml:space="preserve"> INDEX( co_scalarInfo[scalarLabel], MATCH( scalarDataframe[[#This Row],[scalarName]], co_scalarInfo[scalarName], 0 ) )</f>
        <v>Asphalt Lane Miles</v>
      </c>
      <c r="D841" s="24" t="s">
        <v>1009</v>
      </c>
      <c r="E841" s="17" t="s">
        <v>11</v>
      </c>
      <c r="F841" s="25">
        <v>2020</v>
      </c>
      <c r="G841" s="26">
        <v>168381.86865958094</v>
      </c>
    </row>
    <row r="842" spans="1:7" x14ac:dyDescent="0.25">
      <c r="A842" s="9">
        <f xml:space="preserve"> ROW( scalarDataframe[[#This Row],[row_id]] ) - ROW( scalarDataframe[[#Headers],[row_id]] )</f>
        <v>841</v>
      </c>
      <c r="B842" s="16" t="str">
        <f xml:space="preserve"> INDEX( co_scalarInfo[scalarType], MATCH( scalarDataframe[[#This Row],[scalarName]], co_scalarInfo[scalarName], 0 ) )</f>
        <v>physScalar</v>
      </c>
      <c r="C842" s="44" t="str">
        <f xml:space="preserve"> INDEX( co_scalarInfo[scalarLabel], MATCH( scalarDataframe[[#This Row],[scalarName]], co_scalarInfo[scalarName], 0 ) )</f>
        <v>Asphalt Lane Miles</v>
      </c>
      <c r="D842" s="24" t="s">
        <v>1009</v>
      </c>
      <c r="E842" s="17" t="s">
        <v>12</v>
      </c>
      <c r="F842" s="25">
        <v>2020</v>
      </c>
      <c r="G842" s="26">
        <v>180492.42935059752</v>
      </c>
    </row>
    <row r="843" spans="1:7" x14ac:dyDescent="0.25">
      <c r="A843" s="9">
        <f xml:space="preserve"> ROW( scalarDataframe[[#This Row],[row_id]] ) - ROW( scalarDataframe[[#Headers],[row_id]] )</f>
        <v>842</v>
      </c>
      <c r="B843" s="16" t="str">
        <f xml:space="preserve"> INDEX( co_scalarInfo[scalarType], MATCH( scalarDataframe[[#This Row],[scalarName]], co_scalarInfo[scalarName], 0 ) )</f>
        <v>physScalar</v>
      </c>
      <c r="C843" s="44" t="str">
        <f xml:space="preserve"> INDEX( co_scalarInfo[scalarLabel], MATCH( scalarDataframe[[#This Row],[scalarName]], co_scalarInfo[scalarName], 0 ) )</f>
        <v>Asphalt Lane Miles</v>
      </c>
      <c r="D843" s="24" t="s">
        <v>1009</v>
      </c>
      <c r="E843" s="17" t="s">
        <v>13</v>
      </c>
      <c r="F843" s="25">
        <v>2020</v>
      </c>
      <c r="G843" s="26">
        <v>1349969.6067948786</v>
      </c>
    </row>
    <row r="844" spans="1:7" x14ac:dyDescent="0.25">
      <c r="A844" s="9">
        <f xml:space="preserve"> ROW( scalarDataframe[[#This Row],[row_id]] ) - ROW( scalarDataframe[[#Headers],[row_id]] )</f>
        <v>843</v>
      </c>
      <c r="B844" s="16" t="str">
        <f xml:space="preserve"> INDEX( co_scalarInfo[scalarType], MATCH( scalarDataframe[[#This Row],[scalarName]], co_scalarInfo[scalarName], 0 ) )</f>
        <v>physScalar</v>
      </c>
      <c r="C844" s="44" t="str">
        <f xml:space="preserve"> INDEX( co_scalarInfo[scalarLabel], MATCH( scalarDataframe[[#This Row],[scalarName]], co_scalarInfo[scalarName], 0 ) )</f>
        <v>Asphalt Lane Miles</v>
      </c>
      <c r="D844" s="24" t="s">
        <v>1009</v>
      </c>
      <c r="E844" s="17" t="s">
        <v>6</v>
      </c>
      <c r="F844" s="25">
        <v>2025</v>
      </c>
      <c r="G844" s="26">
        <v>286006.92906156898</v>
      </c>
    </row>
    <row r="845" spans="1:7" x14ac:dyDescent="0.25">
      <c r="A845" s="9">
        <f xml:space="preserve"> ROW( scalarDataframe[[#This Row],[row_id]] ) - ROW( scalarDataframe[[#Headers],[row_id]] )</f>
        <v>844</v>
      </c>
      <c r="B845" s="16" t="str">
        <f xml:space="preserve"> INDEX( co_scalarInfo[scalarType], MATCH( scalarDataframe[[#This Row],[scalarName]], co_scalarInfo[scalarName], 0 ) )</f>
        <v>physScalar</v>
      </c>
      <c r="C845" s="44" t="str">
        <f xml:space="preserve"> INDEX( co_scalarInfo[scalarLabel], MATCH( scalarDataframe[[#This Row],[scalarName]], co_scalarInfo[scalarName], 0 ) )</f>
        <v>Asphalt Lane Miles</v>
      </c>
      <c r="D845" s="24" t="s">
        <v>1009</v>
      </c>
      <c r="E845" s="17" t="s">
        <v>7</v>
      </c>
      <c r="F845" s="25">
        <v>2025</v>
      </c>
      <c r="G845" s="26">
        <v>192526.71769571205</v>
      </c>
    </row>
    <row r="846" spans="1:7" x14ac:dyDescent="0.25">
      <c r="A846" s="9">
        <f xml:space="preserve"> ROW( scalarDataframe[[#This Row],[row_id]] ) - ROW( scalarDataframe[[#Headers],[row_id]] )</f>
        <v>845</v>
      </c>
      <c r="B846" s="16" t="str">
        <f xml:space="preserve"> INDEX( co_scalarInfo[scalarType], MATCH( scalarDataframe[[#This Row],[scalarName]], co_scalarInfo[scalarName], 0 ) )</f>
        <v>physScalar</v>
      </c>
      <c r="C846" s="44" t="str">
        <f xml:space="preserve"> INDEX( co_scalarInfo[scalarLabel], MATCH( scalarDataframe[[#This Row],[scalarName]], co_scalarInfo[scalarName], 0 ) )</f>
        <v>Asphalt Lane Miles</v>
      </c>
      <c r="D846" s="24" t="s">
        <v>1009</v>
      </c>
      <c r="E846" s="17" t="s">
        <v>8</v>
      </c>
      <c r="F846" s="25">
        <v>2025</v>
      </c>
      <c r="G846" s="26">
        <v>116423.82845335787</v>
      </c>
    </row>
    <row r="847" spans="1:7" x14ac:dyDescent="0.25">
      <c r="A847" s="9">
        <f xml:space="preserve"> ROW( scalarDataframe[[#This Row],[row_id]] ) - ROW( scalarDataframe[[#Headers],[row_id]] )</f>
        <v>846</v>
      </c>
      <c r="B847" s="16" t="str">
        <f xml:space="preserve"> INDEX( co_scalarInfo[scalarType], MATCH( scalarDataframe[[#This Row],[scalarName]], co_scalarInfo[scalarName], 0 ) )</f>
        <v>physScalar</v>
      </c>
      <c r="C847" s="44" t="str">
        <f xml:space="preserve"> INDEX( co_scalarInfo[scalarLabel], MATCH( scalarDataframe[[#This Row],[scalarName]], co_scalarInfo[scalarName], 0 ) )</f>
        <v>Asphalt Lane Miles</v>
      </c>
      <c r="D847" s="24" t="s">
        <v>1009</v>
      </c>
      <c r="E847" s="17" t="s">
        <v>9</v>
      </c>
      <c r="F847" s="25">
        <v>2025</v>
      </c>
      <c r="G847" s="26">
        <v>64218.221156922475</v>
      </c>
    </row>
    <row r="848" spans="1:7" x14ac:dyDescent="0.25">
      <c r="A848" s="9">
        <f xml:space="preserve"> ROW( scalarDataframe[[#This Row],[row_id]] ) - ROW( scalarDataframe[[#Headers],[row_id]] )</f>
        <v>847</v>
      </c>
      <c r="B848" s="16" t="str">
        <f xml:space="preserve"> INDEX( co_scalarInfo[scalarType], MATCH( scalarDataframe[[#This Row],[scalarName]], co_scalarInfo[scalarName], 0 ) )</f>
        <v>physScalar</v>
      </c>
      <c r="C848" s="44" t="str">
        <f xml:space="preserve"> INDEX( co_scalarInfo[scalarLabel], MATCH( scalarDataframe[[#This Row],[scalarName]], co_scalarInfo[scalarName], 0 ) )</f>
        <v>Asphalt Lane Miles</v>
      </c>
      <c r="D848" s="24" t="s">
        <v>1009</v>
      </c>
      <c r="E848" s="17" t="s">
        <v>10</v>
      </c>
      <c r="F848" s="25">
        <v>2025</v>
      </c>
      <c r="G848" s="26">
        <v>341919.61241713847</v>
      </c>
    </row>
    <row r="849" spans="1:7" x14ac:dyDescent="0.25">
      <c r="A849" s="9">
        <f xml:space="preserve"> ROW( scalarDataframe[[#This Row],[row_id]] ) - ROW( scalarDataframe[[#Headers],[row_id]] )</f>
        <v>848</v>
      </c>
      <c r="B849" s="16" t="str">
        <f xml:space="preserve"> INDEX( co_scalarInfo[scalarType], MATCH( scalarDataframe[[#This Row],[scalarName]], co_scalarInfo[scalarName], 0 ) )</f>
        <v>physScalar</v>
      </c>
      <c r="C849" s="44" t="str">
        <f xml:space="preserve"> INDEX( co_scalarInfo[scalarLabel], MATCH( scalarDataframe[[#This Row],[scalarName]], co_scalarInfo[scalarName], 0 ) )</f>
        <v>Asphalt Lane Miles</v>
      </c>
      <c r="D849" s="24" t="s">
        <v>1009</v>
      </c>
      <c r="E849" s="17" t="s">
        <v>11</v>
      </c>
      <c r="F849" s="25">
        <v>2025</v>
      </c>
      <c r="G849" s="26">
        <v>168381.86865958094</v>
      </c>
    </row>
    <row r="850" spans="1:7" x14ac:dyDescent="0.25">
      <c r="A850" s="9">
        <f xml:space="preserve"> ROW( scalarDataframe[[#This Row],[row_id]] ) - ROW( scalarDataframe[[#Headers],[row_id]] )</f>
        <v>849</v>
      </c>
      <c r="B850" s="16" t="str">
        <f xml:space="preserve"> INDEX( co_scalarInfo[scalarType], MATCH( scalarDataframe[[#This Row],[scalarName]], co_scalarInfo[scalarName], 0 ) )</f>
        <v>physScalar</v>
      </c>
      <c r="C850" s="44" t="str">
        <f xml:space="preserve"> INDEX( co_scalarInfo[scalarLabel], MATCH( scalarDataframe[[#This Row],[scalarName]], co_scalarInfo[scalarName], 0 ) )</f>
        <v>Asphalt Lane Miles</v>
      </c>
      <c r="D850" s="24" t="s">
        <v>1009</v>
      </c>
      <c r="E850" s="17" t="s">
        <v>12</v>
      </c>
      <c r="F850" s="25">
        <v>2025</v>
      </c>
      <c r="G850" s="26">
        <v>180492.42935059752</v>
      </c>
    </row>
    <row r="851" spans="1:7" x14ac:dyDescent="0.25">
      <c r="A851" s="9">
        <f xml:space="preserve"> ROW( scalarDataframe[[#This Row],[row_id]] ) - ROW( scalarDataframe[[#Headers],[row_id]] )</f>
        <v>850</v>
      </c>
      <c r="B851" s="16" t="str">
        <f xml:space="preserve"> INDEX( co_scalarInfo[scalarType], MATCH( scalarDataframe[[#This Row],[scalarName]], co_scalarInfo[scalarName], 0 ) )</f>
        <v>physScalar</v>
      </c>
      <c r="C851" s="44" t="str">
        <f xml:space="preserve"> INDEX( co_scalarInfo[scalarLabel], MATCH( scalarDataframe[[#This Row],[scalarName]], co_scalarInfo[scalarName], 0 ) )</f>
        <v>Asphalt Lane Miles</v>
      </c>
      <c r="D851" s="24" t="s">
        <v>1009</v>
      </c>
      <c r="E851" s="17" t="s">
        <v>13</v>
      </c>
      <c r="F851" s="25">
        <v>2025</v>
      </c>
      <c r="G851" s="26">
        <v>1349969.6067948786</v>
      </c>
    </row>
    <row r="852" spans="1:7" x14ac:dyDescent="0.25">
      <c r="A852" s="9">
        <f xml:space="preserve"> ROW( scalarDataframe[[#This Row],[row_id]] ) - ROW( scalarDataframe[[#Headers],[row_id]] )</f>
        <v>851</v>
      </c>
      <c r="B852" s="16" t="str">
        <f xml:space="preserve"> INDEX( co_scalarInfo[scalarType], MATCH( scalarDataframe[[#This Row],[scalarName]], co_scalarInfo[scalarName], 0 ) )</f>
        <v>physScalar</v>
      </c>
      <c r="C852" s="44" t="str">
        <f xml:space="preserve"> INDEX( co_scalarInfo[scalarLabel], MATCH( scalarDataframe[[#This Row],[scalarName]], co_scalarInfo[scalarName], 0 ) )</f>
        <v>Asphalt Lane Miles</v>
      </c>
      <c r="D852" s="24" t="s">
        <v>1009</v>
      </c>
      <c r="E852" s="17" t="s">
        <v>6</v>
      </c>
      <c r="F852" s="25">
        <v>2030</v>
      </c>
      <c r="G852" s="26">
        <v>286006.92906156898</v>
      </c>
    </row>
    <row r="853" spans="1:7" x14ac:dyDescent="0.25">
      <c r="A853" s="9">
        <f xml:space="preserve"> ROW( scalarDataframe[[#This Row],[row_id]] ) - ROW( scalarDataframe[[#Headers],[row_id]] )</f>
        <v>852</v>
      </c>
      <c r="B853" s="16" t="str">
        <f xml:space="preserve"> INDEX( co_scalarInfo[scalarType], MATCH( scalarDataframe[[#This Row],[scalarName]], co_scalarInfo[scalarName], 0 ) )</f>
        <v>physScalar</v>
      </c>
      <c r="C853" s="44" t="str">
        <f xml:space="preserve"> INDEX( co_scalarInfo[scalarLabel], MATCH( scalarDataframe[[#This Row],[scalarName]], co_scalarInfo[scalarName], 0 ) )</f>
        <v>Asphalt Lane Miles</v>
      </c>
      <c r="D853" s="24" t="s">
        <v>1009</v>
      </c>
      <c r="E853" s="17" t="s">
        <v>7</v>
      </c>
      <c r="F853" s="25">
        <v>2030</v>
      </c>
      <c r="G853" s="26">
        <v>192526.71769571205</v>
      </c>
    </row>
    <row r="854" spans="1:7" x14ac:dyDescent="0.25">
      <c r="A854" s="9">
        <f xml:space="preserve"> ROW( scalarDataframe[[#This Row],[row_id]] ) - ROW( scalarDataframe[[#Headers],[row_id]] )</f>
        <v>853</v>
      </c>
      <c r="B854" s="16" t="str">
        <f xml:space="preserve"> INDEX( co_scalarInfo[scalarType], MATCH( scalarDataframe[[#This Row],[scalarName]], co_scalarInfo[scalarName], 0 ) )</f>
        <v>physScalar</v>
      </c>
      <c r="C854" s="44" t="str">
        <f xml:space="preserve"> INDEX( co_scalarInfo[scalarLabel], MATCH( scalarDataframe[[#This Row],[scalarName]], co_scalarInfo[scalarName], 0 ) )</f>
        <v>Asphalt Lane Miles</v>
      </c>
      <c r="D854" s="24" t="s">
        <v>1009</v>
      </c>
      <c r="E854" s="17" t="s">
        <v>8</v>
      </c>
      <c r="F854" s="25">
        <v>2030</v>
      </c>
      <c r="G854" s="26">
        <v>116423.82845335787</v>
      </c>
    </row>
    <row r="855" spans="1:7" x14ac:dyDescent="0.25">
      <c r="A855" s="9">
        <f xml:space="preserve"> ROW( scalarDataframe[[#This Row],[row_id]] ) - ROW( scalarDataframe[[#Headers],[row_id]] )</f>
        <v>854</v>
      </c>
      <c r="B855" s="16" t="str">
        <f xml:space="preserve"> INDEX( co_scalarInfo[scalarType], MATCH( scalarDataframe[[#This Row],[scalarName]], co_scalarInfo[scalarName], 0 ) )</f>
        <v>physScalar</v>
      </c>
      <c r="C855" s="44" t="str">
        <f xml:space="preserve"> INDEX( co_scalarInfo[scalarLabel], MATCH( scalarDataframe[[#This Row],[scalarName]], co_scalarInfo[scalarName], 0 ) )</f>
        <v>Asphalt Lane Miles</v>
      </c>
      <c r="D855" s="24" t="s">
        <v>1009</v>
      </c>
      <c r="E855" s="17" t="s">
        <v>9</v>
      </c>
      <c r="F855" s="25">
        <v>2030</v>
      </c>
      <c r="G855" s="26">
        <v>64218.221156922475</v>
      </c>
    </row>
    <row r="856" spans="1:7" x14ac:dyDescent="0.25">
      <c r="A856" s="9">
        <f xml:space="preserve"> ROW( scalarDataframe[[#This Row],[row_id]] ) - ROW( scalarDataframe[[#Headers],[row_id]] )</f>
        <v>855</v>
      </c>
      <c r="B856" s="16" t="str">
        <f xml:space="preserve"> INDEX( co_scalarInfo[scalarType], MATCH( scalarDataframe[[#This Row],[scalarName]], co_scalarInfo[scalarName], 0 ) )</f>
        <v>physScalar</v>
      </c>
      <c r="C856" s="44" t="str">
        <f xml:space="preserve"> INDEX( co_scalarInfo[scalarLabel], MATCH( scalarDataframe[[#This Row],[scalarName]], co_scalarInfo[scalarName], 0 ) )</f>
        <v>Asphalt Lane Miles</v>
      </c>
      <c r="D856" s="24" t="s">
        <v>1009</v>
      </c>
      <c r="E856" s="17" t="s">
        <v>10</v>
      </c>
      <c r="F856" s="25">
        <v>2030</v>
      </c>
      <c r="G856" s="26">
        <v>341919.61241713847</v>
      </c>
    </row>
    <row r="857" spans="1:7" x14ac:dyDescent="0.25">
      <c r="A857" s="9">
        <f xml:space="preserve"> ROW( scalarDataframe[[#This Row],[row_id]] ) - ROW( scalarDataframe[[#Headers],[row_id]] )</f>
        <v>856</v>
      </c>
      <c r="B857" s="16" t="str">
        <f xml:space="preserve"> INDEX( co_scalarInfo[scalarType], MATCH( scalarDataframe[[#This Row],[scalarName]], co_scalarInfo[scalarName], 0 ) )</f>
        <v>physScalar</v>
      </c>
      <c r="C857" s="44" t="str">
        <f xml:space="preserve"> INDEX( co_scalarInfo[scalarLabel], MATCH( scalarDataframe[[#This Row],[scalarName]], co_scalarInfo[scalarName], 0 ) )</f>
        <v>Asphalt Lane Miles</v>
      </c>
      <c r="D857" s="24" t="s">
        <v>1009</v>
      </c>
      <c r="E857" s="17" t="s">
        <v>11</v>
      </c>
      <c r="F857" s="25">
        <v>2030</v>
      </c>
      <c r="G857" s="26">
        <v>168381.86865958094</v>
      </c>
    </row>
    <row r="858" spans="1:7" x14ac:dyDescent="0.25">
      <c r="A858" s="9">
        <f xml:space="preserve"> ROW( scalarDataframe[[#This Row],[row_id]] ) - ROW( scalarDataframe[[#Headers],[row_id]] )</f>
        <v>857</v>
      </c>
      <c r="B858" s="16" t="str">
        <f xml:space="preserve"> INDEX( co_scalarInfo[scalarType], MATCH( scalarDataframe[[#This Row],[scalarName]], co_scalarInfo[scalarName], 0 ) )</f>
        <v>physScalar</v>
      </c>
      <c r="C858" s="44" t="str">
        <f xml:space="preserve"> INDEX( co_scalarInfo[scalarLabel], MATCH( scalarDataframe[[#This Row],[scalarName]], co_scalarInfo[scalarName], 0 ) )</f>
        <v>Asphalt Lane Miles</v>
      </c>
      <c r="D858" s="24" t="s">
        <v>1009</v>
      </c>
      <c r="E858" s="17" t="s">
        <v>12</v>
      </c>
      <c r="F858" s="25">
        <v>2030</v>
      </c>
      <c r="G858" s="26">
        <v>180492.42935059752</v>
      </c>
    </row>
    <row r="859" spans="1:7" x14ac:dyDescent="0.25">
      <c r="A859" s="9">
        <f xml:space="preserve"> ROW( scalarDataframe[[#This Row],[row_id]] ) - ROW( scalarDataframe[[#Headers],[row_id]] )</f>
        <v>858</v>
      </c>
      <c r="B859" s="16" t="str">
        <f xml:space="preserve"> INDEX( co_scalarInfo[scalarType], MATCH( scalarDataframe[[#This Row],[scalarName]], co_scalarInfo[scalarName], 0 ) )</f>
        <v>physScalar</v>
      </c>
      <c r="C859" s="44" t="str">
        <f xml:space="preserve"> INDEX( co_scalarInfo[scalarLabel], MATCH( scalarDataframe[[#This Row],[scalarName]], co_scalarInfo[scalarName], 0 ) )</f>
        <v>Asphalt Lane Miles</v>
      </c>
      <c r="D859" s="24" t="s">
        <v>1009</v>
      </c>
      <c r="E859" s="17" t="s">
        <v>13</v>
      </c>
      <c r="F859" s="25">
        <v>2030</v>
      </c>
      <c r="G859" s="26">
        <v>1349969.6067948786</v>
      </c>
    </row>
    <row r="860" spans="1:7" x14ac:dyDescent="0.25">
      <c r="A860" s="9">
        <f xml:space="preserve"> ROW( scalarDataframe[[#This Row],[row_id]] ) - ROW( scalarDataframe[[#Headers],[row_id]] )</f>
        <v>859</v>
      </c>
      <c r="B860" s="16" t="str">
        <f xml:space="preserve"> INDEX( co_scalarInfo[scalarType], MATCH( scalarDataframe[[#This Row],[scalarName]], co_scalarInfo[scalarName], 0 ) )</f>
        <v>physScalar</v>
      </c>
      <c r="C860" s="44" t="str">
        <f xml:space="preserve"> INDEX( co_scalarInfo[scalarLabel], MATCH( scalarDataframe[[#This Row],[scalarName]], co_scalarInfo[scalarName], 0 ) )</f>
        <v>Asphalt Lane Miles</v>
      </c>
      <c r="D860" s="24" t="s">
        <v>1009</v>
      </c>
      <c r="E860" s="17" t="s">
        <v>6</v>
      </c>
      <c r="F860" s="25">
        <v>2035</v>
      </c>
      <c r="G860" s="26">
        <v>286006.92906156898</v>
      </c>
    </row>
    <row r="861" spans="1:7" x14ac:dyDescent="0.25">
      <c r="A861" s="9">
        <f xml:space="preserve"> ROW( scalarDataframe[[#This Row],[row_id]] ) - ROW( scalarDataframe[[#Headers],[row_id]] )</f>
        <v>860</v>
      </c>
      <c r="B861" s="16" t="str">
        <f xml:space="preserve"> INDEX( co_scalarInfo[scalarType], MATCH( scalarDataframe[[#This Row],[scalarName]], co_scalarInfo[scalarName], 0 ) )</f>
        <v>physScalar</v>
      </c>
      <c r="C861" s="44" t="str">
        <f xml:space="preserve"> INDEX( co_scalarInfo[scalarLabel], MATCH( scalarDataframe[[#This Row],[scalarName]], co_scalarInfo[scalarName], 0 ) )</f>
        <v>Asphalt Lane Miles</v>
      </c>
      <c r="D861" s="24" t="s">
        <v>1009</v>
      </c>
      <c r="E861" s="17" t="s">
        <v>7</v>
      </c>
      <c r="F861" s="25">
        <v>2035</v>
      </c>
      <c r="G861" s="26">
        <v>192526.71769571205</v>
      </c>
    </row>
    <row r="862" spans="1:7" x14ac:dyDescent="0.25">
      <c r="A862" s="9">
        <f xml:space="preserve"> ROW( scalarDataframe[[#This Row],[row_id]] ) - ROW( scalarDataframe[[#Headers],[row_id]] )</f>
        <v>861</v>
      </c>
      <c r="B862" s="16" t="str">
        <f xml:space="preserve"> INDEX( co_scalarInfo[scalarType], MATCH( scalarDataframe[[#This Row],[scalarName]], co_scalarInfo[scalarName], 0 ) )</f>
        <v>physScalar</v>
      </c>
      <c r="C862" s="44" t="str">
        <f xml:space="preserve"> INDEX( co_scalarInfo[scalarLabel], MATCH( scalarDataframe[[#This Row],[scalarName]], co_scalarInfo[scalarName], 0 ) )</f>
        <v>Asphalt Lane Miles</v>
      </c>
      <c r="D862" s="24" t="s">
        <v>1009</v>
      </c>
      <c r="E862" s="17" t="s">
        <v>8</v>
      </c>
      <c r="F862" s="25">
        <v>2035</v>
      </c>
      <c r="G862" s="26">
        <v>116423.82845335787</v>
      </c>
    </row>
    <row r="863" spans="1:7" x14ac:dyDescent="0.25">
      <c r="A863" s="9">
        <f xml:space="preserve"> ROW( scalarDataframe[[#This Row],[row_id]] ) - ROW( scalarDataframe[[#Headers],[row_id]] )</f>
        <v>862</v>
      </c>
      <c r="B863" s="16" t="str">
        <f xml:space="preserve"> INDEX( co_scalarInfo[scalarType], MATCH( scalarDataframe[[#This Row],[scalarName]], co_scalarInfo[scalarName], 0 ) )</f>
        <v>physScalar</v>
      </c>
      <c r="C863" s="44" t="str">
        <f xml:space="preserve"> INDEX( co_scalarInfo[scalarLabel], MATCH( scalarDataframe[[#This Row],[scalarName]], co_scalarInfo[scalarName], 0 ) )</f>
        <v>Asphalt Lane Miles</v>
      </c>
      <c r="D863" s="24" t="s">
        <v>1009</v>
      </c>
      <c r="E863" s="17" t="s">
        <v>9</v>
      </c>
      <c r="F863" s="25">
        <v>2035</v>
      </c>
      <c r="G863" s="26">
        <v>64218.221156922475</v>
      </c>
    </row>
    <row r="864" spans="1:7" x14ac:dyDescent="0.25">
      <c r="A864" s="9">
        <f xml:space="preserve"> ROW( scalarDataframe[[#This Row],[row_id]] ) - ROW( scalarDataframe[[#Headers],[row_id]] )</f>
        <v>863</v>
      </c>
      <c r="B864" s="16" t="str">
        <f xml:space="preserve"> INDEX( co_scalarInfo[scalarType], MATCH( scalarDataframe[[#This Row],[scalarName]], co_scalarInfo[scalarName], 0 ) )</f>
        <v>physScalar</v>
      </c>
      <c r="C864" s="44" t="str">
        <f xml:space="preserve"> INDEX( co_scalarInfo[scalarLabel], MATCH( scalarDataframe[[#This Row],[scalarName]], co_scalarInfo[scalarName], 0 ) )</f>
        <v>Asphalt Lane Miles</v>
      </c>
      <c r="D864" s="24" t="s">
        <v>1009</v>
      </c>
      <c r="E864" s="17" t="s">
        <v>10</v>
      </c>
      <c r="F864" s="25">
        <v>2035</v>
      </c>
      <c r="G864" s="26">
        <v>341919.61241713847</v>
      </c>
    </row>
    <row r="865" spans="1:7" x14ac:dyDescent="0.25">
      <c r="A865" s="9">
        <f xml:space="preserve"> ROW( scalarDataframe[[#This Row],[row_id]] ) - ROW( scalarDataframe[[#Headers],[row_id]] )</f>
        <v>864</v>
      </c>
      <c r="B865" s="16" t="str">
        <f xml:space="preserve"> INDEX( co_scalarInfo[scalarType], MATCH( scalarDataframe[[#This Row],[scalarName]], co_scalarInfo[scalarName], 0 ) )</f>
        <v>physScalar</v>
      </c>
      <c r="C865" s="44" t="str">
        <f xml:space="preserve"> INDEX( co_scalarInfo[scalarLabel], MATCH( scalarDataframe[[#This Row],[scalarName]], co_scalarInfo[scalarName], 0 ) )</f>
        <v>Asphalt Lane Miles</v>
      </c>
      <c r="D865" s="24" t="s">
        <v>1009</v>
      </c>
      <c r="E865" s="17" t="s">
        <v>11</v>
      </c>
      <c r="F865" s="25">
        <v>2035</v>
      </c>
      <c r="G865" s="26">
        <v>168381.86865958094</v>
      </c>
    </row>
    <row r="866" spans="1:7" x14ac:dyDescent="0.25">
      <c r="A866" s="9">
        <f xml:space="preserve"> ROW( scalarDataframe[[#This Row],[row_id]] ) - ROW( scalarDataframe[[#Headers],[row_id]] )</f>
        <v>865</v>
      </c>
      <c r="B866" s="16" t="str">
        <f xml:space="preserve"> INDEX( co_scalarInfo[scalarType], MATCH( scalarDataframe[[#This Row],[scalarName]], co_scalarInfo[scalarName], 0 ) )</f>
        <v>physScalar</v>
      </c>
      <c r="C866" s="44" t="str">
        <f xml:space="preserve"> INDEX( co_scalarInfo[scalarLabel], MATCH( scalarDataframe[[#This Row],[scalarName]], co_scalarInfo[scalarName], 0 ) )</f>
        <v>Asphalt Lane Miles</v>
      </c>
      <c r="D866" s="24" t="s">
        <v>1009</v>
      </c>
      <c r="E866" s="17" t="s">
        <v>12</v>
      </c>
      <c r="F866" s="25">
        <v>2035</v>
      </c>
      <c r="G866" s="26">
        <v>180492.42935059752</v>
      </c>
    </row>
    <row r="867" spans="1:7" x14ac:dyDescent="0.25">
      <c r="A867" s="9">
        <f xml:space="preserve"> ROW( scalarDataframe[[#This Row],[row_id]] ) - ROW( scalarDataframe[[#Headers],[row_id]] )</f>
        <v>866</v>
      </c>
      <c r="B867" s="16" t="str">
        <f xml:space="preserve"> INDEX( co_scalarInfo[scalarType], MATCH( scalarDataframe[[#This Row],[scalarName]], co_scalarInfo[scalarName], 0 ) )</f>
        <v>physScalar</v>
      </c>
      <c r="C867" s="44" t="str">
        <f xml:space="preserve"> INDEX( co_scalarInfo[scalarLabel], MATCH( scalarDataframe[[#This Row],[scalarName]], co_scalarInfo[scalarName], 0 ) )</f>
        <v>Asphalt Lane Miles</v>
      </c>
      <c r="D867" s="24" t="s">
        <v>1009</v>
      </c>
      <c r="E867" s="17" t="s">
        <v>13</v>
      </c>
      <c r="F867" s="25">
        <v>2035</v>
      </c>
      <c r="G867" s="26">
        <v>1349969.6067948786</v>
      </c>
    </row>
    <row r="868" spans="1:7" x14ac:dyDescent="0.25">
      <c r="A868" s="9">
        <f xml:space="preserve"> ROW( scalarDataframe[[#This Row],[row_id]] ) - ROW( scalarDataframe[[#Headers],[row_id]] )</f>
        <v>867</v>
      </c>
      <c r="B868" s="16" t="str">
        <f xml:space="preserve"> INDEX( co_scalarInfo[scalarType], MATCH( scalarDataframe[[#This Row],[scalarName]], co_scalarInfo[scalarName], 0 ) )</f>
        <v>physScalar</v>
      </c>
      <c r="C868" s="44" t="str">
        <f xml:space="preserve"> INDEX( co_scalarInfo[scalarLabel], MATCH( scalarDataframe[[#This Row],[scalarName]], co_scalarInfo[scalarName], 0 ) )</f>
        <v>Asphalt Lane Miles</v>
      </c>
      <c r="D868" s="24" t="s">
        <v>1009</v>
      </c>
      <c r="E868" s="17" t="s">
        <v>6</v>
      </c>
      <c r="F868" s="25">
        <v>2040</v>
      </c>
      <c r="G868" s="26">
        <v>286006.92906156898</v>
      </c>
    </row>
    <row r="869" spans="1:7" x14ac:dyDescent="0.25">
      <c r="A869" s="9">
        <f xml:space="preserve"> ROW( scalarDataframe[[#This Row],[row_id]] ) - ROW( scalarDataframe[[#Headers],[row_id]] )</f>
        <v>868</v>
      </c>
      <c r="B869" s="16" t="str">
        <f xml:space="preserve"> INDEX( co_scalarInfo[scalarType], MATCH( scalarDataframe[[#This Row],[scalarName]], co_scalarInfo[scalarName], 0 ) )</f>
        <v>physScalar</v>
      </c>
      <c r="C869" s="44" t="str">
        <f xml:space="preserve"> INDEX( co_scalarInfo[scalarLabel], MATCH( scalarDataframe[[#This Row],[scalarName]], co_scalarInfo[scalarName], 0 ) )</f>
        <v>Asphalt Lane Miles</v>
      </c>
      <c r="D869" s="24" t="s">
        <v>1009</v>
      </c>
      <c r="E869" s="17" t="s">
        <v>7</v>
      </c>
      <c r="F869" s="25">
        <v>2040</v>
      </c>
      <c r="G869" s="26">
        <v>192526.71769571205</v>
      </c>
    </row>
    <row r="870" spans="1:7" x14ac:dyDescent="0.25">
      <c r="A870" s="9">
        <f xml:space="preserve"> ROW( scalarDataframe[[#This Row],[row_id]] ) - ROW( scalarDataframe[[#Headers],[row_id]] )</f>
        <v>869</v>
      </c>
      <c r="B870" s="16" t="str">
        <f xml:space="preserve"> INDEX( co_scalarInfo[scalarType], MATCH( scalarDataframe[[#This Row],[scalarName]], co_scalarInfo[scalarName], 0 ) )</f>
        <v>physScalar</v>
      </c>
      <c r="C870" s="44" t="str">
        <f xml:space="preserve"> INDEX( co_scalarInfo[scalarLabel], MATCH( scalarDataframe[[#This Row],[scalarName]], co_scalarInfo[scalarName], 0 ) )</f>
        <v>Asphalt Lane Miles</v>
      </c>
      <c r="D870" s="24" t="s">
        <v>1009</v>
      </c>
      <c r="E870" s="17" t="s">
        <v>8</v>
      </c>
      <c r="F870" s="25">
        <v>2040</v>
      </c>
      <c r="G870" s="26">
        <v>116423.82845335787</v>
      </c>
    </row>
    <row r="871" spans="1:7" x14ac:dyDescent="0.25">
      <c r="A871" s="9">
        <f xml:space="preserve"> ROW( scalarDataframe[[#This Row],[row_id]] ) - ROW( scalarDataframe[[#Headers],[row_id]] )</f>
        <v>870</v>
      </c>
      <c r="B871" s="16" t="str">
        <f xml:space="preserve"> INDEX( co_scalarInfo[scalarType], MATCH( scalarDataframe[[#This Row],[scalarName]], co_scalarInfo[scalarName], 0 ) )</f>
        <v>physScalar</v>
      </c>
      <c r="C871" s="44" t="str">
        <f xml:space="preserve"> INDEX( co_scalarInfo[scalarLabel], MATCH( scalarDataframe[[#This Row],[scalarName]], co_scalarInfo[scalarName], 0 ) )</f>
        <v>Asphalt Lane Miles</v>
      </c>
      <c r="D871" s="24" t="s">
        <v>1009</v>
      </c>
      <c r="E871" s="17" t="s">
        <v>9</v>
      </c>
      <c r="F871" s="25">
        <v>2040</v>
      </c>
      <c r="G871" s="26">
        <v>64218.221156922475</v>
      </c>
    </row>
    <row r="872" spans="1:7" x14ac:dyDescent="0.25">
      <c r="A872" s="9">
        <f xml:space="preserve"> ROW( scalarDataframe[[#This Row],[row_id]] ) - ROW( scalarDataframe[[#Headers],[row_id]] )</f>
        <v>871</v>
      </c>
      <c r="B872" s="16" t="str">
        <f xml:space="preserve"> INDEX( co_scalarInfo[scalarType], MATCH( scalarDataframe[[#This Row],[scalarName]], co_scalarInfo[scalarName], 0 ) )</f>
        <v>physScalar</v>
      </c>
      <c r="C872" s="44" t="str">
        <f xml:space="preserve"> INDEX( co_scalarInfo[scalarLabel], MATCH( scalarDataframe[[#This Row],[scalarName]], co_scalarInfo[scalarName], 0 ) )</f>
        <v>Asphalt Lane Miles</v>
      </c>
      <c r="D872" s="24" t="s">
        <v>1009</v>
      </c>
      <c r="E872" s="17" t="s">
        <v>10</v>
      </c>
      <c r="F872" s="25">
        <v>2040</v>
      </c>
      <c r="G872" s="26">
        <v>341919.61241713847</v>
      </c>
    </row>
    <row r="873" spans="1:7" x14ac:dyDescent="0.25">
      <c r="A873" s="9">
        <f xml:space="preserve"> ROW( scalarDataframe[[#This Row],[row_id]] ) - ROW( scalarDataframe[[#Headers],[row_id]] )</f>
        <v>872</v>
      </c>
      <c r="B873" s="16" t="str">
        <f xml:space="preserve"> INDEX( co_scalarInfo[scalarType], MATCH( scalarDataframe[[#This Row],[scalarName]], co_scalarInfo[scalarName], 0 ) )</f>
        <v>physScalar</v>
      </c>
      <c r="C873" s="44" t="str">
        <f xml:space="preserve"> INDEX( co_scalarInfo[scalarLabel], MATCH( scalarDataframe[[#This Row],[scalarName]], co_scalarInfo[scalarName], 0 ) )</f>
        <v>Asphalt Lane Miles</v>
      </c>
      <c r="D873" s="24" t="s">
        <v>1009</v>
      </c>
      <c r="E873" s="17" t="s">
        <v>11</v>
      </c>
      <c r="F873" s="25">
        <v>2040</v>
      </c>
      <c r="G873" s="26">
        <v>168381.86865958094</v>
      </c>
    </row>
    <row r="874" spans="1:7" x14ac:dyDescent="0.25">
      <c r="A874" s="9">
        <f xml:space="preserve"> ROW( scalarDataframe[[#This Row],[row_id]] ) - ROW( scalarDataframe[[#Headers],[row_id]] )</f>
        <v>873</v>
      </c>
      <c r="B874" s="16" t="str">
        <f xml:space="preserve"> INDEX( co_scalarInfo[scalarType], MATCH( scalarDataframe[[#This Row],[scalarName]], co_scalarInfo[scalarName], 0 ) )</f>
        <v>physScalar</v>
      </c>
      <c r="C874" s="44" t="str">
        <f xml:space="preserve"> INDEX( co_scalarInfo[scalarLabel], MATCH( scalarDataframe[[#This Row],[scalarName]], co_scalarInfo[scalarName], 0 ) )</f>
        <v>Asphalt Lane Miles</v>
      </c>
      <c r="D874" s="24" t="s">
        <v>1009</v>
      </c>
      <c r="E874" s="17" t="s">
        <v>12</v>
      </c>
      <c r="F874" s="25">
        <v>2040</v>
      </c>
      <c r="G874" s="26">
        <v>180492.42935059752</v>
      </c>
    </row>
    <row r="875" spans="1:7" x14ac:dyDescent="0.25">
      <c r="A875" s="9">
        <f xml:space="preserve"> ROW( scalarDataframe[[#This Row],[row_id]] ) - ROW( scalarDataframe[[#Headers],[row_id]] )</f>
        <v>874</v>
      </c>
      <c r="B875" s="16" t="str">
        <f xml:space="preserve"> INDEX( co_scalarInfo[scalarType], MATCH( scalarDataframe[[#This Row],[scalarName]], co_scalarInfo[scalarName], 0 ) )</f>
        <v>physScalar</v>
      </c>
      <c r="C875" s="44" t="str">
        <f xml:space="preserve"> INDEX( co_scalarInfo[scalarLabel], MATCH( scalarDataframe[[#This Row],[scalarName]], co_scalarInfo[scalarName], 0 ) )</f>
        <v>Asphalt Lane Miles</v>
      </c>
      <c r="D875" s="24" t="s">
        <v>1009</v>
      </c>
      <c r="E875" s="17" t="s">
        <v>13</v>
      </c>
      <c r="F875" s="25">
        <v>2040</v>
      </c>
      <c r="G875" s="26">
        <v>1349969.6067948786</v>
      </c>
    </row>
    <row r="876" spans="1:7" x14ac:dyDescent="0.25">
      <c r="A876" s="9">
        <f xml:space="preserve"> ROW( scalarDataframe[[#This Row],[row_id]] ) - ROW( scalarDataframe[[#Headers],[row_id]] )</f>
        <v>875</v>
      </c>
      <c r="B876" s="16" t="str">
        <f xml:space="preserve"> INDEX( co_scalarInfo[scalarType], MATCH( scalarDataframe[[#This Row],[scalarName]], co_scalarInfo[scalarName], 0 ) )</f>
        <v>physScalar</v>
      </c>
      <c r="C876" s="44" t="str">
        <f xml:space="preserve"> INDEX( co_scalarInfo[scalarLabel], MATCH( scalarDataframe[[#This Row],[scalarName]], co_scalarInfo[scalarName], 0 ) )</f>
        <v>Asphalt Lane Miles</v>
      </c>
      <c r="D876" s="24" t="s">
        <v>1009</v>
      </c>
      <c r="E876" s="17" t="s">
        <v>6</v>
      </c>
      <c r="F876" s="25">
        <v>2045</v>
      </c>
      <c r="G876" s="26">
        <v>286006.92906156898</v>
      </c>
    </row>
    <row r="877" spans="1:7" x14ac:dyDescent="0.25">
      <c r="A877" s="9">
        <f xml:space="preserve"> ROW( scalarDataframe[[#This Row],[row_id]] ) - ROW( scalarDataframe[[#Headers],[row_id]] )</f>
        <v>876</v>
      </c>
      <c r="B877" s="16" t="str">
        <f xml:space="preserve"> INDEX( co_scalarInfo[scalarType], MATCH( scalarDataframe[[#This Row],[scalarName]], co_scalarInfo[scalarName], 0 ) )</f>
        <v>physScalar</v>
      </c>
      <c r="C877" s="44" t="str">
        <f xml:space="preserve"> INDEX( co_scalarInfo[scalarLabel], MATCH( scalarDataframe[[#This Row],[scalarName]], co_scalarInfo[scalarName], 0 ) )</f>
        <v>Asphalt Lane Miles</v>
      </c>
      <c r="D877" s="24" t="s">
        <v>1009</v>
      </c>
      <c r="E877" s="17" t="s">
        <v>7</v>
      </c>
      <c r="F877" s="25">
        <v>2045</v>
      </c>
      <c r="G877" s="26">
        <v>192526.71769571205</v>
      </c>
    </row>
    <row r="878" spans="1:7" x14ac:dyDescent="0.25">
      <c r="A878" s="9">
        <f xml:space="preserve"> ROW( scalarDataframe[[#This Row],[row_id]] ) - ROW( scalarDataframe[[#Headers],[row_id]] )</f>
        <v>877</v>
      </c>
      <c r="B878" s="16" t="str">
        <f xml:space="preserve"> INDEX( co_scalarInfo[scalarType], MATCH( scalarDataframe[[#This Row],[scalarName]], co_scalarInfo[scalarName], 0 ) )</f>
        <v>physScalar</v>
      </c>
      <c r="C878" s="44" t="str">
        <f xml:space="preserve"> INDEX( co_scalarInfo[scalarLabel], MATCH( scalarDataframe[[#This Row],[scalarName]], co_scalarInfo[scalarName], 0 ) )</f>
        <v>Asphalt Lane Miles</v>
      </c>
      <c r="D878" s="24" t="s">
        <v>1009</v>
      </c>
      <c r="E878" s="17" t="s">
        <v>8</v>
      </c>
      <c r="F878" s="25">
        <v>2045</v>
      </c>
      <c r="G878" s="26">
        <v>116423.82845335787</v>
      </c>
    </row>
    <row r="879" spans="1:7" x14ac:dyDescent="0.25">
      <c r="A879" s="9">
        <f xml:space="preserve"> ROW( scalarDataframe[[#This Row],[row_id]] ) - ROW( scalarDataframe[[#Headers],[row_id]] )</f>
        <v>878</v>
      </c>
      <c r="B879" s="16" t="str">
        <f xml:space="preserve"> INDEX( co_scalarInfo[scalarType], MATCH( scalarDataframe[[#This Row],[scalarName]], co_scalarInfo[scalarName], 0 ) )</f>
        <v>physScalar</v>
      </c>
      <c r="C879" s="44" t="str">
        <f xml:space="preserve"> INDEX( co_scalarInfo[scalarLabel], MATCH( scalarDataframe[[#This Row],[scalarName]], co_scalarInfo[scalarName], 0 ) )</f>
        <v>Asphalt Lane Miles</v>
      </c>
      <c r="D879" s="24" t="s">
        <v>1009</v>
      </c>
      <c r="E879" s="17" t="s">
        <v>9</v>
      </c>
      <c r="F879" s="25">
        <v>2045</v>
      </c>
      <c r="G879" s="26">
        <v>64218.221156922475</v>
      </c>
    </row>
    <row r="880" spans="1:7" x14ac:dyDescent="0.25">
      <c r="A880" s="9">
        <f xml:space="preserve"> ROW( scalarDataframe[[#This Row],[row_id]] ) - ROW( scalarDataframe[[#Headers],[row_id]] )</f>
        <v>879</v>
      </c>
      <c r="B880" s="16" t="str">
        <f xml:space="preserve"> INDEX( co_scalarInfo[scalarType], MATCH( scalarDataframe[[#This Row],[scalarName]], co_scalarInfo[scalarName], 0 ) )</f>
        <v>physScalar</v>
      </c>
      <c r="C880" s="44" t="str">
        <f xml:space="preserve"> INDEX( co_scalarInfo[scalarLabel], MATCH( scalarDataframe[[#This Row],[scalarName]], co_scalarInfo[scalarName], 0 ) )</f>
        <v>Asphalt Lane Miles</v>
      </c>
      <c r="D880" s="24" t="s">
        <v>1009</v>
      </c>
      <c r="E880" s="17" t="s">
        <v>10</v>
      </c>
      <c r="F880" s="25">
        <v>2045</v>
      </c>
      <c r="G880" s="26">
        <v>341919.61241713847</v>
      </c>
    </row>
    <row r="881" spans="1:7" x14ac:dyDescent="0.25">
      <c r="A881" s="9">
        <f xml:space="preserve"> ROW( scalarDataframe[[#This Row],[row_id]] ) - ROW( scalarDataframe[[#Headers],[row_id]] )</f>
        <v>880</v>
      </c>
      <c r="B881" s="16" t="str">
        <f xml:space="preserve"> INDEX( co_scalarInfo[scalarType], MATCH( scalarDataframe[[#This Row],[scalarName]], co_scalarInfo[scalarName], 0 ) )</f>
        <v>physScalar</v>
      </c>
      <c r="C881" s="44" t="str">
        <f xml:space="preserve"> INDEX( co_scalarInfo[scalarLabel], MATCH( scalarDataframe[[#This Row],[scalarName]], co_scalarInfo[scalarName], 0 ) )</f>
        <v>Asphalt Lane Miles</v>
      </c>
      <c r="D881" s="24" t="s">
        <v>1009</v>
      </c>
      <c r="E881" s="17" t="s">
        <v>11</v>
      </c>
      <c r="F881" s="25">
        <v>2045</v>
      </c>
      <c r="G881" s="26">
        <v>168381.86865958094</v>
      </c>
    </row>
    <row r="882" spans="1:7" x14ac:dyDescent="0.25">
      <c r="A882" s="9">
        <f xml:space="preserve"> ROW( scalarDataframe[[#This Row],[row_id]] ) - ROW( scalarDataframe[[#Headers],[row_id]] )</f>
        <v>881</v>
      </c>
      <c r="B882" s="16" t="str">
        <f xml:space="preserve"> INDEX( co_scalarInfo[scalarType], MATCH( scalarDataframe[[#This Row],[scalarName]], co_scalarInfo[scalarName], 0 ) )</f>
        <v>physScalar</v>
      </c>
      <c r="C882" s="44" t="str">
        <f xml:space="preserve"> INDEX( co_scalarInfo[scalarLabel], MATCH( scalarDataframe[[#This Row],[scalarName]], co_scalarInfo[scalarName], 0 ) )</f>
        <v>Asphalt Lane Miles</v>
      </c>
      <c r="D882" s="24" t="s">
        <v>1009</v>
      </c>
      <c r="E882" s="17" t="s">
        <v>12</v>
      </c>
      <c r="F882" s="25">
        <v>2045</v>
      </c>
      <c r="G882" s="26">
        <v>180492.42935059752</v>
      </c>
    </row>
    <row r="883" spans="1:7" x14ac:dyDescent="0.25">
      <c r="A883" s="9">
        <f xml:space="preserve"> ROW( scalarDataframe[[#This Row],[row_id]] ) - ROW( scalarDataframe[[#Headers],[row_id]] )</f>
        <v>882</v>
      </c>
      <c r="B883" s="16" t="str">
        <f xml:space="preserve"> INDEX( co_scalarInfo[scalarType], MATCH( scalarDataframe[[#This Row],[scalarName]], co_scalarInfo[scalarName], 0 ) )</f>
        <v>physScalar</v>
      </c>
      <c r="C883" s="44" t="str">
        <f xml:space="preserve"> INDEX( co_scalarInfo[scalarLabel], MATCH( scalarDataframe[[#This Row],[scalarName]], co_scalarInfo[scalarName], 0 ) )</f>
        <v>Asphalt Lane Miles</v>
      </c>
      <c r="D883" s="24" t="s">
        <v>1009</v>
      </c>
      <c r="E883" s="17" t="s">
        <v>13</v>
      </c>
      <c r="F883" s="25">
        <v>2045</v>
      </c>
      <c r="G883" s="26">
        <v>1349969.6067948786</v>
      </c>
    </row>
    <row r="884" spans="1:7" x14ac:dyDescent="0.25">
      <c r="A884" s="9">
        <f xml:space="preserve"> ROW( scalarDataframe[[#This Row],[row_id]] ) - ROW( scalarDataframe[[#Headers],[row_id]] )</f>
        <v>883</v>
      </c>
      <c r="B884" s="16" t="str">
        <f xml:space="preserve"> INDEX( co_scalarInfo[scalarType], MATCH( scalarDataframe[[#This Row],[scalarName]], co_scalarInfo[scalarName], 0 ) )</f>
        <v>physScalar</v>
      </c>
      <c r="C884" s="44" t="str">
        <f xml:space="preserve"> INDEX( co_scalarInfo[scalarLabel], MATCH( scalarDataframe[[#This Row],[scalarName]], co_scalarInfo[scalarName], 0 ) )</f>
        <v>Asphalt Lane Miles</v>
      </c>
      <c r="D884" s="24" t="s">
        <v>1009</v>
      </c>
      <c r="E884" s="17" t="s">
        <v>6</v>
      </c>
      <c r="F884" s="25">
        <v>2050</v>
      </c>
      <c r="G884" s="26">
        <v>286006.92906156898</v>
      </c>
    </row>
    <row r="885" spans="1:7" x14ac:dyDescent="0.25">
      <c r="A885" s="9">
        <f xml:space="preserve"> ROW( scalarDataframe[[#This Row],[row_id]] ) - ROW( scalarDataframe[[#Headers],[row_id]] )</f>
        <v>884</v>
      </c>
      <c r="B885" s="16" t="str">
        <f xml:space="preserve"> INDEX( co_scalarInfo[scalarType], MATCH( scalarDataframe[[#This Row],[scalarName]], co_scalarInfo[scalarName], 0 ) )</f>
        <v>physScalar</v>
      </c>
      <c r="C885" s="44" t="str">
        <f xml:space="preserve"> INDEX( co_scalarInfo[scalarLabel], MATCH( scalarDataframe[[#This Row],[scalarName]], co_scalarInfo[scalarName], 0 ) )</f>
        <v>Asphalt Lane Miles</v>
      </c>
      <c r="D885" s="24" t="s">
        <v>1009</v>
      </c>
      <c r="E885" s="17" t="s">
        <v>7</v>
      </c>
      <c r="F885" s="25">
        <v>2050</v>
      </c>
      <c r="G885" s="26">
        <v>192526.71769571205</v>
      </c>
    </row>
    <row r="886" spans="1:7" x14ac:dyDescent="0.25">
      <c r="A886" s="9">
        <f xml:space="preserve"> ROW( scalarDataframe[[#This Row],[row_id]] ) - ROW( scalarDataframe[[#Headers],[row_id]] )</f>
        <v>885</v>
      </c>
      <c r="B886" s="16" t="str">
        <f xml:space="preserve"> INDEX( co_scalarInfo[scalarType], MATCH( scalarDataframe[[#This Row],[scalarName]], co_scalarInfo[scalarName], 0 ) )</f>
        <v>physScalar</v>
      </c>
      <c r="C886" s="44" t="str">
        <f xml:space="preserve"> INDEX( co_scalarInfo[scalarLabel], MATCH( scalarDataframe[[#This Row],[scalarName]], co_scalarInfo[scalarName], 0 ) )</f>
        <v>Asphalt Lane Miles</v>
      </c>
      <c r="D886" s="24" t="s">
        <v>1009</v>
      </c>
      <c r="E886" s="17" t="s">
        <v>8</v>
      </c>
      <c r="F886" s="25">
        <v>2050</v>
      </c>
      <c r="G886" s="26">
        <v>116423.82845335787</v>
      </c>
    </row>
    <row r="887" spans="1:7" x14ac:dyDescent="0.25">
      <c r="A887" s="9">
        <f xml:space="preserve"> ROW( scalarDataframe[[#This Row],[row_id]] ) - ROW( scalarDataframe[[#Headers],[row_id]] )</f>
        <v>886</v>
      </c>
      <c r="B887" s="16" t="str">
        <f xml:space="preserve"> INDEX( co_scalarInfo[scalarType], MATCH( scalarDataframe[[#This Row],[scalarName]], co_scalarInfo[scalarName], 0 ) )</f>
        <v>physScalar</v>
      </c>
      <c r="C887" s="44" t="str">
        <f xml:space="preserve"> INDEX( co_scalarInfo[scalarLabel], MATCH( scalarDataframe[[#This Row],[scalarName]], co_scalarInfo[scalarName], 0 ) )</f>
        <v>Asphalt Lane Miles</v>
      </c>
      <c r="D887" s="24" t="s">
        <v>1009</v>
      </c>
      <c r="E887" s="17" t="s">
        <v>9</v>
      </c>
      <c r="F887" s="25">
        <v>2050</v>
      </c>
      <c r="G887" s="26">
        <v>64218.221156922475</v>
      </c>
    </row>
    <row r="888" spans="1:7" x14ac:dyDescent="0.25">
      <c r="A888" s="9">
        <f xml:space="preserve"> ROW( scalarDataframe[[#This Row],[row_id]] ) - ROW( scalarDataframe[[#Headers],[row_id]] )</f>
        <v>887</v>
      </c>
      <c r="B888" s="16" t="str">
        <f xml:space="preserve"> INDEX( co_scalarInfo[scalarType], MATCH( scalarDataframe[[#This Row],[scalarName]], co_scalarInfo[scalarName], 0 ) )</f>
        <v>physScalar</v>
      </c>
      <c r="C888" s="44" t="str">
        <f xml:space="preserve"> INDEX( co_scalarInfo[scalarLabel], MATCH( scalarDataframe[[#This Row],[scalarName]], co_scalarInfo[scalarName], 0 ) )</f>
        <v>Asphalt Lane Miles</v>
      </c>
      <c r="D888" s="24" t="s">
        <v>1009</v>
      </c>
      <c r="E888" s="17" t="s">
        <v>10</v>
      </c>
      <c r="F888" s="25">
        <v>2050</v>
      </c>
      <c r="G888" s="26">
        <v>341919.61241713847</v>
      </c>
    </row>
    <row r="889" spans="1:7" x14ac:dyDescent="0.25">
      <c r="A889" s="9">
        <f xml:space="preserve"> ROW( scalarDataframe[[#This Row],[row_id]] ) - ROW( scalarDataframe[[#Headers],[row_id]] )</f>
        <v>888</v>
      </c>
      <c r="B889" s="16" t="str">
        <f xml:space="preserve"> INDEX( co_scalarInfo[scalarType], MATCH( scalarDataframe[[#This Row],[scalarName]], co_scalarInfo[scalarName], 0 ) )</f>
        <v>physScalar</v>
      </c>
      <c r="C889" s="44" t="str">
        <f xml:space="preserve"> INDEX( co_scalarInfo[scalarLabel], MATCH( scalarDataframe[[#This Row],[scalarName]], co_scalarInfo[scalarName], 0 ) )</f>
        <v>Asphalt Lane Miles</v>
      </c>
      <c r="D889" s="24" t="s">
        <v>1009</v>
      </c>
      <c r="E889" s="17" t="s">
        <v>11</v>
      </c>
      <c r="F889" s="25">
        <v>2050</v>
      </c>
      <c r="G889" s="26">
        <v>168381.86865958094</v>
      </c>
    </row>
    <row r="890" spans="1:7" x14ac:dyDescent="0.25">
      <c r="A890" s="9">
        <f xml:space="preserve"> ROW( scalarDataframe[[#This Row],[row_id]] ) - ROW( scalarDataframe[[#Headers],[row_id]] )</f>
        <v>889</v>
      </c>
      <c r="B890" s="16" t="str">
        <f xml:space="preserve"> INDEX( co_scalarInfo[scalarType], MATCH( scalarDataframe[[#This Row],[scalarName]], co_scalarInfo[scalarName], 0 ) )</f>
        <v>physScalar</v>
      </c>
      <c r="C890" s="44" t="str">
        <f xml:space="preserve"> INDEX( co_scalarInfo[scalarLabel], MATCH( scalarDataframe[[#This Row],[scalarName]], co_scalarInfo[scalarName], 0 ) )</f>
        <v>Asphalt Lane Miles</v>
      </c>
      <c r="D890" s="24" t="s">
        <v>1009</v>
      </c>
      <c r="E890" s="17" t="s">
        <v>12</v>
      </c>
      <c r="F890" s="25">
        <v>2050</v>
      </c>
      <c r="G890" s="26">
        <v>180492.42935059752</v>
      </c>
    </row>
    <row r="891" spans="1:7" x14ac:dyDescent="0.25">
      <c r="A891" s="9">
        <f xml:space="preserve"> ROW( scalarDataframe[[#This Row],[row_id]] ) - ROW( scalarDataframe[[#Headers],[row_id]] )</f>
        <v>890</v>
      </c>
      <c r="B891" s="16" t="str">
        <f xml:space="preserve"> INDEX( co_scalarInfo[scalarType], MATCH( scalarDataframe[[#This Row],[scalarName]], co_scalarInfo[scalarName], 0 ) )</f>
        <v>physScalar</v>
      </c>
      <c r="C891" s="44" t="str">
        <f xml:space="preserve"> INDEX( co_scalarInfo[scalarLabel], MATCH( scalarDataframe[[#This Row],[scalarName]], co_scalarInfo[scalarName], 0 ) )</f>
        <v>Asphalt Lane Miles</v>
      </c>
      <c r="D891" s="24" t="s">
        <v>1009</v>
      </c>
      <c r="E891" s="17" t="s">
        <v>13</v>
      </c>
      <c r="F891" s="25">
        <v>2050</v>
      </c>
      <c r="G891" s="26">
        <v>1349969.6067948786</v>
      </c>
    </row>
    <row r="892" spans="1:7" x14ac:dyDescent="0.25">
      <c r="A892" s="9">
        <f xml:space="preserve"> ROW( scalarDataframe[[#This Row],[row_id]] ) - ROW( scalarDataframe[[#Headers],[row_id]] )</f>
        <v>891</v>
      </c>
      <c r="B892" s="16" t="str">
        <f xml:space="preserve"> INDEX( co_scalarInfo[scalarType], MATCH( scalarDataframe[[#This Row],[scalarName]], co_scalarInfo[scalarName], 0 ) )</f>
        <v>physScalar</v>
      </c>
      <c r="C892" s="44" t="str">
        <f xml:space="preserve"> INDEX( co_scalarInfo[scalarLabel], MATCH( scalarDataframe[[#This Row],[scalarName]], co_scalarInfo[scalarName], 0 ) )</f>
        <v>Asphalt Lane Miles</v>
      </c>
      <c r="D892" s="24" t="s">
        <v>1009</v>
      </c>
      <c r="E892" s="17" t="s">
        <v>6</v>
      </c>
      <c r="F892" s="25">
        <v>2055</v>
      </c>
      <c r="G892" s="26">
        <v>286006.92906156898</v>
      </c>
    </row>
    <row r="893" spans="1:7" x14ac:dyDescent="0.25">
      <c r="A893" s="9">
        <f xml:space="preserve"> ROW( scalarDataframe[[#This Row],[row_id]] ) - ROW( scalarDataframe[[#Headers],[row_id]] )</f>
        <v>892</v>
      </c>
      <c r="B893" s="16" t="str">
        <f xml:space="preserve"> INDEX( co_scalarInfo[scalarType], MATCH( scalarDataframe[[#This Row],[scalarName]], co_scalarInfo[scalarName], 0 ) )</f>
        <v>physScalar</v>
      </c>
      <c r="C893" s="44" t="str">
        <f xml:space="preserve"> INDEX( co_scalarInfo[scalarLabel], MATCH( scalarDataframe[[#This Row],[scalarName]], co_scalarInfo[scalarName], 0 ) )</f>
        <v>Asphalt Lane Miles</v>
      </c>
      <c r="D893" s="24" t="s">
        <v>1009</v>
      </c>
      <c r="E893" s="17" t="s">
        <v>7</v>
      </c>
      <c r="F893" s="25">
        <v>2055</v>
      </c>
      <c r="G893" s="26">
        <v>192526.71769571205</v>
      </c>
    </row>
    <row r="894" spans="1:7" x14ac:dyDescent="0.25">
      <c r="A894" s="9">
        <f xml:space="preserve"> ROW( scalarDataframe[[#This Row],[row_id]] ) - ROW( scalarDataframe[[#Headers],[row_id]] )</f>
        <v>893</v>
      </c>
      <c r="B894" s="16" t="str">
        <f xml:space="preserve"> INDEX( co_scalarInfo[scalarType], MATCH( scalarDataframe[[#This Row],[scalarName]], co_scalarInfo[scalarName], 0 ) )</f>
        <v>physScalar</v>
      </c>
      <c r="C894" s="44" t="str">
        <f xml:space="preserve"> INDEX( co_scalarInfo[scalarLabel], MATCH( scalarDataframe[[#This Row],[scalarName]], co_scalarInfo[scalarName], 0 ) )</f>
        <v>Asphalt Lane Miles</v>
      </c>
      <c r="D894" s="24" t="s">
        <v>1009</v>
      </c>
      <c r="E894" s="17" t="s">
        <v>8</v>
      </c>
      <c r="F894" s="25">
        <v>2055</v>
      </c>
      <c r="G894" s="26">
        <v>116423.82845335787</v>
      </c>
    </row>
    <row r="895" spans="1:7" x14ac:dyDescent="0.25">
      <c r="A895" s="9">
        <f xml:space="preserve"> ROW( scalarDataframe[[#This Row],[row_id]] ) - ROW( scalarDataframe[[#Headers],[row_id]] )</f>
        <v>894</v>
      </c>
      <c r="B895" s="16" t="str">
        <f xml:space="preserve"> INDEX( co_scalarInfo[scalarType], MATCH( scalarDataframe[[#This Row],[scalarName]], co_scalarInfo[scalarName], 0 ) )</f>
        <v>physScalar</v>
      </c>
      <c r="C895" s="44" t="str">
        <f xml:space="preserve"> INDEX( co_scalarInfo[scalarLabel], MATCH( scalarDataframe[[#This Row],[scalarName]], co_scalarInfo[scalarName], 0 ) )</f>
        <v>Asphalt Lane Miles</v>
      </c>
      <c r="D895" s="24" t="s">
        <v>1009</v>
      </c>
      <c r="E895" s="17" t="s">
        <v>9</v>
      </c>
      <c r="F895" s="25">
        <v>2055</v>
      </c>
      <c r="G895" s="26">
        <v>64218.221156922475</v>
      </c>
    </row>
    <row r="896" spans="1:7" x14ac:dyDescent="0.25">
      <c r="A896" s="9">
        <f xml:space="preserve"> ROW( scalarDataframe[[#This Row],[row_id]] ) - ROW( scalarDataframe[[#Headers],[row_id]] )</f>
        <v>895</v>
      </c>
      <c r="B896" s="16" t="str">
        <f xml:space="preserve"> INDEX( co_scalarInfo[scalarType], MATCH( scalarDataframe[[#This Row],[scalarName]], co_scalarInfo[scalarName], 0 ) )</f>
        <v>physScalar</v>
      </c>
      <c r="C896" s="44" t="str">
        <f xml:space="preserve"> INDEX( co_scalarInfo[scalarLabel], MATCH( scalarDataframe[[#This Row],[scalarName]], co_scalarInfo[scalarName], 0 ) )</f>
        <v>Asphalt Lane Miles</v>
      </c>
      <c r="D896" s="24" t="s">
        <v>1009</v>
      </c>
      <c r="E896" s="17" t="s">
        <v>10</v>
      </c>
      <c r="F896" s="25">
        <v>2055</v>
      </c>
      <c r="G896" s="26">
        <v>341919.61241713847</v>
      </c>
    </row>
    <row r="897" spans="1:7" x14ac:dyDescent="0.25">
      <c r="A897" s="9">
        <f xml:space="preserve"> ROW( scalarDataframe[[#This Row],[row_id]] ) - ROW( scalarDataframe[[#Headers],[row_id]] )</f>
        <v>896</v>
      </c>
      <c r="B897" s="16" t="str">
        <f xml:space="preserve"> INDEX( co_scalarInfo[scalarType], MATCH( scalarDataframe[[#This Row],[scalarName]], co_scalarInfo[scalarName], 0 ) )</f>
        <v>physScalar</v>
      </c>
      <c r="C897" s="44" t="str">
        <f xml:space="preserve"> INDEX( co_scalarInfo[scalarLabel], MATCH( scalarDataframe[[#This Row],[scalarName]], co_scalarInfo[scalarName], 0 ) )</f>
        <v>Asphalt Lane Miles</v>
      </c>
      <c r="D897" s="24" t="s">
        <v>1009</v>
      </c>
      <c r="E897" s="17" t="s">
        <v>11</v>
      </c>
      <c r="F897" s="25">
        <v>2055</v>
      </c>
      <c r="G897" s="26">
        <v>168381.86865958094</v>
      </c>
    </row>
    <row r="898" spans="1:7" x14ac:dyDescent="0.25">
      <c r="A898" s="9">
        <f xml:space="preserve"> ROW( scalarDataframe[[#This Row],[row_id]] ) - ROW( scalarDataframe[[#Headers],[row_id]] )</f>
        <v>897</v>
      </c>
      <c r="B898" s="16" t="str">
        <f xml:space="preserve"> INDEX( co_scalarInfo[scalarType], MATCH( scalarDataframe[[#This Row],[scalarName]], co_scalarInfo[scalarName], 0 ) )</f>
        <v>physScalar</v>
      </c>
      <c r="C898" s="44" t="str">
        <f xml:space="preserve"> INDEX( co_scalarInfo[scalarLabel], MATCH( scalarDataframe[[#This Row],[scalarName]], co_scalarInfo[scalarName], 0 ) )</f>
        <v>Asphalt Lane Miles</v>
      </c>
      <c r="D898" s="24" t="s">
        <v>1009</v>
      </c>
      <c r="E898" s="17" t="s">
        <v>12</v>
      </c>
      <c r="F898" s="25">
        <v>2055</v>
      </c>
      <c r="G898" s="26">
        <v>180492.42935059752</v>
      </c>
    </row>
    <row r="899" spans="1:7" x14ac:dyDescent="0.25">
      <c r="A899" s="9">
        <f xml:space="preserve"> ROW( scalarDataframe[[#This Row],[row_id]] ) - ROW( scalarDataframe[[#Headers],[row_id]] )</f>
        <v>898</v>
      </c>
      <c r="B899" s="16" t="str">
        <f xml:space="preserve"> INDEX( co_scalarInfo[scalarType], MATCH( scalarDataframe[[#This Row],[scalarName]], co_scalarInfo[scalarName], 0 ) )</f>
        <v>physScalar</v>
      </c>
      <c r="C899" s="44" t="str">
        <f xml:space="preserve"> INDEX( co_scalarInfo[scalarLabel], MATCH( scalarDataframe[[#This Row],[scalarName]], co_scalarInfo[scalarName], 0 ) )</f>
        <v>Asphalt Lane Miles</v>
      </c>
      <c r="D899" s="24" t="s">
        <v>1009</v>
      </c>
      <c r="E899" s="17" t="s">
        <v>13</v>
      </c>
      <c r="F899" s="25">
        <v>2055</v>
      </c>
      <c r="G899" s="26">
        <v>1349969.6067948786</v>
      </c>
    </row>
    <row r="900" spans="1:7" x14ac:dyDescent="0.25">
      <c r="A900" s="9">
        <f xml:space="preserve"> ROW( scalarDataframe[[#This Row],[row_id]] ) - ROW( scalarDataframe[[#Headers],[row_id]] )</f>
        <v>899</v>
      </c>
      <c r="B900" s="16" t="str">
        <f xml:space="preserve"> INDEX( co_scalarInfo[scalarType], MATCH( scalarDataframe[[#This Row],[scalarName]], co_scalarInfo[scalarName], 0 ) )</f>
        <v>physScalar</v>
      </c>
      <c r="C900" s="44" t="str">
        <f xml:space="preserve"> INDEX( co_scalarInfo[scalarLabel], MATCH( scalarDataframe[[#This Row],[scalarName]], co_scalarInfo[scalarName], 0 ) )</f>
        <v>Asphalt Lane Miles</v>
      </c>
      <c r="D900" s="24" t="s">
        <v>1009</v>
      </c>
      <c r="E900" s="17" t="s">
        <v>6</v>
      </c>
      <c r="F900" s="25">
        <v>2060</v>
      </c>
      <c r="G900" s="26">
        <v>286006.92906156898</v>
      </c>
    </row>
    <row r="901" spans="1:7" x14ac:dyDescent="0.25">
      <c r="A901" s="9">
        <f xml:space="preserve"> ROW( scalarDataframe[[#This Row],[row_id]] ) - ROW( scalarDataframe[[#Headers],[row_id]] )</f>
        <v>900</v>
      </c>
      <c r="B901" s="16" t="str">
        <f xml:space="preserve"> INDEX( co_scalarInfo[scalarType], MATCH( scalarDataframe[[#This Row],[scalarName]], co_scalarInfo[scalarName], 0 ) )</f>
        <v>physScalar</v>
      </c>
      <c r="C901" s="44" t="str">
        <f xml:space="preserve"> INDEX( co_scalarInfo[scalarLabel], MATCH( scalarDataframe[[#This Row],[scalarName]], co_scalarInfo[scalarName], 0 ) )</f>
        <v>Asphalt Lane Miles</v>
      </c>
      <c r="D901" s="24" t="s">
        <v>1009</v>
      </c>
      <c r="E901" s="17" t="s">
        <v>7</v>
      </c>
      <c r="F901" s="25">
        <v>2060</v>
      </c>
      <c r="G901" s="26">
        <v>192526.71769571205</v>
      </c>
    </row>
    <row r="902" spans="1:7" x14ac:dyDescent="0.25">
      <c r="A902" s="9">
        <f xml:space="preserve"> ROW( scalarDataframe[[#This Row],[row_id]] ) - ROW( scalarDataframe[[#Headers],[row_id]] )</f>
        <v>901</v>
      </c>
      <c r="B902" s="16" t="str">
        <f xml:space="preserve"> INDEX( co_scalarInfo[scalarType], MATCH( scalarDataframe[[#This Row],[scalarName]], co_scalarInfo[scalarName], 0 ) )</f>
        <v>physScalar</v>
      </c>
      <c r="C902" s="44" t="str">
        <f xml:space="preserve"> INDEX( co_scalarInfo[scalarLabel], MATCH( scalarDataframe[[#This Row],[scalarName]], co_scalarInfo[scalarName], 0 ) )</f>
        <v>Asphalt Lane Miles</v>
      </c>
      <c r="D902" s="24" t="s">
        <v>1009</v>
      </c>
      <c r="E902" s="17" t="s">
        <v>8</v>
      </c>
      <c r="F902" s="25">
        <v>2060</v>
      </c>
      <c r="G902" s="26">
        <v>116423.82845335787</v>
      </c>
    </row>
    <row r="903" spans="1:7" x14ac:dyDescent="0.25">
      <c r="A903" s="9">
        <f xml:space="preserve"> ROW( scalarDataframe[[#This Row],[row_id]] ) - ROW( scalarDataframe[[#Headers],[row_id]] )</f>
        <v>902</v>
      </c>
      <c r="B903" s="16" t="str">
        <f xml:space="preserve"> INDEX( co_scalarInfo[scalarType], MATCH( scalarDataframe[[#This Row],[scalarName]], co_scalarInfo[scalarName], 0 ) )</f>
        <v>physScalar</v>
      </c>
      <c r="C903" s="44" t="str">
        <f xml:space="preserve"> INDEX( co_scalarInfo[scalarLabel], MATCH( scalarDataframe[[#This Row],[scalarName]], co_scalarInfo[scalarName], 0 ) )</f>
        <v>Asphalt Lane Miles</v>
      </c>
      <c r="D903" s="24" t="s">
        <v>1009</v>
      </c>
      <c r="E903" s="17" t="s">
        <v>9</v>
      </c>
      <c r="F903" s="25">
        <v>2060</v>
      </c>
      <c r="G903" s="26">
        <v>64218.221156922475</v>
      </c>
    </row>
    <row r="904" spans="1:7" x14ac:dyDescent="0.25">
      <c r="A904" s="9">
        <f xml:space="preserve"> ROW( scalarDataframe[[#This Row],[row_id]] ) - ROW( scalarDataframe[[#Headers],[row_id]] )</f>
        <v>903</v>
      </c>
      <c r="B904" s="16" t="str">
        <f xml:space="preserve"> INDEX( co_scalarInfo[scalarType], MATCH( scalarDataframe[[#This Row],[scalarName]], co_scalarInfo[scalarName], 0 ) )</f>
        <v>physScalar</v>
      </c>
      <c r="C904" s="44" t="str">
        <f xml:space="preserve"> INDEX( co_scalarInfo[scalarLabel], MATCH( scalarDataframe[[#This Row],[scalarName]], co_scalarInfo[scalarName], 0 ) )</f>
        <v>Asphalt Lane Miles</v>
      </c>
      <c r="D904" s="24" t="s">
        <v>1009</v>
      </c>
      <c r="E904" s="17" t="s">
        <v>10</v>
      </c>
      <c r="F904" s="25">
        <v>2060</v>
      </c>
      <c r="G904" s="26">
        <v>341919.61241713847</v>
      </c>
    </row>
    <row r="905" spans="1:7" x14ac:dyDescent="0.25">
      <c r="A905" s="9">
        <f xml:space="preserve"> ROW( scalarDataframe[[#This Row],[row_id]] ) - ROW( scalarDataframe[[#Headers],[row_id]] )</f>
        <v>904</v>
      </c>
      <c r="B905" s="16" t="str">
        <f xml:space="preserve"> INDEX( co_scalarInfo[scalarType], MATCH( scalarDataframe[[#This Row],[scalarName]], co_scalarInfo[scalarName], 0 ) )</f>
        <v>physScalar</v>
      </c>
      <c r="C905" s="44" t="str">
        <f xml:space="preserve"> INDEX( co_scalarInfo[scalarLabel], MATCH( scalarDataframe[[#This Row],[scalarName]], co_scalarInfo[scalarName], 0 ) )</f>
        <v>Asphalt Lane Miles</v>
      </c>
      <c r="D905" s="24" t="s">
        <v>1009</v>
      </c>
      <c r="E905" s="17" t="s">
        <v>11</v>
      </c>
      <c r="F905" s="25">
        <v>2060</v>
      </c>
      <c r="G905" s="26">
        <v>168381.86865958094</v>
      </c>
    </row>
    <row r="906" spans="1:7" x14ac:dyDescent="0.25">
      <c r="A906" s="9">
        <f xml:space="preserve"> ROW( scalarDataframe[[#This Row],[row_id]] ) - ROW( scalarDataframe[[#Headers],[row_id]] )</f>
        <v>905</v>
      </c>
      <c r="B906" s="16" t="str">
        <f xml:space="preserve"> INDEX( co_scalarInfo[scalarType], MATCH( scalarDataframe[[#This Row],[scalarName]], co_scalarInfo[scalarName], 0 ) )</f>
        <v>physScalar</v>
      </c>
      <c r="C906" s="44" t="str">
        <f xml:space="preserve"> INDEX( co_scalarInfo[scalarLabel], MATCH( scalarDataframe[[#This Row],[scalarName]], co_scalarInfo[scalarName], 0 ) )</f>
        <v>Asphalt Lane Miles</v>
      </c>
      <c r="D906" s="24" t="s">
        <v>1009</v>
      </c>
      <c r="E906" s="17" t="s">
        <v>12</v>
      </c>
      <c r="F906" s="25">
        <v>2060</v>
      </c>
      <c r="G906" s="26">
        <v>180492.42935059752</v>
      </c>
    </row>
    <row r="907" spans="1:7" x14ac:dyDescent="0.25">
      <c r="A907" s="9">
        <f xml:space="preserve"> ROW( scalarDataframe[[#This Row],[row_id]] ) - ROW( scalarDataframe[[#Headers],[row_id]] )</f>
        <v>906</v>
      </c>
      <c r="B907" s="16" t="str">
        <f xml:space="preserve"> INDEX( co_scalarInfo[scalarType], MATCH( scalarDataframe[[#This Row],[scalarName]], co_scalarInfo[scalarName], 0 ) )</f>
        <v>physScalar</v>
      </c>
      <c r="C907" s="44" t="str">
        <f xml:space="preserve"> INDEX( co_scalarInfo[scalarLabel], MATCH( scalarDataframe[[#This Row],[scalarName]], co_scalarInfo[scalarName], 0 ) )</f>
        <v>Asphalt Lane Miles</v>
      </c>
      <c r="D907" s="24" t="s">
        <v>1009</v>
      </c>
      <c r="E907" s="17" t="s">
        <v>13</v>
      </c>
      <c r="F907" s="25">
        <v>2060</v>
      </c>
      <c r="G907" s="26">
        <v>1349969.6067948786</v>
      </c>
    </row>
    <row r="908" spans="1:7" x14ac:dyDescent="0.25">
      <c r="A908" s="9">
        <f xml:space="preserve"> ROW( scalarDataframe[[#This Row],[row_id]] ) - ROW( scalarDataframe[[#Headers],[row_id]] )</f>
        <v>907</v>
      </c>
      <c r="B908" s="16" t="str">
        <f xml:space="preserve"> INDEX( co_scalarInfo[scalarType], MATCH( scalarDataframe[[#This Row],[scalarName]], co_scalarInfo[scalarName], 0 ) )</f>
        <v>physScalar</v>
      </c>
      <c r="C908" s="44" t="str">
        <f xml:space="preserve"> INDEX( co_scalarInfo[scalarLabel], MATCH( scalarDataframe[[#This Row],[scalarName]], co_scalarInfo[scalarName], 0 ) )</f>
        <v>Asphalt Lane Miles</v>
      </c>
      <c r="D908" s="24" t="s">
        <v>1009</v>
      </c>
      <c r="E908" s="17" t="s">
        <v>6</v>
      </c>
      <c r="F908" s="25">
        <v>2065</v>
      </c>
      <c r="G908" s="26">
        <v>286006.92906156898</v>
      </c>
    </row>
    <row r="909" spans="1:7" x14ac:dyDescent="0.25">
      <c r="A909" s="9">
        <f xml:space="preserve"> ROW( scalarDataframe[[#This Row],[row_id]] ) - ROW( scalarDataframe[[#Headers],[row_id]] )</f>
        <v>908</v>
      </c>
      <c r="B909" s="16" t="str">
        <f xml:space="preserve"> INDEX( co_scalarInfo[scalarType], MATCH( scalarDataframe[[#This Row],[scalarName]], co_scalarInfo[scalarName], 0 ) )</f>
        <v>physScalar</v>
      </c>
      <c r="C909" s="44" t="str">
        <f xml:space="preserve"> INDEX( co_scalarInfo[scalarLabel], MATCH( scalarDataframe[[#This Row],[scalarName]], co_scalarInfo[scalarName], 0 ) )</f>
        <v>Asphalt Lane Miles</v>
      </c>
      <c r="D909" s="24" t="s">
        <v>1009</v>
      </c>
      <c r="E909" s="17" t="s">
        <v>7</v>
      </c>
      <c r="F909" s="25">
        <v>2065</v>
      </c>
      <c r="G909" s="26">
        <v>192526.71769571205</v>
      </c>
    </row>
    <row r="910" spans="1:7" x14ac:dyDescent="0.25">
      <c r="A910" s="9">
        <f xml:space="preserve"> ROW( scalarDataframe[[#This Row],[row_id]] ) - ROW( scalarDataframe[[#Headers],[row_id]] )</f>
        <v>909</v>
      </c>
      <c r="B910" s="16" t="str">
        <f xml:space="preserve"> INDEX( co_scalarInfo[scalarType], MATCH( scalarDataframe[[#This Row],[scalarName]], co_scalarInfo[scalarName], 0 ) )</f>
        <v>physScalar</v>
      </c>
      <c r="C910" s="44" t="str">
        <f xml:space="preserve"> INDEX( co_scalarInfo[scalarLabel], MATCH( scalarDataframe[[#This Row],[scalarName]], co_scalarInfo[scalarName], 0 ) )</f>
        <v>Asphalt Lane Miles</v>
      </c>
      <c r="D910" s="24" t="s">
        <v>1009</v>
      </c>
      <c r="E910" s="17" t="s">
        <v>8</v>
      </c>
      <c r="F910" s="25">
        <v>2065</v>
      </c>
      <c r="G910" s="26">
        <v>116423.82845335787</v>
      </c>
    </row>
    <row r="911" spans="1:7" x14ac:dyDescent="0.25">
      <c r="A911" s="9">
        <f xml:space="preserve"> ROW( scalarDataframe[[#This Row],[row_id]] ) - ROW( scalarDataframe[[#Headers],[row_id]] )</f>
        <v>910</v>
      </c>
      <c r="B911" s="16" t="str">
        <f xml:space="preserve"> INDEX( co_scalarInfo[scalarType], MATCH( scalarDataframe[[#This Row],[scalarName]], co_scalarInfo[scalarName], 0 ) )</f>
        <v>physScalar</v>
      </c>
      <c r="C911" s="44" t="str">
        <f xml:space="preserve"> INDEX( co_scalarInfo[scalarLabel], MATCH( scalarDataframe[[#This Row],[scalarName]], co_scalarInfo[scalarName], 0 ) )</f>
        <v>Asphalt Lane Miles</v>
      </c>
      <c r="D911" s="24" t="s">
        <v>1009</v>
      </c>
      <c r="E911" s="17" t="s">
        <v>9</v>
      </c>
      <c r="F911" s="25">
        <v>2065</v>
      </c>
      <c r="G911" s="26">
        <v>64218.221156922475</v>
      </c>
    </row>
    <row r="912" spans="1:7" x14ac:dyDescent="0.25">
      <c r="A912" s="9">
        <f xml:space="preserve"> ROW( scalarDataframe[[#This Row],[row_id]] ) - ROW( scalarDataframe[[#Headers],[row_id]] )</f>
        <v>911</v>
      </c>
      <c r="B912" s="16" t="str">
        <f xml:space="preserve"> INDEX( co_scalarInfo[scalarType], MATCH( scalarDataframe[[#This Row],[scalarName]], co_scalarInfo[scalarName], 0 ) )</f>
        <v>physScalar</v>
      </c>
      <c r="C912" s="44" t="str">
        <f xml:space="preserve"> INDEX( co_scalarInfo[scalarLabel], MATCH( scalarDataframe[[#This Row],[scalarName]], co_scalarInfo[scalarName], 0 ) )</f>
        <v>Asphalt Lane Miles</v>
      </c>
      <c r="D912" s="24" t="s">
        <v>1009</v>
      </c>
      <c r="E912" s="17" t="s">
        <v>10</v>
      </c>
      <c r="F912" s="25">
        <v>2065</v>
      </c>
      <c r="G912" s="26">
        <v>341919.61241713847</v>
      </c>
    </row>
    <row r="913" spans="1:7" x14ac:dyDescent="0.25">
      <c r="A913" s="9">
        <f xml:space="preserve"> ROW( scalarDataframe[[#This Row],[row_id]] ) - ROW( scalarDataframe[[#Headers],[row_id]] )</f>
        <v>912</v>
      </c>
      <c r="B913" s="16" t="str">
        <f xml:space="preserve"> INDEX( co_scalarInfo[scalarType], MATCH( scalarDataframe[[#This Row],[scalarName]], co_scalarInfo[scalarName], 0 ) )</f>
        <v>physScalar</v>
      </c>
      <c r="C913" s="44" t="str">
        <f xml:space="preserve"> INDEX( co_scalarInfo[scalarLabel], MATCH( scalarDataframe[[#This Row],[scalarName]], co_scalarInfo[scalarName], 0 ) )</f>
        <v>Asphalt Lane Miles</v>
      </c>
      <c r="D913" s="24" t="s">
        <v>1009</v>
      </c>
      <c r="E913" s="17" t="s">
        <v>11</v>
      </c>
      <c r="F913" s="25">
        <v>2065</v>
      </c>
      <c r="G913" s="26">
        <v>168381.86865958094</v>
      </c>
    </row>
    <row r="914" spans="1:7" x14ac:dyDescent="0.25">
      <c r="A914" s="9">
        <f xml:space="preserve"> ROW( scalarDataframe[[#This Row],[row_id]] ) - ROW( scalarDataframe[[#Headers],[row_id]] )</f>
        <v>913</v>
      </c>
      <c r="B914" s="16" t="str">
        <f xml:space="preserve"> INDEX( co_scalarInfo[scalarType], MATCH( scalarDataframe[[#This Row],[scalarName]], co_scalarInfo[scalarName], 0 ) )</f>
        <v>physScalar</v>
      </c>
      <c r="C914" s="44" t="str">
        <f xml:space="preserve"> INDEX( co_scalarInfo[scalarLabel], MATCH( scalarDataframe[[#This Row],[scalarName]], co_scalarInfo[scalarName], 0 ) )</f>
        <v>Asphalt Lane Miles</v>
      </c>
      <c r="D914" s="24" t="s">
        <v>1009</v>
      </c>
      <c r="E914" s="17" t="s">
        <v>12</v>
      </c>
      <c r="F914" s="25">
        <v>2065</v>
      </c>
      <c r="G914" s="26">
        <v>180492.42935059752</v>
      </c>
    </row>
    <row r="915" spans="1:7" x14ac:dyDescent="0.25">
      <c r="A915" s="9">
        <f xml:space="preserve"> ROW( scalarDataframe[[#This Row],[row_id]] ) - ROW( scalarDataframe[[#Headers],[row_id]] )</f>
        <v>914</v>
      </c>
      <c r="B915" s="16" t="str">
        <f xml:space="preserve"> INDEX( co_scalarInfo[scalarType], MATCH( scalarDataframe[[#This Row],[scalarName]], co_scalarInfo[scalarName], 0 ) )</f>
        <v>physScalar</v>
      </c>
      <c r="C915" s="44" t="str">
        <f xml:space="preserve"> INDEX( co_scalarInfo[scalarLabel], MATCH( scalarDataframe[[#This Row],[scalarName]], co_scalarInfo[scalarName], 0 ) )</f>
        <v>Asphalt Lane Miles</v>
      </c>
      <c r="D915" s="24" t="s">
        <v>1009</v>
      </c>
      <c r="E915" s="17" t="s">
        <v>13</v>
      </c>
      <c r="F915" s="25">
        <v>2065</v>
      </c>
      <c r="G915" s="26">
        <v>1349969.6067948786</v>
      </c>
    </row>
    <row r="916" spans="1:7" x14ac:dyDescent="0.25">
      <c r="A916" s="9">
        <f xml:space="preserve"> ROW( scalarDataframe[[#This Row],[row_id]] ) - ROW( scalarDataframe[[#Headers],[row_id]] )</f>
        <v>915</v>
      </c>
      <c r="B916" s="16" t="str">
        <f xml:space="preserve"> INDEX( co_scalarInfo[scalarType], MATCH( scalarDataframe[[#This Row],[scalarName]], co_scalarInfo[scalarName], 0 ) )</f>
        <v>physScalar</v>
      </c>
      <c r="C916" s="44" t="str">
        <f xml:space="preserve"> INDEX( co_scalarInfo[scalarLabel], MATCH( scalarDataframe[[#This Row],[scalarName]], co_scalarInfo[scalarName], 0 ) )</f>
        <v>Asphalt Lane Miles</v>
      </c>
      <c r="D916" s="24" t="s">
        <v>1009</v>
      </c>
      <c r="E916" s="17" t="s">
        <v>6</v>
      </c>
      <c r="F916" s="25">
        <v>2070</v>
      </c>
      <c r="G916" s="26">
        <v>286006.92906156898</v>
      </c>
    </row>
    <row r="917" spans="1:7" x14ac:dyDescent="0.25">
      <c r="A917" s="9">
        <f xml:space="preserve"> ROW( scalarDataframe[[#This Row],[row_id]] ) - ROW( scalarDataframe[[#Headers],[row_id]] )</f>
        <v>916</v>
      </c>
      <c r="B917" s="16" t="str">
        <f xml:space="preserve"> INDEX( co_scalarInfo[scalarType], MATCH( scalarDataframe[[#This Row],[scalarName]], co_scalarInfo[scalarName], 0 ) )</f>
        <v>physScalar</v>
      </c>
      <c r="C917" s="44" t="str">
        <f xml:space="preserve"> INDEX( co_scalarInfo[scalarLabel], MATCH( scalarDataframe[[#This Row],[scalarName]], co_scalarInfo[scalarName], 0 ) )</f>
        <v>Asphalt Lane Miles</v>
      </c>
      <c r="D917" s="24" t="s">
        <v>1009</v>
      </c>
      <c r="E917" s="17" t="s">
        <v>7</v>
      </c>
      <c r="F917" s="25">
        <v>2070</v>
      </c>
      <c r="G917" s="26">
        <v>192526.71769571205</v>
      </c>
    </row>
    <row r="918" spans="1:7" x14ac:dyDescent="0.25">
      <c r="A918" s="9">
        <f xml:space="preserve"> ROW( scalarDataframe[[#This Row],[row_id]] ) - ROW( scalarDataframe[[#Headers],[row_id]] )</f>
        <v>917</v>
      </c>
      <c r="B918" s="16" t="str">
        <f xml:space="preserve"> INDEX( co_scalarInfo[scalarType], MATCH( scalarDataframe[[#This Row],[scalarName]], co_scalarInfo[scalarName], 0 ) )</f>
        <v>physScalar</v>
      </c>
      <c r="C918" s="44" t="str">
        <f xml:space="preserve"> INDEX( co_scalarInfo[scalarLabel], MATCH( scalarDataframe[[#This Row],[scalarName]], co_scalarInfo[scalarName], 0 ) )</f>
        <v>Asphalt Lane Miles</v>
      </c>
      <c r="D918" s="24" t="s">
        <v>1009</v>
      </c>
      <c r="E918" s="17" t="s">
        <v>8</v>
      </c>
      <c r="F918" s="25">
        <v>2070</v>
      </c>
      <c r="G918" s="26">
        <v>116423.82845335787</v>
      </c>
    </row>
    <row r="919" spans="1:7" x14ac:dyDescent="0.25">
      <c r="A919" s="9">
        <f xml:space="preserve"> ROW( scalarDataframe[[#This Row],[row_id]] ) - ROW( scalarDataframe[[#Headers],[row_id]] )</f>
        <v>918</v>
      </c>
      <c r="B919" s="16" t="str">
        <f xml:space="preserve"> INDEX( co_scalarInfo[scalarType], MATCH( scalarDataframe[[#This Row],[scalarName]], co_scalarInfo[scalarName], 0 ) )</f>
        <v>physScalar</v>
      </c>
      <c r="C919" s="44" t="str">
        <f xml:space="preserve"> INDEX( co_scalarInfo[scalarLabel], MATCH( scalarDataframe[[#This Row],[scalarName]], co_scalarInfo[scalarName], 0 ) )</f>
        <v>Asphalt Lane Miles</v>
      </c>
      <c r="D919" s="24" t="s">
        <v>1009</v>
      </c>
      <c r="E919" s="17" t="s">
        <v>9</v>
      </c>
      <c r="F919" s="25">
        <v>2070</v>
      </c>
      <c r="G919" s="26">
        <v>64218.221156922475</v>
      </c>
    </row>
    <row r="920" spans="1:7" x14ac:dyDescent="0.25">
      <c r="A920" s="9">
        <f xml:space="preserve"> ROW( scalarDataframe[[#This Row],[row_id]] ) - ROW( scalarDataframe[[#Headers],[row_id]] )</f>
        <v>919</v>
      </c>
      <c r="B920" s="16" t="str">
        <f xml:space="preserve"> INDEX( co_scalarInfo[scalarType], MATCH( scalarDataframe[[#This Row],[scalarName]], co_scalarInfo[scalarName], 0 ) )</f>
        <v>physScalar</v>
      </c>
      <c r="C920" s="44" t="str">
        <f xml:space="preserve"> INDEX( co_scalarInfo[scalarLabel], MATCH( scalarDataframe[[#This Row],[scalarName]], co_scalarInfo[scalarName], 0 ) )</f>
        <v>Asphalt Lane Miles</v>
      </c>
      <c r="D920" s="24" t="s">
        <v>1009</v>
      </c>
      <c r="E920" s="17" t="s">
        <v>10</v>
      </c>
      <c r="F920" s="25">
        <v>2070</v>
      </c>
      <c r="G920" s="26">
        <v>341919.61241713847</v>
      </c>
    </row>
    <row r="921" spans="1:7" x14ac:dyDescent="0.25">
      <c r="A921" s="9">
        <f xml:space="preserve"> ROW( scalarDataframe[[#This Row],[row_id]] ) - ROW( scalarDataframe[[#Headers],[row_id]] )</f>
        <v>920</v>
      </c>
      <c r="B921" s="16" t="str">
        <f xml:space="preserve"> INDEX( co_scalarInfo[scalarType], MATCH( scalarDataframe[[#This Row],[scalarName]], co_scalarInfo[scalarName], 0 ) )</f>
        <v>physScalar</v>
      </c>
      <c r="C921" s="44" t="str">
        <f xml:space="preserve"> INDEX( co_scalarInfo[scalarLabel], MATCH( scalarDataframe[[#This Row],[scalarName]], co_scalarInfo[scalarName], 0 ) )</f>
        <v>Asphalt Lane Miles</v>
      </c>
      <c r="D921" s="24" t="s">
        <v>1009</v>
      </c>
      <c r="E921" s="17" t="s">
        <v>11</v>
      </c>
      <c r="F921" s="25">
        <v>2070</v>
      </c>
      <c r="G921" s="26">
        <v>168381.86865958094</v>
      </c>
    </row>
    <row r="922" spans="1:7" x14ac:dyDescent="0.25">
      <c r="A922" s="9">
        <f xml:space="preserve"> ROW( scalarDataframe[[#This Row],[row_id]] ) - ROW( scalarDataframe[[#Headers],[row_id]] )</f>
        <v>921</v>
      </c>
      <c r="B922" s="16" t="str">
        <f xml:space="preserve"> INDEX( co_scalarInfo[scalarType], MATCH( scalarDataframe[[#This Row],[scalarName]], co_scalarInfo[scalarName], 0 ) )</f>
        <v>physScalar</v>
      </c>
      <c r="C922" s="44" t="str">
        <f xml:space="preserve"> INDEX( co_scalarInfo[scalarLabel], MATCH( scalarDataframe[[#This Row],[scalarName]], co_scalarInfo[scalarName], 0 ) )</f>
        <v>Asphalt Lane Miles</v>
      </c>
      <c r="D922" s="24" t="s">
        <v>1009</v>
      </c>
      <c r="E922" s="17" t="s">
        <v>12</v>
      </c>
      <c r="F922" s="25">
        <v>2070</v>
      </c>
      <c r="G922" s="26">
        <v>180492.42935059752</v>
      </c>
    </row>
    <row r="923" spans="1:7" x14ac:dyDescent="0.25">
      <c r="A923" s="9">
        <f xml:space="preserve"> ROW( scalarDataframe[[#This Row],[row_id]] ) - ROW( scalarDataframe[[#Headers],[row_id]] )</f>
        <v>922</v>
      </c>
      <c r="B923" s="16" t="str">
        <f xml:space="preserve"> INDEX( co_scalarInfo[scalarType], MATCH( scalarDataframe[[#This Row],[scalarName]], co_scalarInfo[scalarName], 0 ) )</f>
        <v>physScalar</v>
      </c>
      <c r="C923" s="44" t="str">
        <f xml:space="preserve"> INDEX( co_scalarInfo[scalarLabel], MATCH( scalarDataframe[[#This Row],[scalarName]], co_scalarInfo[scalarName], 0 ) )</f>
        <v>Asphalt Lane Miles</v>
      </c>
      <c r="D923" s="24" t="s">
        <v>1009</v>
      </c>
      <c r="E923" s="17" t="s">
        <v>13</v>
      </c>
      <c r="F923" s="25">
        <v>2070</v>
      </c>
      <c r="G923" s="26">
        <v>1349969.6067948786</v>
      </c>
    </row>
    <row r="924" spans="1:7" x14ac:dyDescent="0.25">
      <c r="A924" s="9">
        <f xml:space="preserve"> ROW( scalarDataframe[[#This Row],[row_id]] ) - ROW( scalarDataframe[[#Headers],[row_id]] )</f>
        <v>923</v>
      </c>
      <c r="B924" s="16" t="str">
        <f xml:space="preserve"> INDEX( co_scalarInfo[scalarType], MATCH( scalarDataframe[[#This Row],[scalarName]], co_scalarInfo[scalarName], 0 ) )</f>
        <v>physScalar</v>
      </c>
      <c r="C924" s="44" t="str">
        <f xml:space="preserve"> INDEX( co_scalarInfo[scalarLabel], MATCH( scalarDataframe[[#This Row],[scalarName]], co_scalarInfo[scalarName], 0 ) )</f>
        <v>Asphalt Lane Miles</v>
      </c>
      <c r="D924" s="24" t="s">
        <v>1009</v>
      </c>
      <c r="E924" s="17" t="s">
        <v>6</v>
      </c>
      <c r="F924" s="25">
        <v>2075</v>
      </c>
      <c r="G924" s="26">
        <v>286006.92906156898</v>
      </c>
    </row>
    <row r="925" spans="1:7" x14ac:dyDescent="0.25">
      <c r="A925" s="9">
        <f xml:space="preserve"> ROW( scalarDataframe[[#This Row],[row_id]] ) - ROW( scalarDataframe[[#Headers],[row_id]] )</f>
        <v>924</v>
      </c>
      <c r="B925" s="16" t="str">
        <f xml:space="preserve"> INDEX( co_scalarInfo[scalarType], MATCH( scalarDataframe[[#This Row],[scalarName]], co_scalarInfo[scalarName], 0 ) )</f>
        <v>physScalar</v>
      </c>
      <c r="C925" s="44" t="str">
        <f xml:space="preserve"> INDEX( co_scalarInfo[scalarLabel], MATCH( scalarDataframe[[#This Row],[scalarName]], co_scalarInfo[scalarName], 0 ) )</f>
        <v>Asphalt Lane Miles</v>
      </c>
      <c r="D925" s="24" t="s">
        <v>1009</v>
      </c>
      <c r="E925" s="17" t="s">
        <v>7</v>
      </c>
      <c r="F925" s="25">
        <v>2075</v>
      </c>
      <c r="G925" s="26">
        <v>192526.71769571205</v>
      </c>
    </row>
    <row r="926" spans="1:7" x14ac:dyDescent="0.25">
      <c r="A926" s="9">
        <f xml:space="preserve"> ROW( scalarDataframe[[#This Row],[row_id]] ) - ROW( scalarDataframe[[#Headers],[row_id]] )</f>
        <v>925</v>
      </c>
      <c r="B926" s="16" t="str">
        <f xml:space="preserve"> INDEX( co_scalarInfo[scalarType], MATCH( scalarDataframe[[#This Row],[scalarName]], co_scalarInfo[scalarName], 0 ) )</f>
        <v>physScalar</v>
      </c>
      <c r="C926" s="44" t="str">
        <f xml:space="preserve"> INDEX( co_scalarInfo[scalarLabel], MATCH( scalarDataframe[[#This Row],[scalarName]], co_scalarInfo[scalarName], 0 ) )</f>
        <v>Asphalt Lane Miles</v>
      </c>
      <c r="D926" s="24" t="s">
        <v>1009</v>
      </c>
      <c r="E926" s="17" t="s">
        <v>8</v>
      </c>
      <c r="F926" s="25">
        <v>2075</v>
      </c>
      <c r="G926" s="26">
        <v>116423.82845335787</v>
      </c>
    </row>
    <row r="927" spans="1:7" x14ac:dyDescent="0.25">
      <c r="A927" s="9">
        <f xml:space="preserve"> ROW( scalarDataframe[[#This Row],[row_id]] ) - ROW( scalarDataframe[[#Headers],[row_id]] )</f>
        <v>926</v>
      </c>
      <c r="B927" s="16" t="str">
        <f xml:space="preserve"> INDEX( co_scalarInfo[scalarType], MATCH( scalarDataframe[[#This Row],[scalarName]], co_scalarInfo[scalarName], 0 ) )</f>
        <v>physScalar</v>
      </c>
      <c r="C927" s="44" t="str">
        <f xml:space="preserve"> INDEX( co_scalarInfo[scalarLabel], MATCH( scalarDataframe[[#This Row],[scalarName]], co_scalarInfo[scalarName], 0 ) )</f>
        <v>Asphalt Lane Miles</v>
      </c>
      <c r="D927" s="24" t="s">
        <v>1009</v>
      </c>
      <c r="E927" s="17" t="s">
        <v>9</v>
      </c>
      <c r="F927" s="25">
        <v>2075</v>
      </c>
      <c r="G927" s="26">
        <v>64218.221156922475</v>
      </c>
    </row>
    <row r="928" spans="1:7" x14ac:dyDescent="0.25">
      <c r="A928" s="9">
        <f xml:space="preserve"> ROW( scalarDataframe[[#This Row],[row_id]] ) - ROW( scalarDataframe[[#Headers],[row_id]] )</f>
        <v>927</v>
      </c>
      <c r="B928" s="16" t="str">
        <f xml:space="preserve"> INDEX( co_scalarInfo[scalarType], MATCH( scalarDataframe[[#This Row],[scalarName]], co_scalarInfo[scalarName], 0 ) )</f>
        <v>physScalar</v>
      </c>
      <c r="C928" s="44" t="str">
        <f xml:space="preserve"> INDEX( co_scalarInfo[scalarLabel], MATCH( scalarDataframe[[#This Row],[scalarName]], co_scalarInfo[scalarName], 0 ) )</f>
        <v>Asphalt Lane Miles</v>
      </c>
      <c r="D928" s="24" t="s">
        <v>1009</v>
      </c>
      <c r="E928" s="17" t="s">
        <v>10</v>
      </c>
      <c r="F928" s="25">
        <v>2075</v>
      </c>
      <c r="G928" s="26">
        <v>341919.61241713847</v>
      </c>
    </row>
    <row r="929" spans="1:7" x14ac:dyDescent="0.25">
      <c r="A929" s="9">
        <f xml:space="preserve"> ROW( scalarDataframe[[#This Row],[row_id]] ) - ROW( scalarDataframe[[#Headers],[row_id]] )</f>
        <v>928</v>
      </c>
      <c r="B929" s="16" t="str">
        <f xml:space="preserve"> INDEX( co_scalarInfo[scalarType], MATCH( scalarDataframe[[#This Row],[scalarName]], co_scalarInfo[scalarName], 0 ) )</f>
        <v>physScalar</v>
      </c>
      <c r="C929" s="44" t="str">
        <f xml:space="preserve"> INDEX( co_scalarInfo[scalarLabel], MATCH( scalarDataframe[[#This Row],[scalarName]], co_scalarInfo[scalarName], 0 ) )</f>
        <v>Asphalt Lane Miles</v>
      </c>
      <c r="D929" s="24" t="s">
        <v>1009</v>
      </c>
      <c r="E929" s="17" t="s">
        <v>11</v>
      </c>
      <c r="F929" s="25">
        <v>2075</v>
      </c>
      <c r="G929" s="26">
        <v>168381.86865958094</v>
      </c>
    </row>
    <row r="930" spans="1:7" x14ac:dyDescent="0.25">
      <c r="A930" s="9">
        <f xml:space="preserve"> ROW( scalarDataframe[[#This Row],[row_id]] ) - ROW( scalarDataframe[[#Headers],[row_id]] )</f>
        <v>929</v>
      </c>
      <c r="B930" s="16" t="str">
        <f xml:space="preserve"> INDEX( co_scalarInfo[scalarType], MATCH( scalarDataframe[[#This Row],[scalarName]], co_scalarInfo[scalarName], 0 ) )</f>
        <v>physScalar</v>
      </c>
      <c r="C930" s="44" t="str">
        <f xml:space="preserve"> INDEX( co_scalarInfo[scalarLabel], MATCH( scalarDataframe[[#This Row],[scalarName]], co_scalarInfo[scalarName], 0 ) )</f>
        <v>Asphalt Lane Miles</v>
      </c>
      <c r="D930" s="24" t="s">
        <v>1009</v>
      </c>
      <c r="E930" s="17" t="s">
        <v>12</v>
      </c>
      <c r="F930" s="25">
        <v>2075</v>
      </c>
      <c r="G930" s="26">
        <v>180492.42935059752</v>
      </c>
    </row>
    <row r="931" spans="1:7" x14ac:dyDescent="0.25">
      <c r="A931" s="9">
        <f xml:space="preserve"> ROW( scalarDataframe[[#This Row],[row_id]] ) - ROW( scalarDataframe[[#Headers],[row_id]] )</f>
        <v>930</v>
      </c>
      <c r="B931" s="16" t="str">
        <f xml:space="preserve"> INDEX( co_scalarInfo[scalarType], MATCH( scalarDataframe[[#This Row],[scalarName]], co_scalarInfo[scalarName], 0 ) )</f>
        <v>physScalar</v>
      </c>
      <c r="C931" s="44" t="str">
        <f xml:space="preserve"> INDEX( co_scalarInfo[scalarLabel], MATCH( scalarDataframe[[#This Row],[scalarName]], co_scalarInfo[scalarName], 0 ) )</f>
        <v>Asphalt Lane Miles</v>
      </c>
      <c r="D931" s="24" t="s">
        <v>1009</v>
      </c>
      <c r="E931" s="17" t="s">
        <v>13</v>
      </c>
      <c r="F931" s="25">
        <v>2075</v>
      </c>
      <c r="G931" s="26">
        <v>1349969.6067948786</v>
      </c>
    </row>
    <row r="932" spans="1:7" x14ac:dyDescent="0.25">
      <c r="A932" s="9">
        <f xml:space="preserve"> ROW( scalarDataframe[[#This Row],[row_id]] ) - ROW( scalarDataframe[[#Headers],[row_id]] )</f>
        <v>931</v>
      </c>
      <c r="B932" s="16" t="str">
        <f xml:space="preserve"> INDEX( co_scalarInfo[scalarType], MATCH( scalarDataframe[[#This Row],[scalarName]], co_scalarInfo[scalarName], 0 ) )</f>
        <v>physScalar</v>
      </c>
      <c r="C932" s="44" t="str">
        <f xml:space="preserve"> INDEX( co_scalarInfo[scalarLabel], MATCH( scalarDataframe[[#This Row],[scalarName]], co_scalarInfo[scalarName], 0 ) )</f>
        <v>Asphalt Lane Miles</v>
      </c>
      <c r="D932" s="24" t="s">
        <v>1009</v>
      </c>
      <c r="E932" s="17" t="s">
        <v>6</v>
      </c>
      <c r="F932" s="25">
        <v>2080</v>
      </c>
      <c r="G932" s="26">
        <v>286006.92906156898</v>
      </c>
    </row>
    <row r="933" spans="1:7" x14ac:dyDescent="0.25">
      <c r="A933" s="9">
        <f xml:space="preserve"> ROW( scalarDataframe[[#This Row],[row_id]] ) - ROW( scalarDataframe[[#Headers],[row_id]] )</f>
        <v>932</v>
      </c>
      <c r="B933" s="16" t="str">
        <f xml:space="preserve"> INDEX( co_scalarInfo[scalarType], MATCH( scalarDataframe[[#This Row],[scalarName]], co_scalarInfo[scalarName], 0 ) )</f>
        <v>physScalar</v>
      </c>
      <c r="C933" s="44" t="str">
        <f xml:space="preserve"> INDEX( co_scalarInfo[scalarLabel], MATCH( scalarDataframe[[#This Row],[scalarName]], co_scalarInfo[scalarName], 0 ) )</f>
        <v>Asphalt Lane Miles</v>
      </c>
      <c r="D933" s="24" t="s">
        <v>1009</v>
      </c>
      <c r="E933" s="17" t="s">
        <v>7</v>
      </c>
      <c r="F933" s="25">
        <v>2080</v>
      </c>
      <c r="G933" s="26">
        <v>192526.71769571205</v>
      </c>
    </row>
    <row r="934" spans="1:7" x14ac:dyDescent="0.25">
      <c r="A934" s="9">
        <f xml:space="preserve"> ROW( scalarDataframe[[#This Row],[row_id]] ) - ROW( scalarDataframe[[#Headers],[row_id]] )</f>
        <v>933</v>
      </c>
      <c r="B934" s="16" t="str">
        <f xml:space="preserve"> INDEX( co_scalarInfo[scalarType], MATCH( scalarDataframe[[#This Row],[scalarName]], co_scalarInfo[scalarName], 0 ) )</f>
        <v>physScalar</v>
      </c>
      <c r="C934" s="44" t="str">
        <f xml:space="preserve"> INDEX( co_scalarInfo[scalarLabel], MATCH( scalarDataframe[[#This Row],[scalarName]], co_scalarInfo[scalarName], 0 ) )</f>
        <v>Asphalt Lane Miles</v>
      </c>
      <c r="D934" s="24" t="s">
        <v>1009</v>
      </c>
      <c r="E934" s="17" t="s">
        <v>8</v>
      </c>
      <c r="F934" s="25">
        <v>2080</v>
      </c>
      <c r="G934" s="26">
        <v>116423.82845335787</v>
      </c>
    </row>
    <row r="935" spans="1:7" x14ac:dyDescent="0.25">
      <c r="A935" s="9">
        <f xml:space="preserve"> ROW( scalarDataframe[[#This Row],[row_id]] ) - ROW( scalarDataframe[[#Headers],[row_id]] )</f>
        <v>934</v>
      </c>
      <c r="B935" s="16" t="str">
        <f xml:space="preserve"> INDEX( co_scalarInfo[scalarType], MATCH( scalarDataframe[[#This Row],[scalarName]], co_scalarInfo[scalarName], 0 ) )</f>
        <v>physScalar</v>
      </c>
      <c r="C935" s="44" t="str">
        <f xml:space="preserve"> INDEX( co_scalarInfo[scalarLabel], MATCH( scalarDataframe[[#This Row],[scalarName]], co_scalarInfo[scalarName], 0 ) )</f>
        <v>Asphalt Lane Miles</v>
      </c>
      <c r="D935" s="24" t="s">
        <v>1009</v>
      </c>
      <c r="E935" s="17" t="s">
        <v>9</v>
      </c>
      <c r="F935" s="25">
        <v>2080</v>
      </c>
      <c r="G935" s="26">
        <v>64218.221156922475</v>
      </c>
    </row>
    <row r="936" spans="1:7" x14ac:dyDescent="0.25">
      <c r="A936" s="9">
        <f xml:space="preserve"> ROW( scalarDataframe[[#This Row],[row_id]] ) - ROW( scalarDataframe[[#Headers],[row_id]] )</f>
        <v>935</v>
      </c>
      <c r="B936" s="16" t="str">
        <f xml:space="preserve"> INDEX( co_scalarInfo[scalarType], MATCH( scalarDataframe[[#This Row],[scalarName]], co_scalarInfo[scalarName], 0 ) )</f>
        <v>physScalar</v>
      </c>
      <c r="C936" s="44" t="str">
        <f xml:space="preserve"> INDEX( co_scalarInfo[scalarLabel], MATCH( scalarDataframe[[#This Row],[scalarName]], co_scalarInfo[scalarName], 0 ) )</f>
        <v>Asphalt Lane Miles</v>
      </c>
      <c r="D936" s="24" t="s">
        <v>1009</v>
      </c>
      <c r="E936" s="17" t="s">
        <v>10</v>
      </c>
      <c r="F936" s="25">
        <v>2080</v>
      </c>
      <c r="G936" s="26">
        <v>341919.61241713847</v>
      </c>
    </row>
    <row r="937" spans="1:7" x14ac:dyDescent="0.25">
      <c r="A937" s="9">
        <f xml:space="preserve"> ROW( scalarDataframe[[#This Row],[row_id]] ) - ROW( scalarDataframe[[#Headers],[row_id]] )</f>
        <v>936</v>
      </c>
      <c r="B937" s="16" t="str">
        <f xml:space="preserve"> INDEX( co_scalarInfo[scalarType], MATCH( scalarDataframe[[#This Row],[scalarName]], co_scalarInfo[scalarName], 0 ) )</f>
        <v>physScalar</v>
      </c>
      <c r="C937" s="44" t="str">
        <f xml:space="preserve"> INDEX( co_scalarInfo[scalarLabel], MATCH( scalarDataframe[[#This Row],[scalarName]], co_scalarInfo[scalarName], 0 ) )</f>
        <v>Asphalt Lane Miles</v>
      </c>
      <c r="D937" s="24" t="s">
        <v>1009</v>
      </c>
      <c r="E937" s="17" t="s">
        <v>11</v>
      </c>
      <c r="F937" s="25">
        <v>2080</v>
      </c>
      <c r="G937" s="26">
        <v>168381.86865958094</v>
      </c>
    </row>
    <row r="938" spans="1:7" x14ac:dyDescent="0.25">
      <c r="A938" s="9">
        <f xml:space="preserve"> ROW( scalarDataframe[[#This Row],[row_id]] ) - ROW( scalarDataframe[[#Headers],[row_id]] )</f>
        <v>937</v>
      </c>
      <c r="B938" s="16" t="str">
        <f xml:space="preserve"> INDEX( co_scalarInfo[scalarType], MATCH( scalarDataframe[[#This Row],[scalarName]], co_scalarInfo[scalarName], 0 ) )</f>
        <v>physScalar</v>
      </c>
      <c r="C938" s="44" t="str">
        <f xml:space="preserve"> INDEX( co_scalarInfo[scalarLabel], MATCH( scalarDataframe[[#This Row],[scalarName]], co_scalarInfo[scalarName], 0 ) )</f>
        <v>Asphalt Lane Miles</v>
      </c>
      <c r="D938" s="24" t="s">
        <v>1009</v>
      </c>
      <c r="E938" s="17" t="s">
        <v>12</v>
      </c>
      <c r="F938" s="25">
        <v>2080</v>
      </c>
      <c r="G938" s="26">
        <v>180492.42935059752</v>
      </c>
    </row>
    <row r="939" spans="1:7" x14ac:dyDescent="0.25">
      <c r="A939" s="9">
        <f xml:space="preserve"> ROW( scalarDataframe[[#This Row],[row_id]] ) - ROW( scalarDataframe[[#Headers],[row_id]] )</f>
        <v>938</v>
      </c>
      <c r="B939" s="16" t="str">
        <f xml:space="preserve"> INDEX( co_scalarInfo[scalarType], MATCH( scalarDataframe[[#This Row],[scalarName]], co_scalarInfo[scalarName], 0 ) )</f>
        <v>physScalar</v>
      </c>
      <c r="C939" s="44" t="str">
        <f xml:space="preserve"> INDEX( co_scalarInfo[scalarLabel], MATCH( scalarDataframe[[#This Row],[scalarName]], co_scalarInfo[scalarName], 0 ) )</f>
        <v>Asphalt Lane Miles</v>
      </c>
      <c r="D939" s="24" t="s">
        <v>1009</v>
      </c>
      <c r="E939" s="17" t="s">
        <v>13</v>
      </c>
      <c r="F939" s="25">
        <v>2080</v>
      </c>
      <c r="G939" s="26">
        <v>1349969.6067948786</v>
      </c>
    </row>
    <row r="940" spans="1:7" x14ac:dyDescent="0.25">
      <c r="A940" s="9">
        <f xml:space="preserve"> ROW( scalarDataframe[[#This Row],[row_id]] ) - ROW( scalarDataframe[[#Headers],[row_id]] )</f>
        <v>939</v>
      </c>
      <c r="B940" s="16" t="str">
        <f xml:space="preserve"> INDEX( co_scalarInfo[scalarType], MATCH( scalarDataframe[[#This Row],[scalarName]], co_scalarInfo[scalarName], 0 ) )</f>
        <v>physScalar</v>
      </c>
      <c r="C940" s="44" t="str">
        <f xml:space="preserve"> INDEX( co_scalarInfo[scalarLabel], MATCH( scalarDataframe[[#This Row],[scalarName]], co_scalarInfo[scalarName], 0 ) )</f>
        <v>Asphalt Lane Miles</v>
      </c>
      <c r="D940" s="24" t="s">
        <v>1009</v>
      </c>
      <c r="E940" s="17" t="s">
        <v>6</v>
      </c>
      <c r="F940" s="25">
        <v>2085</v>
      </c>
      <c r="G940" s="26">
        <v>286006.92906156898</v>
      </c>
    </row>
    <row r="941" spans="1:7" x14ac:dyDescent="0.25">
      <c r="A941" s="9">
        <f xml:space="preserve"> ROW( scalarDataframe[[#This Row],[row_id]] ) - ROW( scalarDataframe[[#Headers],[row_id]] )</f>
        <v>940</v>
      </c>
      <c r="B941" s="16" t="str">
        <f xml:space="preserve"> INDEX( co_scalarInfo[scalarType], MATCH( scalarDataframe[[#This Row],[scalarName]], co_scalarInfo[scalarName], 0 ) )</f>
        <v>physScalar</v>
      </c>
      <c r="C941" s="44" t="str">
        <f xml:space="preserve"> INDEX( co_scalarInfo[scalarLabel], MATCH( scalarDataframe[[#This Row],[scalarName]], co_scalarInfo[scalarName], 0 ) )</f>
        <v>Asphalt Lane Miles</v>
      </c>
      <c r="D941" s="24" t="s">
        <v>1009</v>
      </c>
      <c r="E941" s="17" t="s">
        <v>7</v>
      </c>
      <c r="F941" s="25">
        <v>2085</v>
      </c>
      <c r="G941" s="26">
        <v>192526.71769571205</v>
      </c>
    </row>
    <row r="942" spans="1:7" x14ac:dyDescent="0.25">
      <c r="A942" s="9">
        <f xml:space="preserve"> ROW( scalarDataframe[[#This Row],[row_id]] ) - ROW( scalarDataframe[[#Headers],[row_id]] )</f>
        <v>941</v>
      </c>
      <c r="B942" s="16" t="str">
        <f xml:space="preserve"> INDEX( co_scalarInfo[scalarType], MATCH( scalarDataframe[[#This Row],[scalarName]], co_scalarInfo[scalarName], 0 ) )</f>
        <v>physScalar</v>
      </c>
      <c r="C942" s="44" t="str">
        <f xml:space="preserve"> INDEX( co_scalarInfo[scalarLabel], MATCH( scalarDataframe[[#This Row],[scalarName]], co_scalarInfo[scalarName], 0 ) )</f>
        <v>Asphalt Lane Miles</v>
      </c>
      <c r="D942" s="24" t="s">
        <v>1009</v>
      </c>
      <c r="E942" s="17" t="s">
        <v>8</v>
      </c>
      <c r="F942" s="25">
        <v>2085</v>
      </c>
      <c r="G942" s="26">
        <v>116423.82845335787</v>
      </c>
    </row>
    <row r="943" spans="1:7" x14ac:dyDescent="0.25">
      <c r="A943" s="9">
        <f xml:space="preserve"> ROW( scalarDataframe[[#This Row],[row_id]] ) - ROW( scalarDataframe[[#Headers],[row_id]] )</f>
        <v>942</v>
      </c>
      <c r="B943" s="16" t="str">
        <f xml:space="preserve"> INDEX( co_scalarInfo[scalarType], MATCH( scalarDataframe[[#This Row],[scalarName]], co_scalarInfo[scalarName], 0 ) )</f>
        <v>physScalar</v>
      </c>
      <c r="C943" s="44" t="str">
        <f xml:space="preserve"> INDEX( co_scalarInfo[scalarLabel], MATCH( scalarDataframe[[#This Row],[scalarName]], co_scalarInfo[scalarName], 0 ) )</f>
        <v>Asphalt Lane Miles</v>
      </c>
      <c r="D943" s="24" t="s">
        <v>1009</v>
      </c>
      <c r="E943" s="17" t="s">
        <v>9</v>
      </c>
      <c r="F943" s="25">
        <v>2085</v>
      </c>
      <c r="G943" s="26">
        <v>64218.221156922475</v>
      </c>
    </row>
    <row r="944" spans="1:7" x14ac:dyDescent="0.25">
      <c r="A944" s="9">
        <f xml:space="preserve"> ROW( scalarDataframe[[#This Row],[row_id]] ) - ROW( scalarDataframe[[#Headers],[row_id]] )</f>
        <v>943</v>
      </c>
      <c r="B944" s="16" t="str">
        <f xml:space="preserve"> INDEX( co_scalarInfo[scalarType], MATCH( scalarDataframe[[#This Row],[scalarName]], co_scalarInfo[scalarName], 0 ) )</f>
        <v>physScalar</v>
      </c>
      <c r="C944" s="44" t="str">
        <f xml:space="preserve"> INDEX( co_scalarInfo[scalarLabel], MATCH( scalarDataframe[[#This Row],[scalarName]], co_scalarInfo[scalarName], 0 ) )</f>
        <v>Asphalt Lane Miles</v>
      </c>
      <c r="D944" s="24" t="s">
        <v>1009</v>
      </c>
      <c r="E944" s="17" t="s">
        <v>10</v>
      </c>
      <c r="F944" s="25">
        <v>2085</v>
      </c>
      <c r="G944" s="26">
        <v>341919.61241713847</v>
      </c>
    </row>
    <row r="945" spans="1:7" x14ac:dyDescent="0.25">
      <c r="A945" s="9">
        <f xml:space="preserve"> ROW( scalarDataframe[[#This Row],[row_id]] ) - ROW( scalarDataframe[[#Headers],[row_id]] )</f>
        <v>944</v>
      </c>
      <c r="B945" s="16" t="str">
        <f xml:space="preserve"> INDEX( co_scalarInfo[scalarType], MATCH( scalarDataframe[[#This Row],[scalarName]], co_scalarInfo[scalarName], 0 ) )</f>
        <v>physScalar</v>
      </c>
      <c r="C945" s="44" t="str">
        <f xml:space="preserve"> INDEX( co_scalarInfo[scalarLabel], MATCH( scalarDataframe[[#This Row],[scalarName]], co_scalarInfo[scalarName], 0 ) )</f>
        <v>Asphalt Lane Miles</v>
      </c>
      <c r="D945" s="24" t="s">
        <v>1009</v>
      </c>
      <c r="E945" s="17" t="s">
        <v>11</v>
      </c>
      <c r="F945" s="25">
        <v>2085</v>
      </c>
      <c r="G945" s="26">
        <v>168381.86865958094</v>
      </c>
    </row>
    <row r="946" spans="1:7" x14ac:dyDescent="0.25">
      <c r="A946" s="9">
        <f xml:space="preserve"> ROW( scalarDataframe[[#This Row],[row_id]] ) - ROW( scalarDataframe[[#Headers],[row_id]] )</f>
        <v>945</v>
      </c>
      <c r="B946" s="16" t="str">
        <f xml:space="preserve"> INDEX( co_scalarInfo[scalarType], MATCH( scalarDataframe[[#This Row],[scalarName]], co_scalarInfo[scalarName], 0 ) )</f>
        <v>physScalar</v>
      </c>
      <c r="C946" s="44" t="str">
        <f xml:space="preserve"> INDEX( co_scalarInfo[scalarLabel], MATCH( scalarDataframe[[#This Row],[scalarName]], co_scalarInfo[scalarName], 0 ) )</f>
        <v>Asphalt Lane Miles</v>
      </c>
      <c r="D946" s="24" t="s">
        <v>1009</v>
      </c>
      <c r="E946" s="17" t="s">
        <v>12</v>
      </c>
      <c r="F946" s="25">
        <v>2085</v>
      </c>
      <c r="G946" s="26">
        <v>180492.42935059752</v>
      </c>
    </row>
    <row r="947" spans="1:7" x14ac:dyDescent="0.25">
      <c r="A947" s="9">
        <f xml:space="preserve"> ROW( scalarDataframe[[#This Row],[row_id]] ) - ROW( scalarDataframe[[#Headers],[row_id]] )</f>
        <v>946</v>
      </c>
      <c r="B947" s="16" t="str">
        <f xml:space="preserve"> INDEX( co_scalarInfo[scalarType], MATCH( scalarDataframe[[#This Row],[scalarName]], co_scalarInfo[scalarName], 0 ) )</f>
        <v>physScalar</v>
      </c>
      <c r="C947" s="44" t="str">
        <f xml:space="preserve"> INDEX( co_scalarInfo[scalarLabel], MATCH( scalarDataframe[[#This Row],[scalarName]], co_scalarInfo[scalarName], 0 ) )</f>
        <v>Asphalt Lane Miles</v>
      </c>
      <c r="D947" s="24" t="s">
        <v>1009</v>
      </c>
      <c r="E947" s="17" t="s">
        <v>13</v>
      </c>
      <c r="F947" s="25">
        <v>2085</v>
      </c>
      <c r="G947" s="26">
        <v>1349969.6067948786</v>
      </c>
    </row>
    <row r="948" spans="1:7" x14ac:dyDescent="0.25">
      <c r="A948" s="9">
        <f xml:space="preserve"> ROW( scalarDataframe[[#This Row],[row_id]] ) - ROW( scalarDataframe[[#Headers],[row_id]] )</f>
        <v>947</v>
      </c>
      <c r="B948" s="16" t="str">
        <f xml:space="preserve"> INDEX( co_scalarInfo[scalarType], MATCH( scalarDataframe[[#This Row],[scalarName]], co_scalarInfo[scalarName], 0 ) )</f>
        <v>physScalar</v>
      </c>
      <c r="C948" s="44" t="str">
        <f xml:space="preserve"> INDEX( co_scalarInfo[scalarLabel], MATCH( scalarDataframe[[#This Row],[scalarName]], co_scalarInfo[scalarName], 0 ) )</f>
        <v>Asphalt Lane Miles</v>
      </c>
      <c r="D948" s="24" t="s">
        <v>1009</v>
      </c>
      <c r="E948" s="17" t="s">
        <v>6</v>
      </c>
      <c r="F948" s="25">
        <v>2090</v>
      </c>
      <c r="G948" s="26">
        <v>286006.92906156898</v>
      </c>
    </row>
    <row r="949" spans="1:7" x14ac:dyDescent="0.25">
      <c r="A949" s="9">
        <f xml:space="preserve"> ROW( scalarDataframe[[#This Row],[row_id]] ) - ROW( scalarDataframe[[#Headers],[row_id]] )</f>
        <v>948</v>
      </c>
      <c r="B949" s="16" t="str">
        <f xml:space="preserve"> INDEX( co_scalarInfo[scalarType], MATCH( scalarDataframe[[#This Row],[scalarName]], co_scalarInfo[scalarName], 0 ) )</f>
        <v>physScalar</v>
      </c>
      <c r="C949" s="44" t="str">
        <f xml:space="preserve"> INDEX( co_scalarInfo[scalarLabel], MATCH( scalarDataframe[[#This Row],[scalarName]], co_scalarInfo[scalarName], 0 ) )</f>
        <v>Asphalt Lane Miles</v>
      </c>
      <c r="D949" s="24" t="s">
        <v>1009</v>
      </c>
      <c r="E949" s="17" t="s">
        <v>7</v>
      </c>
      <c r="F949" s="25">
        <v>2090</v>
      </c>
      <c r="G949" s="26">
        <v>192526.71769571205</v>
      </c>
    </row>
    <row r="950" spans="1:7" x14ac:dyDescent="0.25">
      <c r="A950" s="9">
        <f xml:space="preserve"> ROW( scalarDataframe[[#This Row],[row_id]] ) - ROW( scalarDataframe[[#Headers],[row_id]] )</f>
        <v>949</v>
      </c>
      <c r="B950" s="16" t="str">
        <f xml:space="preserve"> INDEX( co_scalarInfo[scalarType], MATCH( scalarDataframe[[#This Row],[scalarName]], co_scalarInfo[scalarName], 0 ) )</f>
        <v>physScalar</v>
      </c>
      <c r="C950" s="44" t="str">
        <f xml:space="preserve"> INDEX( co_scalarInfo[scalarLabel], MATCH( scalarDataframe[[#This Row],[scalarName]], co_scalarInfo[scalarName], 0 ) )</f>
        <v>Asphalt Lane Miles</v>
      </c>
      <c r="D950" s="24" t="s">
        <v>1009</v>
      </c>
      <c r="E950" s="17" t="s">
        <v>8</v>
      </c>
      <c r="F950" s="25">
        <v>2090</v>
      </c>
      <c r="G950" s="26">
        <v>116423.82845335787</v>
      </c>
    </row>
    <row r="951" spans="1:7" x14ac:dyDescent="0.25">
      <c r="A951" s="9">
        <f xml:space="preserve"> ROW( scalarDataframe[[#This Row],[row_id]] ) - ROW( scalarDataframe[[#Headers],[row_id]] )</f>
        <v>950</v>
      </c>
      <c r="B951" s="16" t="str">
        <f xml:space="preserve"> INDEX( co_scalarInfo[scalarType], MATCH( scalarDataframe[[#This Row],[scalarName]], co_scalarInfo[scalarName], 0 ) )</f>
        <v>physScalar</v>
      </c>
      <c r="C951" s="44" t="str">
        <f xml:space="preserve"> INDEX( co_scalarInfo[scalarLabel], MATCH( scalarDataframe[[#This Row],[scalarName]], co_scalarInfo[scalarName], 0 ) )</f>
        <v>Asphalt Lane Miles</v>
      </c>
      <c r="D951" s="24" t="s">
        <v>1009</v>
      </c>
      <c r="E951" s="17" t="s">
        <v>9</v>
      </c>
      <c r="F951" s="25">
        <v>2090</v>
      </c>
      <c r="G951" s="26">
        <v>64218.221156922475</v>
      </c>
    </row>
    <row r="952" spans="1:7" x14ac:dyDescent="0.25">
      <c r="A952" s="9">
        <f xml:space="preserve"> ROW( scalarDataframe[[#This Row],[row_id]] ) - ROW( scalarDataframe[[#Headers],[row_id]] )</f>
        <v>951</v>
      </c>
      <c r="B952" s="16" t="str">
        <f xml:space="preserve"> INDEX( co_scalarInfo[scalarType], MATCH( scalarDataframe[[#This Row],[scalarName]], co_scalarInfo[scalarName], 0 ) )</f>
        <v>physScalar</v>
      </c>
      <c r="C952" s="44" t="str">
        <f xml:space="preserve"> INDEX( co_scalarInfo[scalarLabel], MATCH( scalarDataframe[[#This Row],[scalarName]], co_scalarInfo[scalarName], 0 ) )</f>
        <v>Asphalt Lane Miles</v>
      </c>
      <c r="D952" s="24" t="s">
        <v>1009</v>
      </c>
      <c r="E952" s="17" t="s">
        <v>10</v>
      </c>
      <c r="F952" s="25">
        <v>2090</v>
      </c>
      <c r="G952" s="26">
        <v>341919.61241713847</v>
      </c>
    </row>
    <row r="953" spans="1:7" x14ac:dyDescent="0.25">
      <c r="A953" s="9">
        <f xml:space="preserve"> ROW( scalarDataframe[[#This Row],[row_id]] ) - ROW( scalarDataframe[[#Headers],[row_id]] )</f>
        <v>952</v>
      </c>
      <c r="B953" s="16" t="str">
        <f xml:space="preserve"> INDEX( co_scalarInfo[scalarType], MATCH( scalarDataframe[[#This Row],[scalarName]], co_scalarInfo[scalarName], 0 ) )</f>
        <v>physScalar</v>
      </c>
      <c r="C953" s="44" t="str">
        <f xml:space="preserve"> INDEX( co_scalarInfo[scalarLabel], MATCH( scalarDataframe[[#This Row],[scalarName]], co_scalarInfo[scalarName], 0 ) )</f>
        <v>Asphalt Lane Miles</v>
      </c>
      <c r="D953" s="24" t="s">
        <v>1009</v>
      </c>
      <c r="E953" s="17" t="s">
        <v>11</v>
      </c>
      <c r="F953" s="25">
        <v>2090</v>
      </c>
      <c r="G953" s="26">
        <v>168381.86865958094</v>
      </c>
    </row>
    <row r="954" spans="1:7" x14ac:dyDescent="0.25">
      <c r="A954" s="9">
        <f xml:space="preserve"> ROW( scalarDataframe[[#This Row],[row_id]] ) - ROW( scalarDataframe[[#Headers],[row_id]] )</f>
        <v>953</v>
      </c>
      <c r="B954" s="16" t="str">
        <f xml:space="preserve"> INDEX( co_scalarInfo[scalarType], MATCH( scalarDataframe[[#This Row],[scalarName]], co_scalarInfo[scalarName], 0 ) )</f>
        <v>physScalar</v>
      </c>
      <c r="C954" s="44" t="str">
        <f xml:space="preserve"> INDEX( co_scalarInfo[scalarLabel], MATCH( scalarDataframe[[#This Row],[scalarName]], co_scalarInfo[scalarName], 0 ) )</f>
        <v>Asphalt Lane Miles</v>
      </c>
      <c r="D954" s="24" t="s">
        <v>1009</v>
      </c>
      <c r="E954" s="17" t="s">
        <v>12</v>
      </c>
      <c r="F954" s="25">
        <v>2090</v>
      </c>
      <c r="G954" s="26">
        <v>180492.42935059752</v>
      </c>
    </row>
    <row r="955" spans="1:7" x14ac:dyDescent="0.25">
      <c r="A955" s="9">
        <f xml:space="preserve"> ROW( scalarDataframe[[#This Row],[row_id]] ) - ROW( scalarDataframe[[#Headers],[row_id]] )</f>
        <v>954</v>
      </c>
      <c r="B955" s="16" t="str">
        <f xml:space="preserve"> INDEX( co_scalarInfo[scalarType], MATCH( scalarDataframe[[#This Row],[scalarName]], co_scalarInfo[scalarName], 0 ) )</f>
        <v>physScalar</v>
      </c>
      <c r="C955" s="44" t="str">
        <f xml:space="preserve"> INDEX( co_scalarInfo[scalarLabel], MATCH( scalarDataframe[[#This Row],[scalarName]], co_scalarInfo[scalarName], 0 ) )</f>
        <v>Asphalt Lane Miles</v>
      </c>
      <c r="D955" s="24" t="s">
        <v>1009</v>
      </c>
      <c r="E955" s="17" t="s">
        <v>13</v>
      </c>
      <c r="F955" s="25">
        <v>2090</v>
      </c>
      <c r="G955" s="26">
        <v>1349969.6067948786</v>
      </c>
    </row>
    <row r="956" spans="1:7" x14ac:dyDescent="0.25">
      <c r="A956" s="9">
        <f xml:space="preserve"> ROW( scalarDataframe[[#This Row],[row_id]] ) - ROW( scalarDataframe[[#Headers],[row_id]] )</f>
        <v>955</v>
      </c>
      <c r="B956" s="16" t="str">
        <f xml:space="preserve"> INDEX( co_scalarInfo[scalarType], MATCH( scalarDataframe[[#This Row],[scalarName]], co_scalarInfo[scalarName], 0 ) )</f>
        <v>econScalar</v>
      </c>
      <c r="C956" s="44" t="str">
        <f xml:space="preserve"> INDEX( co_scalarInfo[scalarLabel], MATCH( scalarDataframe[[#This Row],[scalarName]], co_scalarInfo[scalarName], 0 ) )</f>
        <v>Property Crime Costs</v>
      </c>
      <c r="D956" s="59" t="s">
        <v>1225</v>
      </c>
      <c r="E956" s="17" t="s">
        <v>6</v>
      </c>
      <c r="F956" s="25">
        <v>2010</v>
      </c>
      <c r="G956" s="26">
        <v>8658.7923206378673</v>
      </c>
    </row>
    <row r="957" spans="1:7" x14ac:dyDescent="0.25">
      <c r="A957" s="9">
        <f xml:space="preserve"> ROW( scalarDataframe[[#This Row],[row_id]] ) - ROW( scalarDataframe[[#Headers],[row_id]] )</f>
        <v>956</v>
      </c>
      <c r="B957" s="16" t="str">
        <f xml:space="preserve"> INDEX( co_scalarInfo[scalarType], MATCH( scalarDataframe[[#This Row],[scalarName]], co_scalarInfo[scalarName], 0 ) )</f>
        <v>econScalar</v>
      </c>
      <c r="C957" s="44" t="str">
        <f xml:space="preserve"> INDEX( co_scalarInfo[scalarLabel], MATCH( scalarDataframe[[#This Row],[scalarName]], co_scalarInfo[scalarName], 0 ) )</f>
        <v>Property Crime Costs</v>
      </c>
      <c r="D957" s="59" t="s">
        <v>1225</v>
      </c>
      <c r="E957" s="17" t="s">
        <v>7</v>
      </c>
      <c r="F957" s="25">
        <v>2010</v>
      </c>
      <c r="G957" s="26">
        <v>9413.7845905261202</v>
      </c>
    </row>
    <row r="958" spans="1:7" x14ac:dyDescent="0.25">
      <c r="A958" s="9">
        <f xml:space="preserve"> ROW( scalarDataframe[[#This Row],[row_id]] ) - ROW( scalarDataframe[[#Headers],[row_id]] )</f>
        <v>957</v>
      </c>
      <c r="B958" s="16" t="str">
        <f xml:space="preserve"> INDEX( co_scalarInfo[scalarType], MATCH( scalarDataframe[[#This Row],[scalarName]], co_scalarInfo[scalarName], 0 ) )</f>
        <v>econScalar</v>
      </c>
      <c r="C958" s="44" t="str">
        <f xml:space="preserve"> INDEX( co_scalarInfo[scalarLabel], MATCH( scalarDataframe[[#This Row],[scalarName]], co_scalarInfo[scalarName], 0 ) )</f>
        <v>Property Crime Costs</v>
      </c>
      <c r="D958" s="59" t="s">
        <v>1225</v>
      </c>
      <c r="E958" s="17" t="s">
        <v>8</v>
      </c>
      <c r="F958" s="25">
        <v>2010</v>
      </c>
      <c r="G958" s="26">
        <v>5979.8234765776087</v>
      </c>
    </row>
    <row r="959" spans="1:7" x14ac:dyDescent="0.25">
      <c r="A959" s="9">
        <f xml:space="preserve"> ROW( scalarDataframe[[#This Row],[row_id]] ) - ROW( scalarDataframe[[#Headers],[row_id]] )</f>
        <v>958</v>
      </c>
      <c r="B959" s="16" t="str">
        <f xml:space="preserve"> INDEX( co_scalarInfo[scalarType], MATCH( scalarDataframe[[#This Row],[scalarName]], co_scalarInfo[scalarName], 0 ) )</f>
        <v>econScalar</v>
      </c>
      <c r="C959" s="44" t="str">
        <f xml:space="preserve"> INDEX( co_scalarInfo[scalarLabel], MATCH( scalarDataframe[[#This Row],[scalarName]], co_scalarInfo[scalarName], 0 ) )</f>
        <v>Property Crime Costs</v>
      </c>
      <c r="D959" s="59" t="s">
        <v>1225</v>
      </c>
      <c r="E959" s="17" t="s">
        <v>9</v>
      </c>
      <c r="F959" s="25">
        <v>2010</v>
      </c>
      <c r="G959" s="26">
        <v>7281.1130797242786</v>
      </c>
    </row>
    <row r="960" spans="1:7" x14ac:dyDescent="0.25">
      <c r="A960" s="9">
        <f xml:space="preserve"> ROW( scalarDataframe[[#This Row],[row_id]] ) - ROW( scalarDataframe[[#Headers],[row_id]] )</f>
        <v>959</v>
      </c>
      <c r="B960" s="16" t="str">
        <f xml:space="preserve"> INDEX( co_scalarInfo[scalarType], MATCH( scalarDataframe[[#This Row],[scalarName]], co_scalarInfo[scalarName], 0 ) )</f>
        <v>econScalar</v>
      </c>
      <c r="C960" s="44" t="str">
        <f xml:space="preserve"> INDEX( co_scalarInfo[scalarLabel], MATCH( scalarDataframe[[#This Row],[scalarName]], co_scalarInfo[scalarName], 0 ) )</f>
        <v>Property Crime Costs</v>
      </c>
      <c r="D960" s="59" t="s">
        <v>1225</v>
      </c>
      <c r="E960" s="17" t="s">
        <v>10</v>
      </c>
      <c r="F960" s="25">
        <v>2010</v>
      </c>
      <c r="G960" s="26">
        <v>8304.678974062359</v>
      </c>
    </row>
    <row r="961" spans="1:7" x14ac:dyDescent="0.25">
      <c r="A961" s="9">
        <f xml:space="preserve"> ROW( scalarDataframe[[#This Row],[row_id]] ) - ROW( scalarDataframe[[#Headers],[row_id]] )</f>
        <v>960</v>
      </c>
      <c r="B961" s="16" t="str">
        <f xml:space="preserve"> INDEX( co_scalarInfo[scalarType], MATCH( scalarDataframe[[#This Row],[scalarName]], co_scalarInfo[scalarName], 0 ) )</f>
        <v>econScalar</v>
      </c>
      <c r="C961" s="44" t="str">
        <f xml:space="preserve"> INDEX( co_scalarInfo[scalarLabel], MATCH( scalarDataframe[[#This Row],[scalarName]], co_scalarInfo[scalarName], 0 ) )</f>
        <v>Property Crime Costs</v>
      </c>
      <c r="D961" s="59" t="s">
        <v>1225</v>
      </c>
      <c r="E961" s="17" t="s">
        <v>11</v>
      </c>
      <c r="F961" s="25">
        <v>2010</v>
      </c>
      <c r="G961" s="26">
        <v>8121.0106430448941</v>
      </c>
    </row>
    <row r="962" spans="1:7" x14ac:dyDescent="0.25">
      <c r="A962" s="9">
        <f xml:space="preserve"> ROW( scalarDataframe[[#This Row],[row_id]] ) - ROW( scalarDataframe[[#Headers],[row_id]] )</f>
        <v>961</v>
      </c>
      <c r="B962" s="16" t="str">
        <f xml:space="preserve"> INDEX( co_scalarInfo[scalarType], MATCH( scalarDataframe[[#This Row],[scalarName]], co_scalarInfo[scalarName], 0 ) )</f>
        <v>econScalar</v>
      </c>
      <c r="C962" s="44" t="str">
        <f xml:space="preserve"> INDEX( co_scalarInfo[scalarLabel], MATCH( scalarDataframe[[#This Row],[scalarName]], co_scalarInfo[scalarName], 0 ) )</f>
        <v>Property Crime Costs</v>
      </c>
      <c r="D962" s="59" t="s">
        <v>1225</v>
      </c>
      <c r="E962" s="17" t="s">
        <v>12</v>
      </c>
      <c r="F962" s="25">
        <v>2010</v>
      </c>
      <c r="G962" s="26">
        <v>9455.7312129484544</v>
      </c>
    </row>
    <row r="963" spans="1:7" x14ac:dyDescent="0.25">
      <c r="A963" s="9">
        <f xml:space="preserve"> ROW( scalarDataframe[[#This Row],[row_id]] ) - ROW( scalarDataframe[[#Headers],[row_id]] )</f>
        <v>962</v>
      </c>
      <c r="B963" s="16" t="str">
        <f xml:space="preserve"> INDEX( co_scalarInfo[scalarType], MATCH( scalarDataframe[[#This Row],[scalarName]], co_scalarInfo[scalarName], 0 ) )</f>
        <v>econScalar</v>
      </c>
      <c r="C963" s="44" t="str">
        <f xml:space="preserve"> INDEX( co_scalarInfo[scalarLabel], MATCH( scalarDataframe[[#This Row],[scalarName]], co_scalarInfo[scalarName], 0 ) )</f>
        <v>Violent Crime Costs</v>
      </c>
      <c r="D963" s="24" t="s">
        <v>1227</v>
      </c>
      <c r="E963" s="17" t="s">
        <v>6</v>
      </c>
      <c r="F963" s="25">
        <v>2010</v>
      </c>
      <c r="G963" s="26">
        <v>308600.71697237162</v>
      </c>
    </row>
    <row r="964" spans="1:7" x14ac:dyDescent="0.25">
      <c r="A964" s="9">
        <f xml:space="preserve"> ROW( scalarDataframe[[#This Row],[row_id]] ) - ROW( scalarDataframe[[#Headers],[row_id]] )</f>
        <v>963</v>
      </c>
      <c r="B964" s="16" t="str">
        <f xml:space="preserve"> INDEX( co_scalarInfo[scalarType], MATCH( scalarDataframe[[#This Row],[scalarName]], co_scalarInfo[scalarName], 0 ) )</f>
        <v>econScalar</v>
      </c>
      <c r="C964" s="44" t="str">
        <f xml:space="preserve"> INDEX( co_scalarInfo[scalarLabel], MATCH( scalarDataframe[[#This Row],[scalarName]], co_scalarInfo[scalarName], 0 ) )</f>
        <v>Violent Crime Costs</v>
      </c>
      <c r="D964" s="24" t="s">
        <v>1227</v>
      </c>
      <c r="E964" s="17" t="s">
        <v>7</v>
      </c>
      <c r="F964" s="25">
        <v>2010</v>
      </c>
      <c r="G964" s="26">
        <v>276099.55031651491</v>
      </c>
    </row>
    <row r="965" spans="1:7" x14ac:dyDescent="0.25">
      <c r="A965" s="9">
        <f xml:space="preserve"> ROW( scalarDataframe[[#This Row],[row_id]] ) - ROW( scalarDataframe[[#Headers],[row_id]] )</f>
        <v>964</v>
      </c>
      <c r="B965" s="16" t="str">
        <f xml:space="preserve"> INDEX( co_scalarInfo[scalarType], MATCH( scalarDataframe[[#This Row],[scalarName]], co_scalarInfo[scalarName], 0 ) )</f>
        <v>econScalar</v>
      </c>
      <c r="C965" s="44" t="str">
        <f xml:space="preserve"> INDEX( co_scalarInfo[scalarLabel], MATCH( scalarDataframe[[#This Row],[scalarName]], co_scalarInfo[scalarName], 0 ) )</f>
        <v>Violent Crime Costs</v>
      </c>
      <c r="D965" s="24" t="s">
        <v>1227</v>
      </c>
      <c r="E965" s="17" t="s">
        <v>8</v>
      </c>
      <c r="F965" s="25">
        <v>2010</v>
      </c>
      <c r="G965" s="26">
        <v>240544.09465422665</v>
      </c>
    </row>
    <row r="966" spans="1:7" x14ac:dyDescent="0.25">
      <c r="A966" s="9">
        <f xml:space="preserve"> ROW( scalarDataframe[[#This Row],[row_id]] ) - ROW( scalarDataframe[[#Headers],[row_id]] )</f>
        <v>965</v>
      </c>
      <c r="B966" s="16" t="str">
        <f xml:space="preserve"> INDEX( co_scalarInfo[scalarType], MATCH( scalarDataframe[[#This Row],[scalarName]], co_scalarInfo[scalarName], 0 ) )</f>
        <v>econScalar</v>
      </c>
      <c r="C966" s="44" t="str">
        <f xml:space="preserve"> INDEX( co_scalarInfo[scalarLabel], MATCH( scalarDataframe[[#This Row],[scalarName]], co_scalarInfo[scalarName], 0 ) )</f>
        <v>Violent Crime Costs</v>
      </c>
      <c r="D966" s="24" t="s">
        <v>1227</v>
      </c>
      <c r="E966" s="17" t="s">
        <v>9</v>
      </c>
      <c r="F966" s="25">
        <v>2010</v>
      </c>
      <c r="G966" s="26">
        <v>249582.98267865408</v>
      </c>
    </row>
    <row r="967" spans="1:7" x14ac:dyDescent="0.25">
      <c r="A967" s="9">
        <f xml:space="preserve"> ROW( scalarDataframe[[#This Row],[row_id]] ) - ROW( scalarDataframe[[#Headers],[row_id]] )</f>
        <v>966</v>
      </c>
      <c r="B967" s="16" t="str">
        <f xml:space="preserve"> INDEX( co_scalarInfo[scalarType], MATCH( scalarDataframe[[#This Row],[scalarName]], co_scalarInfo[scalarName], 0 ) )</f>
        <v>econScalar</v>
      </c>
      <c r="C967" s="44" t="str">
        <f xml:space="preserve"> INDEX( co_scalarInfo[scalarLabel], MATCH( scalarDataframe[[#This Row],[scalarName]], co_scalarInfo[scalarName], 0 ) )</f>
        <v>Violent Crime Costs</v>
      </c>
      <c r="D967" s="24" t="s">
        <v>1227</v>
      </c>
      <c r="E967" s="17" t="s">
        <v>10</v>
      </c>
      <c r="F967" s="25">
        <v>2010</v>
      </c>
      <c r="G967" s="26">
        <v>291640.23177717323</v>
      </c>
    </row>
    <row r="968" spans="1:7" x14ac:dyDescent="0.25">
      <c r="A968" s="9">
        <f xml:space="preserve"> ROW( scalarDataframe[[#This Row],[row_id]] ) - ROW( scalarDataframe[[#Headers],[row_id]] )</f>
        <v>967</v>
      </c>
      <c r="B968" s="16" t="str">
        <f xml:space="preserve"> INDEX( co_scalarInfo[scalarType], MATCH( scalarDataframe[[#This Row],[scalarName]], co_scalarInfo[scalarName], 0 ) )</f>
        <v>econScalar</v>
      </c>
      <c r="C968" s="44" t="str">
        <f xml:space="preserve"> INDEX( co_scalarInfo[scalarLabel], MATCH( scalarDataframe[[#This Row],[scalarName]], co_scalarInfo[scalarName], 0 ) )</f>
        <v>Violent Crime Costs</v>
      </c>
      <c r="D968" s="24" t="s">
        <v>1227</v>
      </c>
      <c r="E968" s="17" t="s">
        <v>11</v>
      </c>
      <c r="F968" s="25">
        <v>2010</v>
      </c>
      <c r="G968" s="26">
        <v>255067.33507733521</v>
      </c>
    </row>
    <row r="969" spans="1:7" x14ac:dyDescent="0.25">
      <c r="A969" s="9">
        <f xml:space="preserve"> ROW( scalarDataframe[[#This Row],[row_id]] ) - ROW( scalarDataframe[[#Headers],[row_id]] )</f>
        <v>968</v>
      </c>
      <c r="B969" s="16" t="str">
        <f xml:space="preserve"> INDEX( co_scalarInfo[scalarType], MATCH( scalarDataframe[[#This Row],[scalarName]], co_scalarInfo[scalarName], 0 ) )</f>
        <v>econScalar</v>
      </c>
      <c r="C969" s="44" t="str">
        <f xml:space="preserve"> INDEX( co_scalarInfo[scalarLabel], MATCH( scalarDataframe[[#This Row],[scalarName]], co_scalarInfo[scalarName], 0 ) )</f>
        <v>Violent Crime Costs</v>
      </c>
      <c r="D969" s="24" t="s">
        <v>1227</v>
      </c>
      <c r="E969" s="17" t="s">
        <v>12</v>
      </c>
      <c r="F969" s="25">
        <v>2010</v>
      </c>
      <c r="G969" s="26">
        <v>270546.93901391578</v>
      </c>
    </row>
    <row r="970" spans="1:7" x14ac:dyDescent="0.25">
      <c r="A970" s="9">
        <f xml:space="preserve"> ROW( scalarDataframe[[#This Row],[row_id]] ) - ROW( scalarDataframe[[#Headers],[row_id]] )</f>
        <v>969</v>
      </c>
      <c r="B970" s="16" t="str">
        <f xml:space="preserve"> INDEX( co_scalarInfo[scalarType], MATCH( scalarDataframe[[#This Row],[scalarName]], co_scalarInfo[scalarName], 0 ) )</f>
        <v>physAdj</v>
      </c>
      <c r="C970" s="44" t="str">
        <f xml:space="preserve"> INDEX( co_scalarInfo[scalarLabel], MATCH( scalarDataframe[[#This Row],[scalarName]], co_scalarInfo[scalarName], 0 ) )</f>
        <v>City Population (weight)</v>
      </c>
      <c r="D970" s="133" t="s">
        <v>258</v>
      </c>
      <c r="E970" s="131" t="s">
        <v>6</v>
      </c>
      <c r="F970" s="130">
        <v>2100</v>
      </c>
      <c r="G970" s="132">
        <v>0.33166255598629746</v>
      </c>
    </row>
    <row r="971" spans="1:7" x14ac:dyDescent="0.25">
      <c r="A971" s="9">
        <f xml:space="preserve"> ROW( scalarDataframe[[#This Row],[row_id]] ) - ROW( scalarDataframe[[#Headers],[row_id]] )</f>
        <v>970</v>
      </c>
      <c r="B971" s="16" t="str">
        <f xml:space="preserve"> INDEX( co_scalarInfo[scalarType], MATCH( scalarDataframe[[#This Row],[scalarName]], co_scalarInfo[scalarName], 0 ) )</f>
        <v>physAdj</v>
      </c>
      <c r="C971" s="44" t="str">
        <f xml:space="preserve"> INDEX( co_scalarInfo[scalarLabel], MATCH( scalarDataframe[[#This Row],[scalarName]], co_scalarInfo[scalarName], 0 ) )</f>
        <v>City Population (weight)</v>
      </c>
      <c r="D971" s="133" t="s">
        <v>258</v>
      </c>
      <c r="E971" s="131" t="s">
        <v>7</v>
      </c>
      <c r="F971" s="130">
        <v>2100</v>
      </c>
      <c r="G971" s="132">
        <v>0.32220604874394482</v>
      </c>
    </row>
    <row r="972" spans="1:7" x14ac:dyDescent="0.25">
      <c r="A972" s="9">
        <f xml:space="preserve"> ROW( scalarDataframe[[#This Row],[row_id]] ) - ROW( scalarDataframe[[#Headers],[row_id]] )</f>
        <v>971</v>
      </c>
      <c r="B972" s="16" t="str">
        <f xml:space="preserve"> INDEX( co_scalarInfo[scalarType], MATCH( scalarDataframe[[#This Row],[scalarName]], co_scalarInfo[scalarName], 0 ) )</f>
        <v>physAdj</v>
      </c>
      <c r="C972" s="44" t="str">
        <f xml:space="preserve"> INDEX( co_scalarInfo[scalarLabel], MATCH( scalarDataframe[[#This Row],[scalarName]], co_scalarInfo[scalarName], 0 ) )</f>
        <v>City Population (weight)</v>
      </c>
      <c r="D972" s="133" t="s">
        <v>258</v>
      </c>
      <c r="E972" s="131" t="s">
        <v>8</v>
      </c>
      <c r="F972" s="130">
        <v>2100</v>
      </c>
      <c r="G972" s="132">
        <v>0</v>
      </c>
    </row>
    <row r="973" spans="1:7" x14ac:dyDescent="0.25">
      <c r="A973" s="9">
        <f xml:space="preserve"> ROW( scalarDataframe[[#This Row],[row_id]] ) - ROW( scalarDataframe[[#Headers],[row_id]] )</f>
        <v>972</v>
      </c>
      <c r="B973" s="16" t="str">
        <f xml:space="preserve"> INDEX( co_scalarInfo[scalarType], MATCH( scalarDataframe[[#This Row],[scalarName]], co_scalarInfo[scalarName], 0 ) )</f>
        <v>physAdj</v>
      </c>
      <c r="C973" s="44" t="str">
        <f xml:space="preserve"> INDEX( co_scalarInfo[scalarLabel], MATCH( scalarDataframe[[#This Row],[scalarName]], co_scalarInfo[scalarName], 0 ) )</f>
        <v>City Population (weight)</v>
      </c>
      <c r="D973" s="133" t="s">
        <v>258</v>
      </c>
      <c r="E973" s="131" t="s">
        <v>9</v>
      </c>
      <c r="F973" s="130">
        <v>2100</v>
      </c>
      <c r="G973" s="132">
        <v>0.3308821613552354</v>
      </c>
    </row>
    <row r="974" spans="1:7" x14ac:dyDescent="0.25">
      <c r="A974" s="9">
        <f xml:space="preserve"> ROW( scalarDataframe[[#This Row],[row_id]] ) - ROW( scalarDataframe[[#Headers],[row_id]] )</f>
        <v>973</v>
      </c>
      <c r="B974" s="16" t="str">
        <f xml:space="preserve"> INDEX( co_scalarInfo[scalarType], MATCH( scalarDataframe[[#This Row],[scalarName]], co_scalarInfo[scalarName], 0 ) )</f>
        <v>physAdj</v>
      </c>
      <c r="C974" s="44" t="str">
        <f xml:space="preserve"> INDEX( co_scalarInfo[scalarLabel], MATCH( scalarDataframe[[#This Row],[scalarName]], co_scalarInfo[scalarName], 0 ) )</f>
        <v>City Population (weight)</v>
      </c>
      <c r="D974" s="133" t="s">
        <v>258</v>
      </c>
      <c r="E974" s="131" t="s">
        <v>10</v>
      </c>
      <c r="F974" s="130">
        <v>2100</v>
      </c>
      <c r="G974" s="132">
        <v>0.210923972759956</v>
      </c>
    </row>
    <row r="975" spans="1:7" x14ac:dyDescent="0.25">
      <c r="A975" s="9">
        <f xml:space="preserve"> ROW( scalarDataframe[[#This Row],[row_id]] ) - ROW( scalarDataframe[[#Headers],[row_id]] )</f>
        <v>974</v>
      </c>
      <c r="B975" s="16" t="str">
        <f xml:space="preserve"> INDEX( co_scalarInfo[scalarType], MATCH( scalarDataframe[[#This Row],[scalarName]], co_scalarInfo[scalarName], 0 ) )</f>
        <v>physAdj</v>
      </c>
      <c r="C975" s="44" t="str">
        <f xml:space="preserve"> INDEX( co_scalarInfo[scalarLabel], MATCH( scalarDataframe[[#This Row],[scalarName]], co_scalarInfo[scalarName], 0 ) )</f>
        <v>City Population (weight)</v>
      </c>
      <c r="D975" s="133" t="s">
        <v>258</v>
      </c>
      <c r="E975" s="131" t="s">
        <v>11</v>
      </c>
      <c r="F975" s="130">
        <v>2100</v>
      </c>
      <c r="G975" s="132">
        <v>0.27491526083424439</v>
      </c>
    </row>
    <row r="976" spans="1:7" x14ac:dyDescent="0.25">
      <c r="A976" s="9">
        <f xml:space="preserve"> ROW( scalarDataframe[[#This Row],[row_id]] ) - ROW( scalarDataframe[[#Headers],[row_id]] )</f>
        <v>975</v>
      </c>
      <c r="B976" s="16" t="str">
        <f xml:space="preserve"> INDEX( co_scalarInfo[scalarType], MATCH( scalarDataframe[[#This Row],[scalarName]], co_scalarInfo[scalarName], 0 ) )</f>
        <v>physAdj</v>
      </c>
      <c r="C976" s="44" t="str">
        <f xml:space="preserve"> INDEX( co_scalarInfo[scalarLabel], MATCH( scalarDataframe[[#This Row],[scalarName]], co_scalarInfo[scalarName], 0 ) )</f>
        <v>City Population (weight)</v>
      </c>
      <c r="D976" s="133" t="s">
        <v>258</v>
      </c>
      <c r="E976" s="131" t="s">
        <v>12</v>
      </c>
      <c r="F976" s="130">
        <v>2100</v>
      </c>
      <c r="G976" s="132">
        <v>0.42003074987569416</v>
      </c>
    </row>
    <row r="977" spans="1:7" x14ac:dyDescent="0.25">
      <c r="A977" s="9">
        <f xml:space="preserve"> ROW( scalarDataframe[[#This Row],[row_id]] ) - ROW( scalarDataframe[[#Headers],[row_id]] )</f>
        <v>976</v>
      </c>
      <c r="B977" s="16" t="str">
        <f xml:space="preserve"> INDEX( co_scalarInfo[scalarType], MATCH( scalarDataframe[[#This Row],[scalarName]], co_scalarInfo[scalarName], 0 ) )</f>
        <v>physAdj</v>
      </c>
      <c r="C977" s="44" t="str">
        <f xml:space="preserve"> INDEX( co_scalarInfo[scalarLabel], MATCH( scalarDataframe[[#This Row],[scalarName]], co_scalarInfo[scalarName], 0 ) )</f>
        <v>City Population (weight)</v>
      </c>
      <c r="D977" s="133" t="s">
        <v>258</v>
      </c>
      <c r="E977" s="131" t="s">
        <v>6</v>
      </c>
      <c r="F977" s="130">
        <v>2200</v>
      </c>
      <c r="G977" s="132">
        <v>0.33166255598629746</v>
      </c>
    </row>
    <row r="978" spans="1:7" x14ac:dyDescent="0.25">
      <c r="A978" s="9">
        <f xml:space="preserve"> ROW( scalarDataframe[[#This Row],[row_id]] ) - ROW( scalarDataframe[[#Headers],[row_id]] )</f>
        <v>977</v>
      </c>
      <c r="B978" s="16" t="str">
        <f xml:space="preserve"> INDEX( co_scalarInfo[scalarType], MATCH( scalarDataframe[[#This Row],[scalarName]], co_scalarInfo[scalarName], 0 ) )</f>
        <v>physAdj</v>
      </c>
      <c r="C978" s="44" t="str">
        <f xml:space="preserve"> INDEX( co_scalarInfo[scalarLabel], MATCH( scalarDataframe[[#This Row],[scalarName]], co_scalarInfo[scalarName], 0 ) )</f>
        <v>City Population (weight)</v>
      </c>
      <c r="D978" s="133" t="s">
        <v>258</v>
      </c>
      <c r="E978" s="131" t="s">
        <v>7</v>
      </c>
      <c r="F978" s="130">
        <v>2200</v>
      </c>
      <c r="G978" s="132">
        <v>0.32220604874394482</v>
      </c>
    </row>
    <row r="979" spans="1:7" x14ac:dyDescent="0.25">
      <c r="A979" s="9">
        <f xml:space="preserve"> ROW( scalarDataframe[[#This Row],[row_id]] ) - ROW( scalarDataframe[[#Headers],[row_id]] )</f>
        <v>978</v>
      </c>
      <c r="B979" s="16" t="str">
        <f xml:space="preserve"> INDEX( co_scalarInfo[scalarType], MATCH( scalarDataframe[[#This Row],[scalarName]], co_scalarInfo[scalarName], 0 ) )</f>
        <v>physAdj</v>
      </c>
      <c r="C979" s="44" t="str">
        <f xml:space="preserve"> INDEX( co_scalarInfo[scalarLabel], MATCH( scalarDataframe[[#This Row],[scalarName]], co_scalarInfo[scalarName], 0 ) )</f>
        <v>City Population (weight)</v>
      </c>
      <c r="D979" s="133" t="s">
        <v>258</v>
      </c>
      <c r="E979" s="131" t="s">
        <v>8</v>
      </c>
      <c r="F979" s="130">
        <v>2200</v>
      </c>
      <c r="G979" s="132">
        <v>0</v>
      </c>
    </row>
    <row r="980" spans="1:7" x14ac:dyDescent="0.25">
      <c r="A980" s="9">
        <f xml:space="preserve"> ROW( scalarDataframe[[#This Row],[row_id]] ) - ROW( scalarDataframe[[#Headers],[row_id]] )</f>
        <v>979</v>
      </c>
      <c r="B980" s="16" t="str">
        <f xml:space="preserve"> INDEX( co_scalarInfo[scalarType], MATCH( scalarDataframe[[#This Row],[scalarName]], co_scalarInfo[scalarName], 0 ) )</f>
        <v>physAdj</v>
      </c>
      <c r="C980" s="44" t="str">
        <f xml:space="preserve"> INDEX( co_scalarInfo[scalarLabel], MATCH( scalarDataframe[[#This Row],[scalarName]], co_scalarInfo[scalarName], 0 ) )</f>
        <v>City Population (weight)</v>
      </c>
      <c r="D980" s="133" t="s">
        <v>258</v>
      </c>
      <c r="E980" s="131" t="s">
        <v>9</v>
      </c>
      <c r="F980" s="130">
        <v>2200</v>
      </c>
      <c r="G980" s="132">
        <v>0.3308821613552354</v>
      </c>
    </row>
    <row r="981" spans="1:7" x14ac:dyDescent="0.25">
      <c r="A981" s="9">
        <f xml:space="preserve"> ROW( scalarDataframe[[#This Row],[row_id]] ) - ROW( scalarDataframe[[#Headers],[row_id]] )</f>
        <v>980</v>
      </c>
      <c r="B981" s="16" t="str">
        <f xml:space="preserve"> INDEX( co_scalarInfo[scalarType], MATCH( scalarDataframe[[#This Row],[scalarName]], co_scalarInfo[scalarName], 0 ) )</f>
        <v>physAdj</v>
      </c>
      <c r="C981" s="44" t="str">
        <f xml:space="preserve"> INDEX( co_scalarInfo[scalarLabel], MATCH( scalarDataframe[[#This Row],[scalarName]], co_scalarInfo[scalarName], 0 ) )</f>
        <v>City Population (weight)</v>
      </c>
      <c r="D981" s="133" t="s">
        <v>258</v>
      </c>
      <c r="E981" s="131" t="s">
        <v>10</v>
      </c>
      <c r="F981" s="130">
        <v>2200</v>
      </c>
      <c r="G981" s="132">
        <v>0.210923972759956</v>
      </c>
    </row>
    <row r="982" spans="1:7" x14ac:dyDescent="0.25">
      <c r="A982" s="9">
        <f xml:space="preserve"> ROW( scalarDataframe[[#This Row],[row_id]] ) - ROW( scalarDataframe[[#Headers],[row_id]] )</f>
        <v>981</v>
      </c>
      <c r="B982" s="16" t="str">
        <f xml:space="preserve"> INDEX( co_scalarInfo[scalarType], MATCH( scalarDataframe[[#This Row],[scalarName]], co_scalarInfo[scalarName], 0 ) )</f>
        <v>physAdj</v>
      </c>
      <c r="C982" s="44" t="str">
        <f xml:space="preserve"> INDEX( co_scalarInfo[scalarLabel], MATCH( scalarDataframe[[#This Row],[scalarName]], co_scalarInfo[scalarName], 0 ) )</f>
        <v>City Population (weight)</v>
      </c>
      <c r="D982" s="133" t="s">
        <v>258</v>
      </c>
      <c r="E982" s="131" t="s">
        <v>11</v>
      </c>
      <c r="F982" s="130">
        <v>2200</v>
      </c>
      <c r="G982" s="132">
        <v>0.27491526083424439</v>
      </c>
    </row>
    <row r="983" spans="1:7" x14ac:dyDescent="0.25">
      <c r="A983" s="9">
        <f xml:space="preserve"> ROW( scalarDataframe[[#This Row],[row_id]] ) - ROW( scalarDataframe[[#Headers],[row_id]] )</f>
        <v>982</v>
      </c>
      <c r="B983" s="16" t="str">
        <f xml:space="preserve"> INDEX( co_scalarInfo[scalarType], MATCH( scalarDataframe[[#This Row],[scalarName]], co_scalarInfo[scalarName], 0 ) )</f>
        <v>physAdj</v>
      </c>
      <c r="C983" s="44" t="str">
        <f xml:space="preserve"> INDEX( co_scalarInfo[scalarLabel], MATCH( scalarDataframe[[#This Row],[scalarName]], co_scalarInfo[scalarName], 0 ) )</f>
        <v>City Population (weight)</v>
      </c>
      <c r="D983" s="133" t="s">
        <v>258</v>
      </c>
      <c r="E983" s="131" t="s">
        <v>12</v>
      </c>
      <c r="F983" s="130">
        <v>2200</v>
      </c>
      <c r="G983" s="132">
        <v>0.42003074987569416</v>
      </c>
    </row>
    <row r="984" spans="1:7" x14ac:dyDescent="0.25">
      <c r="A984" s="9">
        <f xml:space="preserve"> ROW( scalarDataframe[[#This Row],[row_id]] ) - ROW( scalarDataframe[[#Headers],[row_id]] )</f>
        <v>983</v>
      </c>
      <c r="B984" s="16" t="str">
        <f xml:space="preserve"> INDEX( co_scalarInfo[scalarType], MATCH( scalarDataframe[[#This Row],[scalarName]], co_scalarInfo[scalarName], 0 ) )</f>
        <v>physAdj</v>
      </c>
      <c r="C984" s="44" t="str">
        <f xml:space="preserve"> INDEX( co_scalarInfo[scalarLabel], MATCH( scalarDataframe[[#This Row],[scalarName]], co_scalarInfo[scalarName], 0 ) )</f>
        <v>City Population (weight)</v>
      </c>
      <c r="D984" s="133" t="s">
        <v>258</v>
      </c>
      <c r="E984" s="131" t="s">
        <v>6</v>
      </c>
      <c r="F984" s="130">
        <v>2300</v>
      </c>
      <c r="G984" s="132">
        <v>0.33166255598629746</v>
      </c>
    </row>
    <row r="985" spans="1:7" x14ac:dyDescent="0.25">
      <c r="A985" s="9">
        <f xml:space="preserve"> ROW( scalarDataframe[[#This Row],[row_id]] ) - ROW( scalarDataframe[[#Headers],[row_id]] )</f>
        <v>984</v>
      </c>
      <c r="B985" s="16" t="str">
        <f xml:space="preserve"> INDEX( co_scalarInfo[scalarType], MATCH( scalarDataframe[[#This Row],[scalarName]], co_scalarInfo[scalarName], 0 ) )</f>
        <v>physAdj</v>
      </c>
      <c r="C985" s="44" t="str">
        <f xml:space="preserve"> INDEX( co_scalarInfo[scalarLabel], MATCH( scalarDataframe[[#This Row],[scalarName]], co_scalarInfo[scalarName], 0 ) )</f>
        <v>City Population (weight)</v>
      </c>
      <c r="D985" s="133" t="s">
        <v>258</v>
      </c>
      <c r="E985" s="131" t="s">
        <v>7</v>
      </c>
      <c r="F985" s="130">
        <v>2300</v>
      </c>
      <c r="G985" s="132">
        <v>0.32220604874394482</v>
      </c>
    </row>
    <row r="986" spans="1:7" x14ac:dyDescent="0.25">
      <c r="A986" s="9">
        <f xml:space="preserve"> ROW( scalarDataframe[[#This Row],[row_id]] ) - ROW( scalarDataframe[[#Headers],[row_id]] )</f>
        <v>985</v>
      </c>
      <c r="B986" s="16" t="str">
        <f xml:space="preserve"> INDEX( co_scalarInfo[scalarType], MATCH( scalarDataframe[[#This Row],[scalarName]], co_scalarInfo[scalarName], 0 ) )</f>
        <v>physAdj</v>
      </c>
      <c r="C986" s="44" t="str">
        <f xml:space="preserve"> INDEX( co_scalarInfo[scalarLabel], MATCH( scalarDataframe[[#This Row],[scalarName]], co_scalarInfo[scalarName], 0 ) )</f>
        <v>City Population (weight)</v>
      </c>
      <c r="D986" s="133" t="s">
        <v>258</v>
      </c>
      <c r="E986" s="131" t="s">
        <v>8</v>
      </c>
      <c r="F986" s="130">
        <v>2300</v>
      </c>
      <c r="G986" s="132">
        <v>0</v>
      </c>
    </row>
    <row r="987" spans="1:7" x14ac:dyDescent="0.25">
      <c r="A987" s="9">
        <f xml:space="preserve"> ROW( scalarDataframe[[#This Row],[row_id]] ) - ROW( scalarDataframe[[#Headers],[row_id]] )</f>
        <v>986</v>
      </c>
      <c r="B987" s="16" t="str">
        <f xml:space="preserve"> INDEX( co_scalarInfo[scalarType], MATCH( scalarDataframe[[#This Row],[scalarName]], co_scalarInfo[scalarName], 0 ) )</f>
        <v>physAdj</v>
      </c>
      <c r="C987" s="44" t="str">
        <f xml:space="preserve"> INDEX( co_scalarInfo[scalarLabel], MATCH( scalarDataframe[[#This Row],[scalarName]], co_scalarInfo[scalarName], 0 ) )</f>
        <v>City Population (weight)</v>
      </c>
      <c r="D987" s="133" t="s">
        <v>258</v>
      </c>
      <c r="E987" s="131" t="s">
        <v>9</v>
      </c>
      <c r="F987" s="130">
        <v>2300</v>
      </c>
      <c r="G987" s="132">
        <v>0.3308821613552354</v>
      </c>
    </row>
    <row r="988" spans="1:7" x14ac:dyDescent="0.25">
      <c r="A988" s="9">
        <f xml:space="preserve"> ROW( scalarDataframe[[#This Row],[row_id]] ) - ROW( scalarDataframe[[#Headers],[row_id]] )</f>
        <v>987</v>
      </c>
      <c r="B988" s="16" t="str">
        <f xml:space="preserve"> INDEX( co_scalarInfo[scalarType], MATCH( scalarDataframe[[#This Row],[scalarName]], co_scalarInfo[scalarName], 0 ) )</f>
        <v>physAdj</v>
      </c>
      <c r="C988" s="44" t="str">
        <f xml:space="preserve"> INDEX( co_scalarInfo[scalarLabel], MATCH( scalarDataframe[[#This Row],[scalarName]], co_scalarInfo[scalarName], 0 ) )</f>
        <v>City Population (weight)</v>
      </c>
      <c r="D988" s="133" t="s">
        <v>258</v>
      </c>
      <c r="E988" s="131" t="s">
        <v>10</v>
      </c>
      <c r="F988" s="130">
        <v>2300</v>
      </c>
      <c r="G988" s="132">
        <v>0.210923972759956</v>
      </c>
    </row>
    <row r="989" spans="1:7" x14ac:dyDescent="0.25">
      <c r="A989" s="9">
        <f xml:space="preserve"> ROW( scalarDataframe[[#This Row],[row_id]] ) - ROW( scalarDataframe[[#Headers],[row_id]] )</f>
        <v>988</v>
      </c>
      <c r="B989" s="16" t="str">
        <f xml:space="preserve"> INDEX( co_scalarInfo[scalarType], MATCH( scalarDataframe[[#This Row],[scalarName]], co_scalarInfo[scalarName], 0 ) )</f>
        <v>physAdj</v>
      </c>
      <c r="C989" s="44" t="str">
        <f xml:space="preserve"> INDEX( co_scalarInfo[scalarLabel], MATCH( scalarDataframe[[#This Row],[scalarName]], co_scalarInfo[scalarName], 0 ) )</f>
        <v>City Population (weight)</v>
      </c>
      <c r="D989" s="133" t="s">
        <v>258</v>
      </c>
      <c r="E989" s="131" t="s">
        <v>11</v>
      </c>
      <c r="F989" s="130">
        <v>2300</v>
      </c>
      <c r="G989" s="132">
        <v>0.27491526083424439</v>
      </c>
    </row>
    <row r="990" spans="1:7" x14ac:dyDescent="0.25">
      <c r="A990" s="9">
        <f xml:space="preserve"> ROW( scalarDataframe[[#This Row],[row_id]] ) - ROW( scalarDataframe[[#Headers],[row_id]] )</f>
        <v>989</v>
      </c>
      <c r="B990" s="16" t="str">
        <f xml:space="preserve"> INDEX( co_scalarInfo[scalarType], MATCH( scalarDataframe[[#This Row],[scalarName]], co_scalarInfo[scalarName], 0 ) )</f>
        <v>physAdj</v>
      </c>
      <c r="C990" s="44" t="str">
        <f xml:space="preserve"> INDEX( co_scalarInfo[scalarLabel], MATCH( scalarDataframe[[#This Row],[scalarName]], co_scalarInfo[scalarName], 0 ) )</f>
        <v>City Population (weight)</v>
      </c>
      <c r="D990" s="133" t="s">
        <v>258</v>
      </c>
      <c r="E990" s="131" t="s">
        <v>12</v>
      </c>
      <c r="F990" s="130">
        <v>2300</v>
      </c>
      <c r="G990" s="132">
        <v>0.42003074987569416</v>
      </c>
    </row>
    <row r="991" spans="1:7" x14ac:dyDescent="0.25">
      <c r="A991" s="9">
        <f xml:space="preserve"> ROW( scalarDataframe[[#This Row],[row_id]] ) - ROW( scalarDataframe[[#Headers],[row_id]] )</f>
        <v>990</v>
      </c>
      <c r="B991" s="16" t="str">
        <f xml:space="preserve"> INDEX( co_scalarInfo[scalarType], MATCH( scalarDataframe[[#This Row],[scalarName]], co_scalarInfo[scalarName], 0 ) )</f>
        <v>physAdj</v>
      </c>
      <c r="C991" s="44" t="str">
        <f xml:space="preserve"> INDEX( co_scalarInfo[scalarLabel], MATCH( scalarDataframe[[#This Row],[scalarName]], co_scalarInfo[scalarName], 0 ) )</f>
        <v>Southwest Dusts (All Ages)</v>
      </c>
      <c r="D991" s="133" t="s">
        <v>259</v>
      </c>
      <c r="E991" s="131" t="s">
        <v>6</v>
      </c>
      <c r="F991" s="130">
        <v>2100</v>
      </c>
      <c r="G991" s="132">
        <v>0</v>
      </c>
    </row>
    <row r="992" spans="1:7" x14ac:dyDescent="0.25">
      <c r="A992" s="9">
        <f xml:space="preserve"> ROW( scalarDataframe[[#This Row],[row_id]] ) - ROW( scalarDataframe[[#Headers],[row_id]] )</f>
        <v>991</v>
      </c>
      <c r="B992" s="16" t="str">
        <f xml:space="preserve"> INDEX( co_scalarInfo[scalarType], MATCH( scalarDataframe[[#This Row],[scalarName]], co_scalarInfo[scalarName], 0 ) )</f>
        <v>physAdj</v>
      </c>
      <c r="C992" s="44" t="str">
        <f xml:space="preserve"> INDEX( co_scalarInfo[scalarLabel], MATCH( scalarDataframe[[#This Row],[scalarName]], co_scalarInfo[scalarName], 0 ) )</f>
        <v>Southwest Dusts (All Ages)</v>
      </c>
      <c r="D992" s="133" t="s">
        <v>259</v>
      </c>
      <c r="E992" s="131" t="s">
        <v>7</v>
      </c>
      <c r="F992" s="130">
        <v>2100</v>
      </c>
      <c r="G992" s="132">
        <v>0</v>
      </c>
    </row>
    <row r="993" spans="1:7" x14ac:dyDescent="0.25">
      <c r="A993" s="9">
        <f xml:space="preserve"> ROW( scalarDataframe[[#This Row],[row_id]] ) - ROW( scalarDataframe[[#Headers],[row_id]] )</f>
        <v>992</v>
      </c>
      <c r="B993" s="16" t="str">
        <f xml:space="preserve"> INDEX( co_scalarInfo[scalarType], MATCH( scalarDataframe[[#This Row],[scalarName]], co_scalarInfo[scalarName], 0 ) )</f>
        <v>physAdj</v>
      </c>
      <c r="C993" s="44" t="str">
        <f xml:space="preserve"> INDEX( co_scalarInfo[scalarLabel], MATCH( scalarDataframe[[#This Row],[scalarName]], co_scalarInfo[scalarName], 0 ) )</f>
        <v>Southwest Dusts (All Ages)</v>
      </c>
      <c r="D993" s="133" t="s">
        <v>259</v>
      </c>
      <c r="E993" s="131" t="s">
        <v>8</v>
      </c>
      <c r="F993" s="130">
        <v>2100</v>
      </c>
      <c r="G993" s="132">
        <v>0</v>
      </c>
    </row>
    <row r="994" spans="1:7" x14ac:dyDescent="0.25">
      <c r="A994" s="9">
        <f xml:space="preserve"> ROW( scalarDataframe[[#This Row],[row_id]] ) - ROW( scalarDataframe[[#Headers],[row_id]] )</f>
        <v>993</v>
      </c>
      <c r="B994" s="16" t="str">
        <f xml:space="preserve"> INDEX( co_scalarInfo[scalarType], MATCH( scalarDataframe[[#This Row],[scalarName]], co_scalarInfo[scalarName], 0 ) )</f>
        <v>physAdj</v>
      </c>
      <c r="C994" s="44" t="str">
        <f xml:space="preserve"> INDEX( co_scalarInfo[scalarLabel], MATCH( scalarDataframe[[#This Row],[scalarName]], co_scalarInfo[scalarName], 0 ) )</f>
        <v>Southwest Dusts (All Ages)</v>
      </c>
      <c r="D994" s="133" t="s">
        <v>259</v>
      </c>
      <c r="E994" s="131" t="s">
        <v>9</v>
      </c>
      <c r="F994" s="130">
        <v>2100</v>
      </c>
      <c r="G994" s="132">
        <v>0</v>
      </c>
    </row>
    <row r="995" spans="1:7" x14ac:dyDescent="0.25">
      <c r="A995" s="9">
        <f xml:space="preserve"> ROW( scalarDataframe[[#This Row],[row_id]] ) - ROW( scalarDataframe[[#Headers],[row_id]] )</f>
        <v>994</v>
      </c>
      <c r="B995" s="16" t="str">
        <f xml:space="preserve"> INDEX( co_scalarInfo[scalarType], MATCH( scalarDataframe[[#This Row],[scalarName]], co_scalarInfo[scalarName], 0 ) )</f>
        <v>physAdj</v>
      </c>
      <c r="C995" s="44" t="str">
        <f xml:space="preserve"> INDEX( co_scalarInfo[scalarLabel], MATCH( scalarDataframe[[#This Row],[scalarName]], co_scalarInfo[scalarName], 0 ) )</f>
        <v>Southwest Dusts (All Ages)</v>
      </c>
      <c r="D995" s="133" t="s">
        <v>259</v>
      </c>
      <c r="E995" s="131" t="s">
        <v>10</v>
      </c>
      <c r="F995" s="130">
        <v>2100</v>
      </c>
      <c r="G995" s="132">
        <v>0</v>
      </c>
    </row>
    <row r="996" spans="1:7" x14ac:dyDescent="0.25">
      <c r="A996" s="9">
        <f xml:space="preserve"> ROW( scalarDataframe[[#This Row],[row_id]] ) - ROW( scalarDataframe[[#Headers],[row_id]] )</f>
        <v>995</v>
      </c>
      <c r="B996" s="16" t="str">
        <f xml:space="preserve"> INDEX( co_scalarInfo[scalarType], MATCH( scalarDataframe[[#This Row],[scalarName]], co_scalarInfo[scalarName], 0 ) )</f>
        <v>physAdj</v>
      </c>
      <c r="C996" s="44" t="str">
        <f xml:space="preserve"> INDEX( co_scalarInfo[scalarLabel], MATCH( scalarDataframe[[#This Row],[scalarName]], co_scalarInfo[scalarName], 0 ) )</f>
        <v>Southwest Dusts (All Ages)</v>
      </c>
      <c r="D996" s="133" t="s">
        <v>259</v>
      </c>
      <c r="E996" s="131" t="s">
        <v>11</v>
      </c>
      <c r="F996" s="130">
        <v>2100</v>
      </c>
      <c r="G996" s="132">
        <v>0</v>
      </c>
    </row>
    <row r="997" spans="1:7" x14ac:dyDescent="0.25">
      <c r="A997" s="9">
        <f xml:space="preserve"> ROW( scalarDataframe[[#This Row],[row_id]] ) - ROW( scalarDataframe[[#Headers],[row_id]] )</f>
        <v>996</v>
      </c>
      <c r="B997" s="16" t="str">
        <f xml:space="preserve"> INDEX( co_scalarInfo[scalarType], MATCH( scalarDataframe[[#This Row],[scalarName]], co_scalarInfo[scalarName], 0 ) )</f>
        <v>physAdj</v>
      </c>
      <c r="C997" s="44" t="str">
        <f xml:space="preserve"> INDEX( co_scalarInfo[scalarLabel], MATCH( scalarDataframe[[#This Row],[scalarName]], co_scalarInfo[scalarName], 0 ) )</f>
        <v>Southwest Dusts (All Ages)</v>
      </c>
      <c r="D997" s="133" t="s">
        <v>259</v>
      </c>
      <c r="E997" s="131" t="s">
        <v>12</v>
      </c>
      <c r="F997" s="130">
        <v>2100</v>
      </c>
      <c r="G997" s="132">
        <v>0.26600775716086311</v>
      </c>
    </row>
    <row r="998" spans="1:7" x14ac:dyDescent="0.25">
      <c r="A998" s="9">
        <f xml:space="preserve"> ROW( scalarDataframe[[#This Row],[row_id]] ) - ROW( scalarDataframe[[#Headers],[row_id]] )</f>
        <v>997</v>
      </c>
      <c r="B998" s="16" t="str">
        <f xml:space="preserve"> INDEX( co_scalarInfo[scalarType], MATCH( scalarDataframe[[#This Row],[scalarName]], co_scalarInfo[scalarName], 0 ) )</f>
        <v>physAdj</v>
      </c>
      <c r="C998" s="44" t="str">
        <f xml:space="preserve"> INDEX( co_scalarInfo[scalarLabel], MATCH( scalarDataframe[[#This Row],[scalarName]], co_scalarInfo[scalarName], 0 ) )</f>
        <v>Southwest Dusts (All Ages)</v>
      </c>
      <c r="D998" s="133" t="s">
        <v>259</v>
      </c>
      <c r="E998" s="131" t="s">
        <v>6</v>
      </c>
      <c r="F998" s="130">
        <v>2200</v>
      </c>
      <c r="G998" s="132">
        <v>0</v>
      </c>
    </row>
    <row r="999" spans="1:7" x14ac:dyDescent="0.25">
      <c r="A999" s="9">
        <f xml:space="preserve"> ROW( scalarDataframe[[#This Row],[row_id]] ) - ROW( scalarDataframe[[#Headers],[row_id]] )</f>
        <v>998</v>
      </c>
      <c r="B999" s="16" t="str">
        <f xml:space="preserve"> INDEX( co_scalarInfo[scalarType], MATCH( scalarDataframe[[#This Row],[scalarName]], co_scalarInfo[scalarName], 0 ) )</f>
        <v>physAdj</v>
      </c>
      <c r="C999" s="44" t="str">
        <f xml:space="preserve"> INDEX( co_scalarInfo[scalarLabel], MATCH( scalarDataframe[[#This Row],[scalarName]], co_scalarInfo[scalarName], 0 ) )</f>
        <v>Southwest Dusts (All Ages)</v>
      </c>
      <c r="D999" s="133" t="s">
        <v>259</v>
      </c>
      <c r="E999" s="131" t="s">
        <v>7</v>
      </c>
      <c r="F999" s="130">
        <v>2200</v>
      </c>
      <c r="G999" s="132">
        <v>0</v>
      </c>
    </row>
    <row r="1000" spans="1:7" x14ac:dyDescent="0.25">
      <c r="A1000" s="9">
        <f xml:space="preserve"> ROW( scalarDataframe[[#This Row],[row_id]] ) - ROW( scalarDataframe[[#Headers],[row_id]] )</f>
        <v>999</v>
      </c>
      <c r="B1000" s="16" t="str">
        <f xml:space="preserve"> INDEX( co_scalarInfo[scalarType], MATCH( scalarDataframe[[#This Row],[scalarName]], co_scalarInfo[scalarName], 0 ) )</f>
        <v>physAdj</v>
      </c>
      <c r="C1000" s="44" t="str">
        <f xml:space="preserve"> INDEX( co_scalarInfo[scalarLabel], MATCH( scalarDataframe[[#This Row],[scalarName]], co_scalarInfo[scalarName], 0 ) )</f>
        <v>Southwest Dusts (All Ages)</v>
      </c>
      <c r="D1000" s="133" t="s">
        <v>259</v>
      </c>
      <c r="E1000" s="131" t="s">
        <v>8</v>
      </c>
      <c r="F1000" s="130">
        <v>2200</v>
      </c>
      <c r="G1000" s="132">
        <v>0</v>
      </c>
    </row>
    <row r="1001" spans="1:7" x14ac:dyDescent="0.25">
      <c r="A1001" s="9">
        <f xml:space="preserve"> ROW( scalarDataframe[[#This Row],[row_id]] ) - ROW( scalarDataframe[[#Headers],[row_id]] )</f>
        <v>1000</v>
      </c>
      <c r="B1001" s="16" t="str">
        <f xml:space="preserve"> INDEX( co_scalarInfo[scalarType], MATCH( scalarDataframe[[#This Row],[scalarName]], co_scalarInfo[scalarName], 0 ) )</f>
        <v>physAdj</v>
      </c>
      <c r="C1001" s="44" t="str">
        <f xml:space="preserve"> INDEX( co_scalarInfo[scalarLabel], MATCH( scalarDataframe[[#This Row],[scalarName]], co_scalarInfo[scalarName], 0 ) )</f>
        <v>Southwest Dusts (All Ages)</v>
      </c>
      <c r="D1001" s="133" t="s">
        <v>259</v>
      </c>
      <c r="E1001" s="131" t="s">
        <v>9</v>
      </c>
      <c r="F1001" s="130">
        <v>2200</v>
      </c>
      <c r="G1001" s="132">
        <v>0</v>
      </c>
    </row>
    <row r="1002" spans="1:7" x14ac:dyDescent="0.25">
      <c r="A1002" s="9">
        <f xml:space="preserve"> ROW( scalarDataframe[[#This Row],[row_id]] ) - ROW( scalarDataframe[[#Headers],[row_id]] )</f>
        <v>1001</v>
      </c>
      <c r="B1002" s="16" t="str">
        <f xml:space="preserve"> INDEX( co_scalarInfo[scalarType], MATCH( scalarDataframe[[#This Row],[scalarName]], co_scalarInfo[scalarName], 0 ) )</f>
        <v>physAdj</v>
      </c>
      <c r="C1002" s="44" t="str">
        <f xml:space="preserve"> INDEX( co_scalarInfo[scalarLabel], MATCH( scalarDataframe[[#This Row],[scalarName]], co_scalarInfo[scalarName], 0 ) )</f>
        <v>Southwest Dusts (All Ages)</v>
      </c>
      <c r="D1002" s="133" t="s">
        <v>259</v>
      </c>
      <c r="E1002" s="131" t="s">
        <v>10</v>
      </c>
      <c r="F1002" s="130">
        <v>2200</v>
      </c>
      <c r="G1002" s="132">
        <v>0</v>
      </c>
    </row>
    <row r="1003" spans="1:7" x14ac:dyDescent="0.25">
      <c r="A1003" s="9">
        <f xml:space="preserve"> ROW( scalarDataframe[[#This Row],[row_id]] ) - ROW( scalarDataframe[[#Headers],[row_id]] )</f>
        <v>1002</v>
      </c>
      <c r="B1003" s="16" t="str">
        <f xml:space="preserve"> INDEX( co_scalarInfo[scalarType], MATCH( scalarDataframe[[#This Row],[scalarName]], co_scalarInfo[scalarName], 0 ) )</f>
        <v>physAdj</v>
      </c>
      <c r="C1003" s="44" t="str">
        <f xml:space="preserve"> INDEX( co_scalarInfo[scalarLabel], MATCH( scalarDataframe[[#This Row],[scalarName]], co_scalarInfo[scalarName], 0 ) )</f>
        <v>Southwest Dusts (All Ages)</v>
      </c>
      <c r="D1003" s="133" t="s">
        <v>259</v>
      </c>
      <c r="E1003" s="131" t="s">
        <v>11</v>
      </c>
      <c r="F1003" s="130">
        <v>2200</v>
      </c>
      <c r="G1003" s="132">
        <v>0</v>
      </c>
    </row>
    <row r="1004" spans="1:7" x14ac:dyDescent="0.25">
      <c r="A1004" s="9">
        <f xml:space="preserve"> ROW( scalarDataframe[[#This Row],[row_id]] ) - ROW( scalarDataframe[[#Headers],[row_id]] )</f>
        <v>1003</v>
      </c>
      <c r="B1004" s="16" t="str">
        <f xml:space="preserve"> INDEX( co_scalarInfo[scalarType], MATCH( scalarDataframe[[#This Row],[scalarName]], co_scalarInfo[scalarName], 0 ) )</f>
        <v>physAdj</v>
      </c>
      <c r="C1004" s="44" t="str">
        <f xml:space="preserve"> INDEX( co_scalarInfo[scalarLabel], MATCH( scalarDataframe[[#This Row],[scalarName]], co_scalarInfo[scalarName], 0 ) )</f>
        <v>Southwest Dusts (All Ages)</v>
      </c>
      <c r="D1004" s="133" t="s">
        <v>259</v>
      </c>
      <c r="E1004" s="131" t="s">
        <v>12</v>
      </c>
      <c r="F1004" s="130">
        <v>2200</v>
      </c>
      <c r="G1004" s="132">
        <v>0.26600775716086311</v>
      </c>
    </row>
    <row r="1005" spans="1:7" x14ac:dyDescent="0.25">
      <c r="A1005" s="9">
        <f xml:space="preserve"> ROW( scalarDataframe[[#This Row],[row_id]] ) - ROW( scalarDataframe[[#Headers],[row_id]] )</f>
        <v>1004</v>
      </c>
      <c r="B1005" s="16" t="str">
        <f xml:space="preserve"> INDEX( co_scalarInfo[scalarType], MATCH( scalarDataframe[[#This Row],[scalarName]], co_scalarInfo[scalarName], 0 ) )</f>
        <v>physAdj</v>
      </c>
      <c r="C1005" s="44" t="str">
        <f xml:space="preserve"> INDEX( co_scalarInfo[scalarLabel], MATCH( scalarDataframe[[#This Row],[scalarName]], co_scalarInfo[scalarName], 0 ) )</f>
        <v>Southwest Dusts (All Ages)</v>
      </c>
      <c r="D1005" s="133" t="s">
        <v>259</v>
      </c>
      <c r="E1005" s="131" t="s">
        <v>6</v>
      </c>
      <c r="F1005" s="130">
        <v>2300</v>
      </c>
      <c r="G1005" s="132">
        <v>0</v>
      </c>
    </row>
    <row r="1006" spans="1:7" x14ac:dyDescent="0.25">
      <c r="A1006" s="9">
        <f xml:space="preserve"> ROW( scalarDataframe[[#This Row],[row_id]] ) - ROW( scalarDataframe[[#Headers],[row_id]] )</f>
        <v>1005</v>
      </c>
      <c r="B1006" s="16" t="str">
        <f xml:space="preserve"> INDEX( co_scalarInfo[scalarType], MATCH( scalarDataframe[[#This Row],[scalarName]], co_scalarInfo[scalarName], 0 ) )</f>
        <v>physAdj</v>
      </c>
      <c r="C1006" s="44" t="str">
        <f xml:space="preserve"> INDEX( co_scalarInfo[scalarLabel], MATCH( scalarDataframe[[#This Row],[scalarName]], co_scalarInfo[scalarName], 0 ) )</f>
        <v>Southwest Dusts (All Ages)</v>
      </c>
      <c r="D1006" s="133" t="s">
        <v>259</v>
      </c>
      <c r="E1006" s="131" t="s">
        <v>7</v>
      </c>
      <c r="F1006" s="130">
        <v>2300</v>
      </c>
      <c r="G1006" s="132">
        <v>0</v>
      </c>
    </row>
    <row r="1007" spans="1:7" x14ac:dyDescent="0.25">
      <c r="A1007" s="9">
        <f xml:space="preserve"> ROW( scalarDataframe[[#This Row],[row_id]] ) - ROW( scalarDataframe[[#Headers],[row_id]] )</f>
        <v>1006</v>
      </c>
      <c r="B1007" s="16" t="str">
        <f xml:space="preserve"> INDEX( co_scalarInfo[scalarType], MATCH( scalarDataframe[[#This Row],[scalarName]], co_scalarInfo[scalarName], 0 ) )</f>
        <v>physAdj</v>
      </c>
      <c r="C1007" s="44" t="str">
        <f xml:space="preserve"> INDEX( co_scalarInfo[scalarLabel], MATCH( scalarDataframe[[#This Row],[scalarName]], co_scalarInfo[scalarName], 0 ) )</f>
        <v>Southwest Dusts (All Ages)</v>
      </c>
      <c r="D1007" s="133" t="s">
        <v>259</v>
      </c>
      <c r="E1007" s="131" t="s">
        <v>8</v>
      </c>
      <c r="F1007" s="130">
        <v>2300</v>
      </c>
      <c r="G1007" s="132">
        <v>0</v>
      </c>
    </row>
    <row r="1008" spans="1:7" x14ac:dyDescent="0.25">
      <c r="A1008" s="9">
        <f xml:space="preserve"> ROW( scalarDataframe[[#This Row],[row_id]] ) - ROW( scalarDataframe[[#Headers],[row_id]] )</f>
        <v>1007</v>
      </c>
      <c r="B1008" s="16" t="str">
        <f xml:space="preserve"> INDEX( co_scalarInfo[scalarType], MATCH( scalarDataframe[[#This Row],[scalarName]], co_scalarInfo[scalarName], 0 ) )</f>
        <v>physAdj</v>
      </c>
      <c r="C1008" s="44" t="str">
        <f xml:space="preserve"> INDEX( co_scalarInfo[scalarLabel], MATCH( scalarDataframe[[#This Row],[scalarName]], co_scalarInfo[scalarName], 0 ) )</f>
        <v>Southwest Dusts (All Ages)</v>
      </c>
      <c r="D1008" s="133" t="s">
        <v>259</v>
      </c>
      <c r="E1008" s="131" t="s">
        <v>9</v>
      </c>
      <c r="F1008" s="130">
        <v>2300</v>
      </c>
      <c r="G1008" s="132">
        <v>0</v>
      </c>
    </row>
    <row r="1009" spans="1:7" x14ac:dyDescent="0.25">
      <c r="A1009" s="9">
        <f xml:space="preserve"> ROW( scalarDataframe[[#This Row],[row_id]] ) - ROW( scalarDataframe[[#Headers],[row_id]] )</f>
        <v>1008</v>
      </c>
      <c r="B1009" s="16" t="str">
        <f xml:space="preserve"> INDEX( co_scalarInfo[scalarType], MATCH( scalarDataframe[[#This Row],[scalarName]], co_scalarInfo[scalarName], 0 ) )</f>
        <v>physAdj</v>
      </c>
      <c r="C1009" s="44" t="str">
        <f xml:space="preserve"> INDEX( co_scalarInfo[scalarLabel], MATCH( scalarDataframe[[#This Row],[scalarName]], co_scalarInfo[scalarName], 0 ) )</f>
        <v>Southwest Dusts (All Ages)</v>
      </c>
      <c r="D1009" s="133" t="s">
        <v>259</v>
      </c>
      <c r="E1009" s="131" t="s">
        <v>10</v>
      </c>
      <c r="F1009" s="130">
        <v>2300</v>
      </c>
      <c r="G1009" s="132">
        <v>0</v>
      </c>
    </row>
    <row r="1010" spans="1:7" x14ac:dyDescent="0.25">
      <c r="A1010" s="9">
        <f xml:space="preserve"> ROW( scalarDataframe[[#This Row],[row_id]] ) - ROW( scalarDataframe[[#Headers],[row_id]] )</f>
        <v>1009</v>
      </c>
      <c r="B1010" s="16" t="str">
        <f xml:space="preserve"> INDEX( co_scalarInfo[scalarType], MATCH( scalarDataframe[[#This Row],[scalarName]], co_scalarInfo[scalarName], 0 ) )</f>
        <v>physAdj</v>
      </c>
      <c r="C1010" s="44" t="str">
        <f xml:space="preserve"> INDEX( co_scalarInfo[scalarLabel], MATCH( scalarDataframe[[#This Row],[scalarName]], co_scalarInfo[scalarName], 0 ) )</f>
        <v>Southwest Dusts (All Ages)</v>
      </c>
      <c r="D1010" s="133" t="s">
        <v>259</v>
      </c>
      <c r="E1010" s="131" t="s">
        <v>11</v>
      </c>
      <c r="F1010" s="130">
        <v>2300</v>
      </c>
      <c r="G1010" s="132">
        <v>0</v>
      </c>
    </row>
    <row r="1011" spans="1:7" x14ac:dyDescent="0.25">
      <c r="A1011" s="9">
        <f xml:space="preserve"> ROW( scalarDataframe[[#This Row],[row_id]] ) - ROW( scalarDataframe[[#Headers],[row_id]] )</f>
        <v>1010</v>
      </c>
      <c r="B1011" s="16" t="str">
        <f xml:space="preserve"> INDEX( co_scalarInfo[scalarType], MATCH( scalarDataframe[[#This Row],[scalarName]], co_scalarInfo[scalarName], 0 ) )</f>
        <v>physAdj</v>
      </c>
      <c r="C1011" s="44" t="str">
        <f xml:space="preserve"> INDEX( co_scalarInfo[scalarLabel], MATCH( scalarDataframe[[#This Row],[scalarName]], co_scalarInfo[scalarName], 0 ) )</f>
        <v>Southwest Dusts (All Ages)</v>
      </c>
      <c r="D1011" s="133" t="s">
        <v>259</v>
      </c>
      <c r="E1011" s="131" t="s">
        <v>12</v>
      </c>
      <c r="F1011" s="130">
        <v>2300</v>
      </c>
      <c r="G1011" s="132">
        <v>0.26600775716086311</v>
      </c>
    </row>
    <row r="1012" spans="1:7" x14ac:dyDescent="0.2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Rail Traffic Growth Factor</v>
      </c>
      <c r="D1012" s="133" t="s">
        <v>781</v>
      </c>
      <c r="E1012" s="131" t="s">
        <v>13</v>
      </c>
      <c r="F1012" s="130">
        <v>2100</v>
      </c>
      <c r="G1012" s="132">
        <v>4.5285436209868806</v>
      </c>
    </row>
    <row r="1013" spans="1:7" x14ac:dyDescent="0.2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Rail Traffic Growth Factor</v>
      </c>
      <c r="D1013" s="133" t="s">
        <v>781</v>
      </c>
      <c r="E1013" s="131" t="s">
        <v>13</v>
      </c>
      <c r="F1013" s="130">
        <v>2200</v>
      </c>
      <c r="G1013" s="132">
        <v>9.2349693636240744</v>
      </c>
    </row>
    <row r="1014" spans="1:7" x14ac:dyDescent="0.2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Rail Traffic Growth Factor</v>
      </c>
      <c r="D1014" s="133" t="s">
        <v>781</v>
      </c>
      <c r="E1014" s="131" t="s">
        <v>13</v>
      </c>
      <c r="F1014" s="130">
        <v>2300</v>
      </c>
      <c r="G1014" s="132">
        <v>13.941395106261268</v>
      </c>
    </row>
    <row r="1015" spans="1:7" x14ac:dyDescent="0.2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Road Miles and Population Adjustment Factor (No Adaptation and Reactive Adaptation)</v>
      </c>
      <c r="D1015" s="133" t="s">
        <v>897</v>
      </c>
      <c r="E1015" s="131" t="s">
        <v>6</v>
      </c>
      <c r="F1015" s="130">
        <v>2100</v>
      </c>
      <c r="G1015" s="132">
        <v>1.032034440028506</v>
      </c>
    </row>
    <row r="1016" spans="1:7" x14ac:dyDescent="0.2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Road Miles and Population Adjustment Factor (No Adaptation and Reactive Adaptation)</v>
      </c>
      <c r="D1016" s="133" t="s">
        <v>897</v>
      </c>
      <c r="E1016" s="131" t="s">
        <v>7</v>
      </c>
      <c r="F1016" s="130">
        <v>2100</v>
      </c>
      <c r="G1016" s="132">
        <v>1.0248143619752337</v>
      </c>
    </row>
    <row r="1017" spans="1:7" x14ac:dyDescent="0.2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Road Miles and Population Adjustment Factor (No Adaptation and Reactive Adaptation)</v>
      </c>
      <c r="D1017" s="133" t="s">
        <v>897</v>
      </c>
      <c r="E1017" s="131" t="s">
        <v>8</v>
      </c>
      <c r="F1017" s="130">
        <v>2100</v>
      </c>
      <c r="G1017" s="132">
        <v>1.0568387112503543</v>
      </c>
    </row>
    <row r="1018" spans="1:7" x14ac:dyDescent="0.2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Road Miles and Population Adjustment Factor (No Adaptation and Reactive Adaptation)</v>
      </c>
      <c r="D1018" s="133" t="s">
        <v>897</v>
      </c>
      <c r="E1018" s="131" t="s">
        <v>9</v>
      </c>
      <c r="F1018" s="130">
        <v>2100</v>
      </c>
      <c r="G1018" s="132">
        <v>1.0550966274798459</v>
      </c>
    </row>
    <row r="1019" spans="1:7" x14ac:dyDescent="0.2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Road Miles and Population Adjustment Factor (No Adaptation and Reactive Adaptation)</v>
      </c>
      <c r="D1019" s="133" t="s">
        <v>897</v>
      </c>
      <c r="E1019" s="131" t="s">
        <v>10</v>
      </c>
      <c r="F1019" s="130">
        <v>2100</v>
      </c>
      <c r="G1019" s="132">
        <v>1.1355685995276663</v>
      </c>
    </row>
    <row r="1020" spans="1:7" x14ac:dyDescent="0.2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Road Miles and Population Adjustment Factor (No Adaptation and Reactive Adaptation)</v>
      </c>
      <c r="D1020" s="133" t="s">
        <v>897</v>
      </c>
      <c r="E1020" s="131" t="s">
        <v>11</v>
      </c>
      <c r="F1020" s="130">
        <v>2100</v>
      </c>
      <c r="G1020" s="132">
        <v>1.1235888012987842</v>
      </c>
    </row>
    <row r="1021" spans="1:7" x14ac:dyDescent="0.2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Road Miles and Population Adjustment Factor (No Adaptation and Reactive Adaptation)</v>
      </c>
      <c r="D1021" s="133" t="s">
        <v>897</v>
      </c>
      <c r="E1021" s="131" t="s">
        <v>12</v>
      </c>
      <c r="F1021" s="130">
        <v>2100</v>
      </c>
      <c r="G1021" s="132">
        <v>1.2878126955168945</v>
      </c>
    </row>
    <row r="1022" spans="1:7" x14ac:dyDescent="0.2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Road Miles and Population Adjustment Factor (No Adaptation and Reactive Adaptation)</v>
      </c>
      <c r="D1022" s="133" t="s">
        <v>897</v>
      </c>
      <c r="E1022" s="131" t="s">
        <v>6</v>
      </c>
      <c r="F1022" s="130">
        <v>2200</v>
      </c>
      <c r="G1022" s="132">
        <v>1.0504759880366106</v>
      </c>
    </row>
    <row r="1023" spans="1:7" x14ac:dyDescent="0.2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Road Miles and Population Adjustment Factor (No Adaptation and Reactive Adaptation)</v>
      </c>
      <c r="D1023" s="133" t="s">
        <v>897</v>
      </c>
      <c r="E1023" s="131" t="s">
        <v>7</v>
      </c>
      <c r="F1023" s="130">
        <v>2200</v>
      </c>
      <c r="G1023" s="132">
        <v>1.0436651248877356</v>
      </c>
    </row>
    <row r="1024" spans="1:7" x14ac:dyDescent="0.2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Road Miles and Population Adjustment Factor (No Adaptation and Reactive Adaptation)</v>
      </c>
      <c r="D1024" s="133" t="s">
        <v>897</v>
      </c>
      <c r="E1024" s="131" t="s">
        <v>8</v>
      </c>
      <c r="F1024" s="130">
        <v>2200</v>
      </c>
      <c r="G1024" s="132">
        <v>1.1186095614440514</v>
      </c>
    </row>
    <row r="1025" spans="1:7" x14ac:dyDescent="0.2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Road Miles and Population Adjustment Factor (No Adaptation and Reactive Adaptation)</v>
      </c>
      <c r="D1025" s="133" t="s">
        <v>897</v>
      </c>
      <c r="E1025" s="131" t="s">
        <v>9</v>
      </c>
      <c r="F1025" s="130">
        <v>2200</v>
      </c>
      <c r="G1025" s="132">
        <v>1.1005912017516508</v>
      </c>
    </row>
    <row r="1026" spans="1:7" x14ac:dyDescent="0.2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Road Miles and Population Adjustment Factor (No Adaptation and Reactive Adaptation)</v>
      </c>
      <c r="D1026" s="133" t="s">
        <v>897</v>
      </c>
      <c r="E1026" s="131" t="s">
        <v>10</v>
      </c>
      <c r="F1026" s="130">
        <v>2200</v>
      </c>
      <c r="G1026" s="132">
        <v>1.2668942720115584</v>
      </c>
    </row>
    <row r="1027" spans="1:7" x14ac:dyDescent="0.2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Road Miles and Population Adjustment Factor (No Adaptation and Reactive Adaptation)</v>
      </c>
      <c r="D1027" s="133" t="s">
        <v>897</v>
      </c>
      <c r="E1027" s="131" t="s">
        <v>11</v>
      </c>
      <c r="F1027" s="130">
        <v>2200</v>
      </c>
      <c r="G1027" s="132">
        <v>1.236559223820749</v>
      </c>
    </row>
    <row r="1028" spans="1:7" x14ac:dyDescent="0.2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Road Miles and Population Adjustment Factor (No Adaptation and Reactive Adaptation)</v>
      </c>
      <c r="D1028" s="133" t="s">
        <v>897</v>
      </c>
      <c r="E1028" s="131" t="s">
        <v>12</v>
      </c>
      <c r="F1028" s="130">
        <v>2200</v>
      </c>
      <c r="G1028" s="132">
        <v>1.5618543692672002</v>
      </c>
    </row>
    <row r="1029" spans="1:7" x14ac:dyDescent="0.2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Road Miles and Population Adjustment Factor (No Adaptation and Reactive Adaptation)</v>
      </c>
      <c r="D1029" s="133" t="s">
        <v>897</v>
      </c>
      <c r="E1029" s="131" t="s">
        <v>6</v>
      </c>
      <c r="F1029" s="130">
        <v>2300</v>
      </c>
      <c r="G1029" s="132">
        <v>1.0689175360447152</v>
      </c>
    </row>
    <row r="1030" spans="1:7" x14ac:dyDescent="0.2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Road Miles and Population Adjustment Factor (No Adaptation and Reactive Adaptation)</v>
      </c>
      <c r="D1030" s="133" t="s">
        <v>897</v>
      </c>
      <c r="E1030" s="131" t="s">
        <v>7</v>
      </c>
      <c r="F1030" s="130">
        <v>2300</v>
      </c>
      <c r="G1030" s="132">
        <v>1.0625158878002374</v>
      </c>
    </row>
    <row r="1031" spans="1:7" x14ac:dyDescent="0.2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Road Miles and Population Adjustment Factor (No Adaptation and Reactive Adaptation)</v>
      </c>
      <c r="D1031" s="133" t="s">
        <v>897</v>
      </c>
      <c r="E1031" s="131" t="s">
        <v>8</v>
      </c>
      <c r="F1031" s="130">
        <v>2300</v>
      </c>
      <c r="G1031" s="132">
        <v>1.1803804116377485</v>
      </c>
    </row>
    <row r="1032" spans="1:7" x14ac:dyDescent="0.2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Road Miles and Population Adjustment Factor (No Adaptation and Reactive Adaptation)</v>
      </c>
      <c r="D1032" s="133" t="s">
        <v>897</v>
      </c>
      <c r="E1032" s="131" t="s">
        <v>9</v>
      </c>
      <c r="F1032" s="130">
        <v>2300</v>
      </c>
      <c r="G1032" s="132">
        <v>1.1460857760234557</v>
      </c>
    </row>
    <row r="1033" spans="1:7" x14ac:dyDescent="0.2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Road Miles and Population Adjustment Factor (No Adaptation and Reactive Adaptation)</v>
      </c>
      <c r="D1033" s="133" t="s">
        <v>897</v>
      </c>
      <c r="E1033" s="131" t="s">
        <v>10</v>
      </c>
      <c r="F1033" s="130">
        <v>2300</v>
      </c>
      <c r="G1033" s="132">
        <v>1.3982199444954504</v>
      </c>
    </row>
    <row r="1034" spans="1:7" x14ac:dyDescent="0.2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Road Miles and Population Adjustment Factor (No Adaptation and Reactive Adaptation)</v>
      </c>
      <c r="D1034" s="133" t="s">
        <v>897</v>
      </c>
      <c r="E1034" s="131" t="s">
        <v>11</v>
      </c>
      <c r="F1034" s="130">
        <v>2300</v>
      </c>
      <c r="G1034" s="132">
        <v>1.3495296463427138</v>
      </c>
    </row>
    <row r="1035" spans="1:7" x14ac:dyDescent="0.2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Road Miles and Population Adjustment Factor (No Adaptation and Reactive Adaptation)</v>
      </c>
      <c r="D1035" s="133" t="s">
        <v>897</v>
      </c>
      <c r="E1035" s="131" t="s">
        <v>12</v>
      </c>
      <c r="F1035" s="130">
        <v>2300</v>
      </c>
      <c r="G1035" s="132">
        <v>1.835896043017506</v>
      </c>
    </row>
    <row r="1036" spans="1:7" x14ac:dyDescent="0.2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Road Miles and Population Adjustment Factor (Proactive Adaptation)</v>
      </c>
      <c r="D1036" s="133" t="s">
        <v>896</v>
      </c>
      <c r="E1036" s="131" t="s">
        <v>6</v>
      </c>
      <c r="F1036" s="130">
        <v>2100</v>
      </c>
      <c r="G1036" s="134">
        <v>1.0154512778920715</v>
      </c>
    </row>
    <row r="1037" spans="1:7" x14ac:dyDescent="0.2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Road Miles and Population Adjustment Factor (Proactive Adaptation)</v>
      </c>
      <c r="D1037" s="133" t="s">
        <v>896</v>
      </c>
      <c r="E1037" s="131" t="s">
        <v>7</v>
      </c>
      <c r="F1037" s="130">
        <v>2100</v>
      </c>
      <c r="G1037" s="134">
        <v>1.016691803237519</v>
      </c>
    </row>
    <row r="1038" spans="1:7" x14ac:dyDescent="0.2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Road Miles and Population Adjustment Factor (Proactive Adaptation)</v>
      </c>
      <c r="D1038" s="133" t="s">
        <v>896</v>
      </c>
      <c r="E1038" s="131" t="s">
        <v>8</v>
      </c>
      <c r="F1038" s="130">
        <v>2100</v>
      </c>
      <c r="G1038" s="134">
        <v>1.0592740786443469</v>
      </c>
    </row>
    <row r="1039" spans="1:7" x14ac:dyDescent="0.2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Road Miles and Population Adjustment Factor (Proactive Adaptation)</v>
      </c>
      <c r="D1039" s="133" t="s">
        <v>896</v>
      </c>
      <c r="E1039" s="131" t="s">
        <v>9</v>
      </c>
      <c r="F1039" s="130">
        <v>2100</v>
      </c>
      <c r="G1039" s="134">
        <v>1.0479750617287646</v>
      </c>
    </row>
    <row r="1040" spans="1:7" x14ac:dyDescent="0.2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Road Miles and Population Adjustment Factor (Proactive Adaptation)</v>
      </c>
      <c r="D1040" s="133" t="s">
        <v>896</v>
      </c>
      <c r="E1040" s="131" t="s">
        <v>10</v>
      </c>
      <c r="F1040" s="130">
        <v>2100</v>
      </c>
      <c r="G1040" s="134">
        <v>1.083836970998225</v>
      </c>
    </row>
    <row r="1041" spans="1:7" x14ac:dyDescent="0.2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Road Miles and Population Adjustment Factor (Proactive Adaptation)</v>
      </c>
      <c r="D1041" s="133" t="s">
        <v>896</v>
      </c>
      <c r="E1041" s="131" t="s">
        <v>11</v>
      </c>
      <c r="F1041" s="130">
        <v>2100</v>
      </c>
      <c r="G1041" s="134">
        <v>1.0701707553080455</v>
      </c>
    </row>
    <row r="1042" spans="1:7" x14ac:dyDescent="0.2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Road Miles and Population Adjustment Factor (Proactive Adaptation)</v>
      </c>
      <c r="D1042" s="133" t="s">
        <v>896</v>
      </c>
      <c r="E1042" s="131" t="s">
        <v>12</v>
      </c>
      <c r="F1042" s="130">
        <v>2100</v>
      </c>
      <c r="G1042" s="134">
        <v>1.2434749631088868</v>
      </c>
    </row>
    <row r="1043" spans="1:7" x14ac:dyDescent="0.2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Road Miles and Population Adjustment Factor (Proactive Adaptation)</v>
      </c>
      <c r="D1043" s="133" t="s">
        <v>896</v>
      </c>
      <c r="E1043" s="131" t="s">
        <v>6</v>
      </c>
      <c r="F1043" s="130">
        <v>2200</v>
      </c>
      <c r="G1043" s="134">
        <v>1.0202679266464034</v>
      </c>
    </row>
    <row r="1044" spans="1:7" x14ac:dyDescent="0.2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Road Miles and Population Adjustment Factor (Proactive Adaptation)</v>
      </c>
      <c r="D1044" s="133" t="s">
        <v>896</v>
      </c>
      <c r="E1044" s="131" t="s">
        <v>7</v>
      </c>
      <c r="F1044" s="130">
        <v>2200</v>
      </c>
      <c r="G1044" s="132">
        <v>1.0259781028361612</v>
      </c>
    </row>
    <row r="1045" spans="1:7" x14ac:dyDescent="0.2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Road Miles and Population Adjustment Factor (Proactive Adaptation)</v>
      </c>
      <c r="D1045" s="133" t="s">
        <v>896</v>
      </c>
      <c r="E1045" s="131" t="s">
        <v>8</v>
      </c>
      <c r="F1045" s="130">
        <v>2200</v>
      </c>
      <c r="G1045" s="132">
        <v>1.122123905022347</v>
      </c>
    </row>
    <row r="1046" spans="1:7" x14ac:dyDescent="0.2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Road Miles and Population Adjustment Factor (Proactive Adaptation)</v>
      </c>
      <c r="D1046" s="133" t="s">
        <v>896</v>
      </c>
      <c r="E1046" s="131" t="s">
        <v>9</v>
      </c>
      <c r="F1046" s="130">
        <v>2200</v>
      </c>
      <c r="G1046" s="132">
        <v>1.0855029350402716</v>
      </c>
    </row>
    <row r="1047" spans="1:7" x14ac:dyDescent="0.2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Road Miles and Population Adjustment Factor (Proactive Adaptation)</v>
      </c>
      <c r="D1047" s="133" t="s">
        <v>896</v>
      </c>
      <c r="E1047" s="131" t="s">
        <v>10</v>
      </c>
      <c r="F1047" s="130">
        <v>2200</v>
      </c>
      <c r="G1047" s="132">
        <v>1.1541891034080964</v>
      </c>
    </row>
    <row r="1048" spans="1:7" x14ac:dyDescent="0.2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Road Miles and Population Adjustment Factor (Proactive Adaptation)</v>
      </c>
      <c r="D1048" s="133" t="s">
        <v>896</v>
      </c>
      <c r="E1048" s="131" t="s">
        <v>11</v>
      </c>
      <c r="F1048" s="130">
        <v>2200</v>
      </c>
      <c r="G1048" s="132">
        <v>1.128847807295086</v>
      </c>
    </row>
    <row r="1049" spans="1:7" x14ac:dyDescent="0.2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Road Miles and Population Adjustment Factor (Proactive Adaptation)</v>
      </c>
      <c r="D1049" s="133" t="s">
        <v>896</v>
      </c>
      <c r="E1049" s="131" t="s">
        <v>12</v>
      </c>
      <c r="F1049" s="130">
        <v>2200</v>
      </c>
      <c r="G1049" s="132">
        <v>1.4880541381333652</v>
      </c>
    </row>
    <row r="1050" spans="1:7" x14ac:dyDescent="0.2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Road Miles and Population Adjustment Factor (Proactive Adaptation)</v>
      </c>
      <c r="D1050" s="133" t="s">
        <v>896</v>
      </c>
      <c r="E1050" s="131" t="s">
        <v>6</v>
      </c>
      <c r="F1050" s="130">
        <v>2300</v>
      </c>
      <c r="G1050" s="132">
        <v>1.0250845754007354</v>
      </c>
    </row>
    <row r="1051" spans="1:7" x14ac:dyDescent="0.2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Road Miles and Population Adjustment Factor (Proactive Adaptation)</v>
      </c>
      <c r="D1051" s="133" t="s">
        <v>896</v>
      </c>
      <c r="E1051" s="131" t="s">
        <v>7</v>
      </c>
      <c r="F1051" s="130">
        <v>2300</v>
      </c>
      <c r="G1051" s="132">
        <v>1.0352644024348034</v>
      </c>
    </row>
    <row r="1052" spans="1:7" x14ac:dyDescent="0.2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Road Miles and Population Adjustment Factor (Proactive Adaptation)</v>
      </c>
      <c r="D1052" s="133" t="s">
        <v>896</v>
      </c>
      <c r="E1052" s="131" t="s">
        <v>8</v>
      </c>
      <c r="F1052" s="130">
        <v>2300</v>
      </c>
      <c r="G1052" s="132">
        <v>1.1849737314003472</v>
      </c>
    </row>
    <row r="1053" spans="1:7" x14ac:dyDescent="0.2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Road Miles and Population Adjustment Factor (Proactive Adaptation)</v>
      </c>
      <c r="D1053" s="133" t="s">
        <v>896</v>
      </c>
      <c r="E1053" s="131" t="s">
        <v>9</v>
      </c>
      <c r="F1053" s="130">
        <v>2300</v>
      </c>
      <c r="G1053" s="132">
        <v>1.1230308083517786</v>
      </c>
    </row>
    <row r="1054" spans="1:7" x14ac:dyDescent="0.2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Road Miles and Population Adjustment Factor (Proactive Adaptation)</v>
      </c>
      <c r="D1054" s="133" t="s">
        <v>896</v>
      </c>
      <c r="E1054" s="131" t="s">
        <v>10</v>
      </c>
      <c r="F1054" s="130">
        <v>2300</v>
      </c>
      <c r="G1054" s="132">
        <v>1.2245412358179681</v>
      </c>
    </row>
    <row r="1055" spans="1:7" x14ac:dyDescent="0.2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Road Miles and Population Adjustment Factor (Proactive Adaptation)</v>
      </c>
      <c r="D1055" s="133" t="s">
        <v>896</v>
      </c>
      <c r="E1055" s="131" t="s">
        <v>11</v>
      </c>
      <c r="F1055" s="130">
        <v>2300</v>
      </c>
      <c r="G1055" s="132">
        <v>1.1875248592821268</v>
      </c>
    </row>
    <row r="1056" spans="1:7" x14ac:dyDescent="0.2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Road Miles and Population Adjustment Factor (Proactive Adaptation)</v>
      </c>
      <c r="D1056" s="133" t="s">
        <v>896</v>
      </c>
      <c r="E1056" s="131" t="s">
        <v>12</v>
      </c>
      <c r="F1056" s="130">
        <v>2300</v>
      </c>
      <c r="G1056" s="132">
        <v>1.7326333131578435</v>
      </c>
    </row>
    <row r="1057" spans="1:7" x14ac:dyDescent="0.2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Population-Driven Demand Growth Factor for Grid Reliability</v>
      </c>
      <c r="D1057" s="133" t="s">
        <v>1003</v>
      </c>
      <c r="E1057" s="131" t="s">
        <v>6</v>
      </c>
      <c r="F1057" s="130">
        <v>2100</v>
      </c>
      <c r="G1057" s="132">
        <v>1.4850893005702073</v>
      </c>
    </row>
    <row r="1058" spans="1:7" x14ac:dyDescent="0.2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Population-Driven Demand Growth Factor for Grid Reliability</v>
      </c>
      <c r="D1058" s="133" t="s">
        <v>1003</v>
      </c>
      <c r="E1058" s="131" t="s">
        <v>7</v>
      </c>
      <c r="F1058" s="130">
        <v>2100</v>
      </c>
      <c r="G1058" s="132">
        <v>1.5923438330431203</v>
      </c>
    </row>
    <row r="1059" spans="1:7" x14ac:dyDescent="0.2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Population-Driven Demand Growth Factor for Grid Reliability</v>
      </c>
      <c r="D1059" s="133" t="s">
        <v>1003</v>
      </c>
      <c r="E1059" s="131" t="s">
        <v>8</v>
      </c>
      <c r="F1059" s="130">
        <v>2100</v>
      </c>
      <c r="G1059" s="132">
        <v>2.0954654699694366</v>
      </c>
    </row>
    <row r="1060" spans="1:7" x14ac:dyDescent="0.2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Population-Driven Demand Growth Factor for Grid Reliability</v>
      </c>
      <c r="D1060" s="133" t="s">
        <v>1003</v>
      </c>
      <c r="E1060" s="131" t="s">
        <v>9</v>
      </c>
      <c r="F1060" s="130">
        <v>2100</v>
      </c>
      <c r="G1060" s="132">
        <v>1.8937572976374462</v>
      </c>
    </row>
    <row r="1061" spans="1:7" x14ac:dyDescent="0.2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Population-Driven Demand Growth Factor for Grid Reliability</v>
      </c>
      <c r="D1061" s="133" t="s">
        <v>1003</v>
      </c>
      <c r="E1061" s="131" t="s">
        <v>10</v>
      </c>
      <c r="F1061" s="130">
        <v>2100</v>
      </c>
      <c r="G1061" s="132">
        <v>1.9049463226697299</v>
      </c>
    </row>
    <row r="1062" spans="1:7" x14ac:dyDescent="0.2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Population-Driven Demand Growth Factor for Grid Reliability</v>
      </c>
      <c r="D1062" s="133" t="s">
        <v>1003</v>
      </c>
      <c r="E1062" s="131" t="s">
        <v>11</v>
      </c>
      <c r="F1062" s="130">
        <v>2100</v>
      </c>
      <c r="G1062" s="132">
        <v>2.4231616195986447</v>
      </c>
    </row>
    <row r="1063" spans="1:7" x14ac:dyDescent="0.2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Population-Driven Demand Growth Factor for Grid Reliability</v>
      </c>
      <c r="D1063" s="133" t="s">
        <v>1003</v>
      </c>
      <c r="E1063" s="131" t="s">
        <v>12</v>
      </c>
      <c r="F1063" s="130">
        <v>2100</v>
      </c>
      <c r="G1063" s="132">
        <v>2.5172334806660004</v>
      </c>
    </row>
    <row r="1064" spans="1:7" x14ac:dyDescent="0.2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Population-Driven Demand Growth Factor for Grid Reliability</v>
      </c>
      <c r="D1064" s="133" t="s">
        <v>1003</v>
      </c>
      <c r="E1064" s="131" t="s">
        <v>6</v>
      </c>
      <c r="F1064" s="130">
        <v>2200</v>
      </c>
      <c r="G1064" s="132">
        <v>2.1986660938521219</v>
      </c>
    </row>
    <row r="1065" spans="1:7" x14ac:dyDescent="0.2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Population-Driven Demand Growth Factor for Grid Reliability</v>
      </c>
      <c r="D1065" s="133" t="s">
        <v>1003</v>
      </c>
      <c r="E1065" s="131" t="s">
        <v>7</v>
      </c>
      <c r="F1065" s="130">
        <v>2200</v>
      </c>
      <c r="G1065" s="132">
        <v>2.4370061654218667</v>
      </c>
    </row>
    <row r="1066" spans="1:7" x14ac:dyDescent="0.2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Population-Driven Demand Growth Factor for Grid Reliability</v>
      </c>
      <c r="D1066" s="133" t="s">
        <v>1003</v>
      </c>
      <c r="E1066" s="131" t="s">
        <v>8</v>
      </c>
      <c r="F1066" s="130">
        <v>2200</v>
      </c>
      <c r="G1066" s="132">
        <v>3.4107607171884915</v>
      </c>
    </row>
    <row r="1067" spans="1:7" x14ac:dyDescent="0.2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Population-Driven Demand Growth Factor for Grid Reliability</v>
      </c>
      <c r="D1067" s="133" t="s">
        <v>1003</v>
      </c>
      <c r="E1067" s="131" t="s">
        <v>9</v>
      </c>
      <c r="F1067" s="130">
        <v>2200</v>
      </c>
      <c r="G1067" s="132">
        <v>2.9351674804293317</v>
      </c>
    </row>
    <row r="1068" spans="1:7" x14ac:dyDescent="0.2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Population-Driven Demand Growth Factor for Grid Reliability</v>
      </c>
      <c r="D1068" s="133" t="s">
        <v>1003</v>
      </c>
      <c r="E1068" s="131" t="s">
        <v>10</v>
      </c>
      <c r="F1068" s="130">
        <v>2200</v>
      </c>
      <c r="G1068" s="132">
        <v>2.8717064322295798</v>
      </c>
    </row>
    <row r="1069" spans="1:7" x14ac:dyDescent="0.2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Population-Driven Demand Growth Factor for Grid Reliability</v>
      </c>
      <c r="D1069" s="133" t="s">
        <v>1003</v>
      </c>
      <c r="E1069" s="131" t="s">
        <v>11</v>
      </c>
      <c r="F1069" s="130">
        <v>2200</v>
      </c>
      <c r="G1069" s="132">
        <v>3.8453977599572973</v>
      </c>
    </row>
    <row r="1070" spans="1:7" x14ac:dyDescent="0.2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Population-Driven Demand Growth Factor for Grid Reliability</v>
      </c>
      <c r="D1070" s="133" t="s">
        <v>1003</v>
      </c>
      <c r="E1070" s="131" t="s">
        <v>12</v>
      </c>
      <c r="F1070" s="130">
        <v>2200</v>
      </c>
      <c r="G1070" s="132">
        <v>4.4064627564087218</v>
      </c>
    </row>
    <row r="1071" spans="1:7" x14ac:dyDescent="0.2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Population-Driven Demand Growth Factor for Grid Reliability</v>
      </c>
      <c r="D1071" s="133" t="s">
        <v>1003</v>
      </c>
      <c r="E1071" s="131" t="s">
        <v>6</v>
      </c>
      <c r="F1071" s="130">
        <v>2300</v>
      </c>
      <c r="G1071" s="132">
        <v>2.9122428871340382</v>
      </c>
    </row>
    <row r="1072" spans="1:7" x14ac:dyDescent="0.2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Population-Driven Demand Growth Factor for Grid Reliability</v>
      </c>
      <c r="D1072" s="133" t="s">
        <v>1003</v>
      </c>
      <c r="E1072" s="131" t="s">
        <v>7</v>
      </c>
      <c r="F1072" s="130">
        <v>2300</v>
      </c>
      <c r="G1072" s="132">
        <v>3.2816684978006165</v>
      </c>
    </row>
    <row r="1073" spans="1:7" x14ac:dyDescent="0.2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Population-Driven Demand Growth Factor for Grid Reliability</v>
      </c>
      <c r="D1073" s="133" t="s">
        <v>1003</v>
      </c>
      <c r="E1073" s="131" t="s">
        <v>8</v>
      </c>
      <c r="F1073" s="130">
        <v>2300</v>
      </c>
      <c r="G1073" s="132">
        <v>4.7260559644075464</v>
      </c>
    </row>
    <row r="1074" spans="1:7" x14ac:dyDescent="0.2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Population-Driven Demand Growth Factor for Grid Reliability</v>
      </c>
      <c r="D1074" s="133" t="s">
        <v>1003</v>
      </c>
      <c r="E1074" s="131" t="s">
        <v>9</v>
      </c>
      <c r="F1074" s="130">
        <v>2300</v>
      </c>
      <c r="G1074" s="132">
        <v>3.9765776632212138</v>
      </c>
    </row>
    <row r="1075" spans="1:7" x14ac:dyDescent="0.2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Population-Driven Demand Growth Factor for Grid Reliability</v>
      </c>
      <c r="D1075" s="133" t="s">
        <v>1003</v>
      </c>
      <c r="E1075" s="131" t="s">
        <v>10</v>
      </c>
      <c r="F1075" s="130">
        <v>2300</v>
      </c>
      <c r="G1075" s="132">
        <v>3.8384665417894297</v>
      </c>
    </row>
    <row r="1076" spans="1:7" x14ac:dyDescent="0.2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Population-Driven Demand Growth Factor for Grid Reliability</v>
      </c>
      <c r="D1076" s="133" t="s">
        <v>1003</v>
      </c>
      <c r="E1076" s="131" t="s">
        <v>11</v>
      </c>
      <c r="F1076" s="130">
        <v>2300</v>
      </c>
      <c r="G1076" s="132">
        <v>5.2676339003159498</v>
      </c>
    </row>
    <row r="1077" spans="1:7" x14ac:dyDescent="0.2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Population-Driven Demand Growth Factor for Grid Reliability</v>
      </c>
      <c r="D1077" s="133" t="s">
        <v>1003</v>
      </c>
      <c r="E1077" s="131" t="s">
        <v>12</v>
      </c>
      <c r="F1077" s="130">
        <v>2300</v>
      </c>
      <c r="G1077" s="132">
        <v>6.295692032151436</v>
      </c>
    </row>
    <row r="1078" spans="1:7" x14ac:dyDescent="0.2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Electricity Supply and Demand Reference Costs</v>
      </c>
      <c r="D1078" s="133" t="s">
        <v>261</v>
      </c>
      <c r="E1078" s="131" t="s">
        <v>6</v>
      </c>
      <c r="F1078" s="130">
        <v>2100</v>
      </c>
      <c r="G1078" s="132">
        <v>179330929602.50439</v>
      </c>
    </row>
    <row r="1079" spans="1:7" x14ac:dyDescent="0.2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Electricity Supply and Demand Reference Costs</v>
      </c>
      <c r="D1079" s="133" t="s">
        <v>261</v>
      </c>
      <c r="E1079" s="131" t="s">
        <v>7</v>
      </c>
      <c r="F1079" s="130">
        <v>2100</v>
      </c>
      <c r="G1079" s="132">
        <v>125189142367.94434</v>
      </c>
    </row>
    <row r="1080" spans="1:7" x14ac:dyDescent="0.2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Electricity Supply and Demand Reference Costs</v>
      </c>
      <c r="D1080" s="133" t="s">
        <v>261</v>
      </c>
      <c r="E1080" s="131" t="s">
        <v>8</v>
      </c>
      <c r="F1080" s="130">
        <v>2100</v>
      </c>
      <c r="G1080" s="132">
        <v>25569380066.292725</v>
      </c>
    </row>
    <row r="1081" spans="1:7" x14ac:dyDescent="0.2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Electricity Supply and Demand Reference Costs</v>
      </c>
      <c r="D1081" s="133" t="s">
        <v>261</v>
      </c>
      <c r="E1081" s="131" t="s">
        <v>9</v>
      </c>
      <c r="F1081" s="130">
        <v>2100</v>
      </c>
      <c r="G1081" s="132">
        <v>14463156402.047424</v>
      </c>
    </row>
    <row r="1082" spans="1:7" x14ac:dyDescent="0.2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Electricity Supply and Demand Reference Costs</v>
      </c>
      <c r="D1082" s="133" t="s">
        <v>261</v>
      </c>
      <c r="E1082" s="131" t="s">
        <v>10</v>
      </c>
      <c r="F1082" s="130">
        <v>2100</v>
      </c>
      <c r="G1082" s="132">
        <v>192265807441.18555</v>
      </c>
    </row>
    <row r="1083" spans="1:7" x14ac:dyDescent="0.2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Electricity Supply and Demand Reference Costs</v>
      </c>
      <c r="D1083" s="133" t="s">
        <v>261</v>
      </c>
      <c r="E1083" s="131" t="s">
        <v>11</v>
      </c>
      <c r="F1083" s="130">
        <v>2100</v>
      </c>
      <c r="G1083" s="132">
        <v>75424789560.094482</v>
      </c>
    </row>
    <row r="1084" spans="1:7" x14ac:dyDescent="0.2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Electricity Supply and Demand Reference Costs</v>
      </c>
      <c r="D1084" s="133" t="s">
        <v>261</v>
      </c>
      <c r="E1084" s="131" t="s">
        <v>12</v>
      </c>
      <c r="F1084" s="130">
        <v>2100</v>
      </c>
      <c r="G1084" s="132">
        <v>80791168956.777832</v>
      </c>
    </row>
    <row r="1085" spans="1:7" x14ac:dyDescent="0.2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Electricity Supply and Demand Reference Costs</v>
      </c>
      <c r="D1085" s="133" t="s">
        <v>261</v>
      </c>
      <c r="E1085" s="131" t="s">
        <v>6</v>
      </c>
      <c r="F1085" s="130">
        <v>2200</v>
      </c>
      <c r="G1085" s="132">
        <v>282277520670.82764</v>
      </c>
    </row>
    <row r="1086" spans="1:7" x14ac:dyDescent="0.2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Electricity Supply and Demand Reference Costs</v>
      </c>
      <c r="D1086" s="133" t="s">
        <v>261</v>
      </c>
      <c r="E1086" s="131" t="s">
        <v>7</v>
      </c>
      <c r="F1086" s="130">
        <v>2200</v>
      </c>
      <c r="G1086" s="132">
        <v>185953632401.35596</v>
      </c>
    </row>
    <row r="1087" spans="1:7" x14ac:dyDescent="0.2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Electricity Supply and Demand Reference Costs</v>
      </c>
      <c r="D1087" s="133" t="s">
        <v>261</v>
      </c>
      <c r="E1087" s="131" t="s">
        <v>8</v>
      </c>
      <c r="F1087" s="130">
        <v>2200</v>
      </c>
      <c r="G1087" s="132">
        <v>31043869481.799835</v>
      </c>
    </row>
    <row r="1088" spans="1:7" x14ac:dyDescent="0.2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Electricity Supply and Demand Reference Costs</v>
      </c>
      <c r="D1088" s="133" t="s">
        <v>261</v>
      </c>
      <c r="E1088" s="131" t="s">
        <v>9</v>
      </c>
      <c r="F1088" s="130">
        <v>2200</v>
      </c>
      <c r="G1088" s="132">
        <v>29300848097.408325</v>
      </c>
    </row>
    <row r="1089" spans="1:7" x14ac:dyDescent="0.2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Electricity Supply and Demand Reference Costs</v>
      </c>
      <c r="D1089" s="133" t="s">
        <v>261</v>
      </c>
      <c r="E1089" s="131" t="s">
        <v>10</v>
      </c>
      <c r="F1089" s="130">
        <v>2200</v>
      </c>
      <c r="G1089" s="132">
        <v>285725063869.32349</v>
      </c>
    </row>
    <row r="1090" spans="1:7" x14ac:dyDescent="0.2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Electricity Supply and Demand Reference Costs</v>
      </c>
      <c r="D1090" s="133" t="s">
        <v>261</v>
      </c>
      <c r="E1090" s="131" t="s">
        <v>11</v>
      </c>
      <c r="F1090" s="130">
        <v>2200</v>
      </c>
      <c r="G1090" s="132">
        <v>121891651728.61877</v>
      </c>
    </row>
    <row r="1091" spans="1:7" x14ac:dyDescent="0.2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Electricity Supply and Demand Reference Costs</v>
      </c>
      <c r="D1091" s="133" t="s">
        <v>261</v>
      </c>
      <c r="E1091" s="131" t="s">
        <v>12</v>
      </c>
      <c r="F1091" s="130">
        <v>2200</v>
      </c>
      <c r="G1091" s="132">
        <v>126463484574.36621</v>
      </c>
    </row>
    <row r="1092" spans="1:7" x14ac:dyDescent="0.2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Electricity Supply and Demand Reference Costs</v>
      </c>
      <c r="D1092" s="133" t="s">
        <v>261</v>
      </c>
      <c r="E1092" s="131" t="s">
        <v>6</v>
      </c>
      <c r="F1092" s="130">
        <v>2300</v>
      </c>
      <c r="G1092" s="132">
        <v>385224111739.15137</v>
      </c>
    </row>
    <row r="1093" spans="1:7" x14ac:dyDescent="0.2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Electricity Supply and Demand Reference Costs</v>
      </c>
      <c r="D1093" s="133" t="s">
        <v>261</v>
      </c>
      <c r="E1093" s="131" t="s">
        <v>7</v>
      </c>
      <c r="F1093" s="130">
        <v>2300</v>
      </c>
      <c r="G1093" s="132">
        <v>246718122434.76758</v>
      </c>
    </row>
    <row r="1094" spans="1:7" x14ac:dyDescent="0.2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Electricity Supply and Demand Reference Costs</v>
      </c>
      <c r="D1094" s="133" t="s">
        <v>261</v>
      </c>
      <c r="E1094" s="131" t="s">
        <v>8</v>
      </c>
      <c r="F1094" s="130">
        <v>2300</v>
      </c>
      <c r="G1094" s="132">
        <v>36518358897.306931</v>
      </c>
    </row>
    <row r="1095" spans="1:7" x14ac:dyDescent="0.2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Electricity Supply and Demand Reference Costs</v>
      </c>
      <c r="D1095" s="133" t="s">
        <v>261</v>
      </c>
      <c r="E1095" s="131" t="s">
        <v>9</v>
      </c>
      <c r="F1095" s="130">
        <v>2300</v>
      </c>
      <c r="G1095" s="132">
        <v>44138539792.769287</v>
      </c>
    </row>
    <row r="1096" spans="1:7" x14ac:dyDescent="0.2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Electricity Supply and Demand Reference Costs</v>
      </c>
      <c r="D1096" s="133" t="s">
        <v>261</v>
      </c>
      <c r="E1096" s="131" t="s">
        <v>10</v>
      </c>
      <c r="F1096" s="130">
        <v>2300</v>
      </c>
      <c r="G1096" s="132">
        <v>379184320297.46143</v>
      </c>
    </row>
    <row r="1097" spans="1:7" x14ac:dyDescent="0.2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Electricity Supply and Demand Reference Costs</v>
      </c>
      <c r="D1097" s="133" t="s">
        <v>261</v>
      </c>
      <c r="E1097" s="131" t="s">
        <v>11</v>
      </c>
      <c r="F1097" s="130">
        <v>2300</v>
      </c>
      <c r="G1097" s="132">
        <v>168358513897.14307</v>
      </c>
    </row>
    <row r="1098" spans="1:7" x14ac:dyDescent="0.2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Electricity Supply and Demand Reference Costs</v>
      </c>
      <c r="D1098" s="133" t="s">
        <v>261</v>
      </c>
      <c r="E1098" s="131" t="s">
        <v>12</v>
      </c>
      <c r="F1098" s="130">
        <v>2300</v>
      </c>
      <c r="G1098" s="132">
        <v>172135800191.95471</v>
      </c>
    </row>
    <row r="1099" spans="1:7" x14ac:dyDescent="0.2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1315</v>
      </c>
      <c r="E1099" s="17" t="s">
        <v>6</v>
      </c>
      <c r="F1099" s="25">
        <v>2010</v>
      </c>
      <c r="G1099" s="26">
        <v>1.0020358987493501</v>
      </c>
    </row>
    <row r="1100" spans="1:7" x14ac:dyDescent="0.2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1315</v>
      </c>
      <c r="E1100" s="17" t="s">
        <v>6</v>
      </c>
      <c r="F1100" s="25">
        <v>2011</v>
      </c>
      <c r="G1100" s="26">
        <v>1.0016250853338</v>
      </c>
    </row>
    <row r="1101" spans="1:7" x14ac:dyDescent="0.2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1315</v>
      </c>
      <c r="E1101" s="17" t="s">
        <v>6</v>
      </c>
      <c r="F1101" s="25">
        <v>2013</v>
      </c>
      <c r="G1101" s="26">
        <v>1.0008034585026999</v>
      </c>
    </row>
    <row r="1102" spans="1:7" x14ac:dyDescent="0.2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1315</v>
      </c>
      <c r="E1102" s="17" t="s">
        <v>6</v>
      </c>
      <c r="F1102" s="25">
        <v>2017</v>
      </c>
      <c r="G1102" s="26">
        <v>0.99918158258854906</v>
      </c>
    </row>
    <row r="1103" spans="1:7" x14ac:dyDescent="0.2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1315</v>
      </c>
      <c r="E1103" s="17" t="s">
        <v>6</v>
      </c>
      <c r="F1103" s="25">
        <v>2025</v>
      </c>
      <c r="G1103" s="26">
        <v>0.99869212678404595</v>
      </c>
    </row>
    <row r="1104" spans="1:7" x14ac:dyDescent="0.2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1315</v>
      </c>
      <c r="E1104" s="17" t="s">
        <v>6</v>
      </c>
      <c r="F1104" s="25">
        <v>2029</v>
      </c>
      <c r="G1104" s="26">
        <v>0.99929112327545699</v>
      </c>
    </row>
    <row r="1105" spans="1:7" x14ac:dyDescent="0.2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1315</v>
      </c>
      <c r="E1105" s="17" t="s">
        <v>6</v>
      </c>
      <c r="F1105" s="25">
        <v>2032</v>
      </c>
      <c r="G1105" s="26">
        <v>1.0008918463868299</v>
      </c>
    </row>
    <row r="1106" spans="1:7" x14ac:dyDescent="0.2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1315</v>
      </c>
      <c r="E1106" s="17" t="s">
        <v>6</v>
      </c>
      <c r="F1106" s="25">
        <v>2033</v>
      </c>
      <c r="G1106" s="26">
        <v>1.0016483586529601</v>
      </c>
    </row>
    <row r="1107" spans="1:7" x14ac:dyDescent="0.2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1315</v>
      </c>
      <c r="E1107" s="17" t="s">
        <v>6</v>
      </c>
      <c r="F1107" s="25">
        <v>2037</v>
      </c>
      <c r="G1107" s="26">
        <v>1.0046663900719801</v>
      </c>
    </row>
    <row r="1108" spans="1:7" x14ac:dyDescent="0.2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1315</v>
      </c>
      <c r="E1108" s="17" t="s">
        <v>6</v>
      </c>
      <c r="F1108" s="25">
        <v>2044</v>
      </c>
      <c r="G1108" s="26">
        <v>1.00654467386709</v>
      </c>
    </row>
    <row r="1109" spans="1:7" x14ac:dyDescent="0.2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1315</v>
      </c>
      <c r="E1109" s="17" t="s">
        <v>6</v>
      </c>
      <c r="F1109" s="25">
        <v>2048</v>
      </c>
      <c r="G1109" s="26">
        <v>1.0059066548759701</v>
      </c>
    </row>
    <row r="1110" spans="1:7" x14ac:dyDescent="0.2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1315</v>
      </c>
      <c r="E1110" s="17" t="s">
        <v>6</v>
      </c>
      <c r="F1110" s="25">
        <v>2049</v>
      </c>
      <c r="G1110" s="26">
        <v>1.0058421204921499</v>
      </c>
    </row>
    <row r="1111" spans="1:7" x14ac:dyDescent="0.2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1315</v>
      </c>
      <c r="E1111" s="17" t="s">
        <v>6</v>
      </c>
      <c r="F1111" s="25">
        <v>2050</v>
      </c>
      <c r="G1111" s="26">
        <v>1.00567909261872</v>
      </c>
    </row>
    <row r="1112" spans="1:7" x14ac:dyDescent="0.2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1315</v>
      </c>
      <c r="E1112" s="17" t="s">
        <v>6</v>
      </c>
      <c r="F1112" s="25">
        <v>2052</v>
      </c>
      <c r="G1112" s="26">
        <v>1.00628611696792</v>
      </c>
    </row>
    <row r="1113" spans="1:7" x14ac:dyDescent="0.2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1315</v>
      </c>
      <c r="E1113" s="17" t="s">
        <v>6</v>
      </c>
      <c r="F1113" s="25">
        <v>2055</v>
      </c>
      <c r="G1113" s="26">
        <v>1.0073135400992199</v>
      </c>
    </row>
    <row r="1114" spans="1:7" x14ac:dyDescent="0.2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1315</v>
      </c>
      <c r="E1114" s="17" t="s">
        <v>6</v>
      </c>
      <c r="F1114" s="25">
        <v>2059</v>
      </c>
      <c r="G1114" s="26">
        <v>1.0085472175636401</v>
      </c>
    </row>
    <row r="1115" spans="1:7" x14ac:dyDescent="0.2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1315</v>
      </c>
      <c r="E1115" s="17" t="s">
        <v>6</v>
      </c>
      <c r="F1115" s="25">
        <v>2061</v>
      </c>
      <c r="G1115" s="26">
        <v>1.0094395346549601</v>
      </c>
    </row>
    <row r="1116" spans="1:7" x14ac:dyDescent="0.2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1315</v>
      </c>
      <c r="E1116" s="17" t="s">
        <v>6</v>
      </c>
      <c r="F1116" s="25">
        <v>2062</v>
      </c>
      <c r="G1116" s="26">
        <v>1.0100230811650099</v>
      </c>
    </row>
    <row r="1117" spans="1:7" x14ac:dyDescent="0.2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1315</v>
      </c>
      <c r="E1117" s="17" t="s">
        <v>6</v>
      </c>
      <c r="F1117" s="25">
        <v>2064</v>
      </c>
      <c r="G1117" s="26">
        <v>1.0112933607204599</v>
      </c>
    </row>
    <row r="1118" spans="1:7" x14ac:dyDescent="0.2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1315</v>
      </c>
      <c r="E1118" s="17" t="s">
        <v>6</v>
      </c>
      <c r="F1118" s="25">
        <v>2067</v>
      </c>
      <c r="G1118" s="26">
        <v>1.01316030650093</v>
      </c>
    </row>
    <row r="1119" spans="1:7" x14ac:dyDescent="0.2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1315</v>
      </c>
      <c r="E1119" s="17" t="s">
        <v>6</v>
      </c>
      <c r="F1119" s="25">
        <v>2071</v>
      </c>
      <c r="G1119" s="26">
        <v>1.01502096924015</v>
      </c>
    </row>
    <row r="1120" spans="1:7" x14ac:dyDescent="0.2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1315</v>
      </c>
      <c r="E1120" s="17" t="s">
        <v>6</v>
      </c>
      <c r="F1120" s="25">
        <v>2076</v>
      </c>
      <c r="G1120" s="26">
        <v>1.01557782921488</v>
      </c>
    </row>
    <row r="1121" spans="1:7" x14ac:dyDescent="0.2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1315</v>
      </c>
      <c r="E1121" s="17" t="s">
        <v>6</v>
      </c>
      <c r="F1121" s="25">
        <v>2077</v>
      </c>
      <c r="G1121" s="26">
        <v>1.0156101322358</v>
      </c>
    </row>
    <row r="1122" spans="1:7" x14ac:dyDescent="0.2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1315</v>
      </c>
      <c r="E1122" s="17" t="s">
        <v>6</v>
      </c>
      <c r="F1122" s="25">
        <v>2081</v>
      </c>
      <c r="G1122" s="26">
        <v>1.0164382641791001</v>
      </c>
    </row>
    <row r="1123" spans="1:7" x14ac:dyDescent="0.2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1315</v>
      </c>
      <c r="E1123" s="17" t="s">
        <v>6</v>
      </c>
      <c r="F1123" s="25">
        <v>2082</v>
      </c>
      <c r="G1123" s="26">
        <v>1.0166109719049301</v>
      </c>
    </row>
    <row r="1124" spans="1:7" x14ac:dyDescent="0.2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1315</v>
      </c>
      <c r="E1124" s="17" t="s">
        <v>6</v>
      </c>
      <c r="F1124" s="25">
        <v>2087</v>
      </c>
      <c r="G1124" s="26">
        <v>1.0184079755161699</v>
      </c>
    </row>
    <row r="1125" spans="1:7" x14ac:dyDescent="0.2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1315</v>
      </c>
      <c r="E1125" s="17" t="s">
        <v>6</v>
      </c>
      <c r="F1125" s="25">
        <v>2091</v>
      </c>
      <c r="G1125" s="26">
        <v>1.0203877135305399</v>
      </c>
    </row>
    <row r="1126" spans="1:7" x14ac:dyDescent="0.2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1315</v>
      </c>
      <c r="E1126" s="17" t="s">
        <v>7</v>
      </c>
      <c r="F1126" s="25">
        <v>2010</v>
      </c>
      <c r="G1126" s="26">
        <v>1.0085295652211195</v>
      </c>
    </row>
    <row r="1127" spans="1:7" x14ac:dyDescent="0.2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1315</v>
      </c>
      <c r="E1127" s="17" t="s">
        <v>7</v>
      </c>
      <c r="F1127" s="25">
        <v>2011</v>
      </c>
      <c r="G1127" s="26">
        <v>1.0068110448954199</v>
      </c>
    </row>
    <row r="1128" spans="1:7" x14ac:dyDescent="0.2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1315</v>
      </c>
      <c r="E1128" s="17" t="s">
        <v>7</v>
      </c>
      <c r="F1128" s="25">
        <v>2013</v>
      </c>
      <c r="G1128" s="26">
        <v>1.00337400424402</v>
      </c>
    </row>
    <row r="1129" spans="1:7" x14ac:dyDescent="0.2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1315</v>
      </c>
      <c r="E1129" s="17" t="s">
        <v>7</v>
      </c>
      <c r="F1129" s="25">
        <v>2017</v>
      </c>
      <c r="G1129" s="26">
        <v>0.99661113266946699</v>
      </c>
    </row>
    <row r="1130" spans="1:7" x14ac:dyDescent="0.2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1315</v>
      </c>
      <c r="E1130" s="17" t="s">
        <v>7</v>
      </c>
      <c r="F1130" s="25">
        <v>2025</v>
      </c>
      <c r="G1130" s="26">
        <v>0.98776066481343705</v>
      </c>
    </row>
    <row r="1131" spans="1:7" x14ac:dyDescent="0.2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1315</v>
      </c>
      <c r="E1131" s="17" t="s">
        <v>7</v>
      </c>
      <c r="F1131" s="25">
        <v>2029</v>
      </c>
      <c r="G1131" s="26">
        <v>0.98433331368784605</v>
      </c>
    </row>
    <row r="1132" spans="1:7" x14ac:dyDescent="0.2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1315</v>
      </c>
      <c r="E1132" s="17" t="s">
        <v>7</v>
      </c>
      <c r="F1132" s="25">
        <v>2032</v>
      </c>
      <c r="G1132" s="26">
        <v>0.98379196835581595</v>
      </c>
    </row>
    <row r="1133" spans="1:7" x14ac:dyDescent="0.2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1315</v>
      </c>
      <c r="E1133" s="17" t="s">
        <v>7</v>
      </c>
      <c r="F1133" s="25">
        <v>2033</v>
      </c>
      <c r="G1133" s="26">
        <v>0.98391701861770198</v>
      </c>
    </row>
    <row r="1134" spans="1:7" x14ac:dyDescent="0.2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1315</v>
      </c>
      <c r="E1134" s="17" t="s">
        <v>7</v>
      </c>
      <c r="F1134" s="25">
        <v>2037</v>
      </c>
      <c r="G1134" s="26">
        <v>0.98445220235822295</v>
      </c>
    </row>
    <row r="1135" spans="1:7" x14ac:dyDescent="0.2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1315</v>
      </c>
      <c r="E1135" s="17" t="s">
        <v>7</v>
      </c>
      <c r="F1135" s="25">
        <v>2044</v>
      </c>
      <c r="G1135" s="26">
        <v>0.98135413644813196</v>
      </c>
    </row>
    <row r="1136" spans="1:7" x14ac:dyDescent="0.2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1315</v>
      </c>
      <c r="E1136" s="17" t="s">
        <v>7</v>
      </c>
      <c r="F1136" s="25">
        <v>2048</v>
      </c>
      <c r="G1136" s="26">
        <v>0.97831093994011997</v>
      </c>
    </row>
    <row r="1137" spans="1:7" x14ac:dyDescent="0.2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1315</v>
      </c>
      <c r="E1137" s="17" t="s">
        <v>7</v>
      </c>
      <c r="F1137" s="25">
        <v>2049</v>
      </c>
      <c r="G1137" s="26">
        <v>0.97752027518008699</v>
      </c>
    </row>
    <row r="1138" spans="1:7" x14ac:dyDescent="0.25">
      <c r="A1138" s="9">
        <f xml:space="preserve"> ROW( scalarDataframe[[#This Row],[row_id]] ) - ROW( scalarDataframe[[#Headers],[row_id]] )</f>
        <v>1137</v>
      </c>
      <c r="B1138" s="16" t="str">
        <f xml:space="preserve"> INDEX( co_scalarInfo[scalarType], MATCH( scalarDataframe[[#This Row],[scalarName]], co_scalarInfo[scalarName], 0 ) )</f>
        <v>damageAdj</v>
      </c>
      <c r="C1138" s="44" t="str">
        <f xml:space="preserve"> INDEX( co_scalarInfo[scalarLabel], MATCH( scalarDataframe[[#This Row],[scalarName]], co_scalarInfo[scalarName], 0 ) )</f>
        <v>MH Demographic Proportion Adjustment Factor</v>
      </c>
      <c r="D1138" s="24" t="s">
        <v>1315</v>
      </c>
      <c r="E1138" s="17" t="s">
        <v>7</v>
      </c>
      <c r="F1138" s="25">
        <v>2050</v>
      </c>
      <c r="G1138" s="26">
        <v>0.97669731199290799</v>
      </c>
    </row>
    <row r="1139" spans="1:7" x14ac:dyDescent="0.25">
      <c r="A1139" s="9">
        <f xml:space="preserve"> ROW( scalarDataframe[[#This Row],[row_id]] ) - ROW( scalarDataframe[[#Headers],[row_id]] )</f>
        <v>1138</v>
      </c>
      <c r="B1139" s="16" t="str">
        <f xml:space="preserve"> INDEX( co_scalarInfo[scalarType], MATCH( scalarDataframe[[#This Row],[scalarName]], co_scalarInfo[scalarName], 0 ) )</f>
        <v>damageAdj</v>
      </c>
      <c r="C1139" s="44" t="str">
        <f xml:space="preserve"> INDEX( co_scalarInfo[scalarLabel], MATCH( scalarDataframe[[#This Row],[scalarName]], co_scalarInfo[scalarName], 0 ) )</f>
        <v>MH Demographic Proportion Adjustment Factor</v>
      </c>
      <c r="D1139" s="24" t="s">
        <v>1315</v>
      </c>
      <c r="E1139" s="17" t="s">
        <v>7</v>
      </c>
      <c r="F1139" s="25">
        <v>2052</v>
      </c>
      <c r="G1139" s="26">
        <v>0.975345945000891</v>
      </c>
    </row>
    <row r="1140" spans="1:7" x14ac:dyDescent="0.25">
      <c r="A1140" s="9">
        <f xml:space="preserve"> ROW( scalarDataframe[[#This Row],[row_id]] ) - ROW( scalarDataframe[[#Headers],[row_id]] )</f>
        <v>1139</v>
      </c>
      <c r="B1140" s="16" t="str">
        <f xml:space="preserve"> INDEX( co_scalarInfo[scalarType], MATCH( scalarDataframe[[#This Row],[scalarName]], co_scalarInfo[scalarName], 0 ) )</f>
        <v>damageAdj</v>
      </c>
      <c r="C1140" s="44" t="str">
        <f xml:space="preserve"> INDEX( co_scalarInfo[scalarLabel], MATCH( scalarDataframe[[#This Row],[scalarName]], co_scalarInfo[scalarName], 0 ) )</f>
        <v>MH Demographic Proportion Adjustment Factor</v>
      </c>
      <c r="D1140" s="24" t="s">
        <v>1315</v>
      </c>
      <c r="E1140" s="17" t="s">
        <v>7</v>
      </c>
      <c r="F1140" s="25">
        <v>2055</v>
      </c>
      <c r="G1140" s="26">
        <v>0.97345017624087404</v>
      </c>
    </row>
    <row r="1141" spans="1:7" x14ac:dyDescent="0.25">
      <c r="A1141" s="9">
        <f xml:space="preserve"> ROW( scalarDataframe[[#This Row],[row_id]] ) - ROW( scalarDataframe[[#Headers],[row_id]] )</f>
        <v>1140</v>
      </c>
      <c r="B1141" s="16" t="str">
        <f xml:space="preserve"> INDEX( co_scalarInfo[scalarType], MATCH( scalarDataframe[[#This Row],[scalarName]], co_scalarInfo[scalarName], 0 ) )</f>
        <v>damageAdj</v>
      </c>
      <c r="C1141" s="44" t="str">
        <f xml:space="preserve"> INDEX( co_scalarInfo[scalarLabel], MATCH( scalarDataframe[[#This Row],[scalarName]], co_scalarInfo[scalarName], 0 ) )</f>
        <v>MH Demographic Proportion Adjustment Factor</v>
      </c>
      <c r="D1141" s="24" t="s">
        <v>1315</v>
      </c>
      <c r="E1141" s="17" t="s">
        <v>7</v>
      </c>
      <c r="F1141" s="25">
        <v>2059</v>
      </c>
      <c r="G1141" s="26">
        <v>0.97137097748661905</v>
      </c>
    </row>
    <row r="1142" spans="1:7" x14ac:dyDescent="0.25">
      <c r="A1142" s="9">
        <f xml:space="preserve"> ROW( scalarDataframe[[#This Row],[row_id]] ) - ROW( scalarDataframe[[#Headers],[row_id]] )</f>
        <v>1141</v>
      </c>
      <c r="B1142" s="16" t="str">
        <f xml:space="preserve"> INDEX( co_scalarInfo[scalarType], MATCH( scalarDataframe[[#This Row],[scalarName]], co_scalarInfo[scalarName], 0 ) )</f>
        <v>damageAdj</v>
      </c>
      <c r="C1142" s="44" t="str">
        <f xml:space="preserve"> INDEX( co_scalarInfo[scalarLabel], MATCH( scalarDataframe[[#This Row],[scalarName]], co_scalarInfo[scalarName], 0 ) )</f>
        <v>MH Demographic Proportion Adjustment Factor</v>
      </c>
      <c r="D1142" s="24" t="s">
        <v>1315</v>
      </c>
      <c r="E1142" s="17" t="s">
        <v>7</v>
      </c>
      <c r="F1142" s="25">
        <v>2061</v>
      </c>
      <c r="G1142" s="26">
        <v>0.97047225784510605</v>
      </c>
    </row>
    <row r="1143" spans="1:7" x14ac:dyDescent="0.25">
      <c r="A1143" s="9">
        <f xml:space="preserve"> ROW( scalarDataframe[[#This Row],[row_id]] ) - ROW( scalarDataframe[[#Headers],[row_id]] )</f>
        <v>1142</v>
      </c>
      <c r="B1143" s="16" t="str">
        <f xml:space="preserve"> INDEX( co_scalarInfo[scalarType], MATCH( scalarDataframe[[#This Row],[scalarName]], co_scalarInfo[scalarName], 0 ) )</f>
        <v>damageAdj</v>
      </c>
      <c r="C1143" s="44" t="str">
        <f xml:space="preserve"> INDEX( co_scalarInfo[scalarLabel], MATCH( scalarDataframe[[#This Row],[scalarName]], co_scalarInfo[scalarName], 0 ) )</f>
        <v>MH Demographic Proportion Adjustment Factor</v>
      </c>
      <c r="D1143" s="24" t="s">
        <v>1315</v>
      </c>
      <c r="E1143" s="17" t="s">
        <v>7</v>
      </c>
      <c r="F1143" s="25">
        <v>2062</v>
      </c>
      <c r="G1143" s="26">
        <v>0.97060098441862297</v>
      </c>
    </row>
    <row r="1144" spans="1:7" x14ac:dyDescent="0.25">
      <c r="A1144" s="9">
        <f xml:space="preserve"> ROW( scalarDataframe[[#This Row],[row_id]] ) - ROW( scalarDataframe[[#Headers],[row_id]] )</f>
        <v>1143</v>
      </c>
      <c r="B1144" s="16" t="str">
        <f xml:space="preserve"> INDEX( co_scalarInfo[scalarType], MATCH( scalarDataframe[[#This Row],[scalarName]], co_scalarInfo[scalarName], 0 ) )</f>
        <v>damageAdj</v>
      </c>
      <c r="C1144" s="44" t="str">
        <f xml:space="preserve"> INDEX( co_scalarInfo[scalarLabel], MATCH( scalarDataframe[[#This Row],[scalarName]], co_scalarInfo[scalarName], 0 ) )</f>
        <v>MH Demographic Proportion Adjustment Factor</v>
      </c>
      <c r="D1144" s="24" t="s">
        <v>1315</v>
      </c>
      <c r="E1144" s="17" t="s">
        <v>7</v>
      </c>
      <c r="F1144" s="25">
        <v>2064</v>
      </c>
      <c r="G1144" s="26">
        <v>0.97020476528834798</v>
      </c>
    </row>
    <row r="1145" spans="1:7" x14ac:dyDescent="0.25">
      <c r="A1145" s="9">
        <f xml:space="preserve"> ROW( scalarDataframe[[#This Row],[row_id]] ) - ROW( scalarDataframe[[#Headers],[row_id]] )</f>
        <v>1144</v>
      </c>
      <c r="B1145" s="16" t="str">
        <f xml:space="preserve"> INDEX( co_scalarInfo[scalarType], MATCH( scalarDataframe[[#This Row],[scalarName]], co_scalarInfo[scalarName], 0 ) )</f>
        <v>damageAdj</v>
      </c>
      <c r="C1145" s="44" t="str">
        <f xml:space="preserve"> INDEX( co_scalarInfo[scalarLabel], MATCH( scalarDataframe[[#This Row],[scalarName]], co_scalarInfo[scalarName], 0 ) )</f>
        <v>MH Demographic Proportion Adjustment Factor</v>
      </c>
      <c r="D1145" s="24" t="s">
        <v>1315</v>
      </c>
      <c r="E1145" s="17" t="s">
        <v>7</v>
      </c>
      <c r="F1145" s="25">
        <v>2067</v>
      </c>
      <c r="G1145" s="26">
        <v>0.97033074958096599</v>
      </c>
    </row>
    <row r="1146" spans="1:7" x14ac:dyDescent="0.25">
      <c r="A1146" s="9">
        <f xml:space="preserve"> ROW( scalarDataframe[[#This Row],[row_id]] ) - ROW( scalarDataframe[[#Headers],[row_id]] )</f>
        <v>1145</v>
      </c>
      <c r="B1146" s="16" t="str">
        <f xml:space="preserve"> INDEX( co_scalarInfo[scalarType], MATCH( scalarDataframe[[#This Row],[scalarName]], co_scalarInfo[scalarName], 0 ) )</f>
        <v>damageAdj</v>
      </c>
      <c r="C1146" s="44" t="str">
        <f xml:space="preserve"> INDEX( co_scalarInfo[scalarLabel], MATCH( scalarDataframe[[#This Row],[scalarName]], co_scalarInfo[scalarName], 0 ) )</f>
        <v>MH Demographic Proportion Adjustment Factor</v>
      </c>
      <c r="D1146" s="24" t="s">
        <v>1315</v>
      </c>
      <c r="E1146" s="17" t="s">
        <v>7</v>
      </c>
      <c r="F1146" s="25">
        <v>2071</v>
      </c>
      <c r="G1146" s="26">
        <v>0.96960487115488103</v>
      </c>
    </row>
    <row r="1147" spans="1:7" x14ac:dyDescent="0.25">
      <c r="A1147" s="9">
        <f xml:space="preserve"> ROW( scalarDataframe[[#This Row],[row_id]] ) - ROW( scalarDataframe[[#Headers],[row_id]] )</f>
        <v>1146</v>
      </c>
      <c r="B1147" s="16" t="str">
        <f xml:space="preserve"> INDEX( co_scalarInfo[scalarType], MATCH( scalarDataframe[[#This Row],[scalarName]], co_scalarInfo[scalarName], 0 ) )</f>
        <v>damageAdj</v>
      </c>
      <c r="C1147" s="44" t="str">
        <f xml:space="preserve"> INDEX( co_scalarInfo[scalarLabel], MATCH( scalarDataframe[[#This Row],[scalarName]], co_scalarInfo[scalarName], 0 ) )</f>
        <v>MH Demographic Proportion Adjustment Factor</v>
      </c>
      <c r="D1147" s="24" t="s">
        <v>1315</v>
      </c>
      <c r="E1147" s="17" t="s">
        <v>7</v>
      </c>
      <c r="F1147" s="25">
        <v>2076</v>
      </c>
      <c r="G1147" s="26">
        <v>0.96801639787276905</v>
      </c>
    </row>
    <row r="1148" spans="1:7" x14ac:dyDescent="0.25">
      <c r="A1148" s="9">
        <f xml:space="preserve"> ROW( scalarDataframe[[#This Row],[row_id]] ) - ROW( scalarDataframe[[#Headers],[row_id]] )</f>
        <v>1147</v>
      </c>
      <c r="B1148" s="16" t="str">
        <f xml:space="preserve"> INDEX( co_scalarInfo[scalarType], MATCH( scalarDataframe[[#This Row],[scalarName]], co_scalarInfo[scalarName], 0 ) )</f>
        <v>damageAdj</v>
      </c>
      <c r="C1148" s="44" t="str">
        <f xml:space="preserve"> INDEX( co_scalarInfo[scalarLabel], MATCH( scalarDataframe[[#This Row],[scalarName]], co_scalarInfo[scalarName], 0 ) )</f>
        <v>MH Demographic Proportion Adjustment Factor</v>
      </c>
      <c r="D1148" s="24" t="s">
        <v>1315</v>
      </c>
      <c r="E1148" s="17" t="s">
        <v>7</v>
      </c>
      <c r="F1148" s="25">
        <v>2077</v>
      </c>
      <c r="G1148" s="26">
        <v>0.96772346599502201</v>
      </c>
    </row>
    <row r="1149" spans="1:7" x14ac:dyDescent="0.25">
      <c r="A1149" s="9">
        <f xml:space="preserve"> ROW( scalarDataframe[[#This Row],[row_id]] ) - ROW( scalarDataframe[[#Headers],[row_id]] )</f>
        <v>1148</v>
      </c>
      <c r="B1149" s="16" t="str">
        <f xml:space="preserve"> INDEX( co_scalarInfo[scalarType], MATCH( scalarDataframe[[#This Row],[scalarName]], co_scalarInfo[scalarName], 0 ) )</f>
        <v>damageAdj</v>
      </c>
      <c r="C1149" s="44" t="str">
        <f xml:space="preserve"> INDEX( co_scalarInfo[scalarLabel], MATCH( scalarDataframe[[#This Row],[scalarName]], co_scalarInfo[scalarName], 0 ) )</f>
        <v>MH Demographic Proportion Adjustment Factor</v>
      </c>
      <c r="D1149" s="24" t="s">
        <v>1315</v>
      </c>
      <c r="E1149" s="17" t="s">
        <v>7</v>
      </c>
      <c r="F1149" s="25">
        <v>2081</v>
      </c>
      <c r="G1149" s="26">
        <v>0.96685945340602097</v>
      </c>
    </row>
    <row r="1150" spans="1:7" x14ac:dyDescent="0.25">
      <c r="A1150" s="9">
        <f xml:space="preserve"> ROW( scalarDataframe[[#This Row],[row_id]] ) - ROW( scalarDataframe[[#Headers],[row_id]] )</f>
        <v>1149</v>
      </c>
      <c r="B1150" s="16" t="str">
        <f xml:space="preserve"> INDEX( co_scalarInfo[scalarType], MATCH( scalarDataframe[[#This Row],[scalarName]], co_scalarInfo[scalarName], 0 ) )</f>
        <v>damageAdj</v>
      </c>
      <c r="C1150" s="44" t="str">
        <f xml:space="preserve"> INDEX( co_scalarInfo[scalarLabel], MATCH( scalarDataframe[[#This Row],[scalarName]], co_scalarInfo[scalarName], 0 ) )</f>
        <v>MH Demographic Proportion Adjustment Factor</v>
      </c>
      <c r="D1150" s="24" t="s">
        <v>1315</v>
      </c>
      <c r="E1150" s="17" t="s">
        <v>7</v>
      </c>
      <c r="F1150" s="25">
        <v>2082</v>
      </c>
      <c r="G1150" s="26">
        <v>0.96694952645844401</v>
      </c>
    </row>
    <row r="1151" spans="1:7" x14ac:dyDescent="0.25">
      <c r="A1151" s="9">
        <f xml:space="preserve"> ROW( scalarDataframe[[#This Row],[row_id]] ) - ROW( scalarDataframe[[#Headers],[row_id]] )</f>
        <v>1150</v>
      </c>
      <c r="B1151" s="16" t="str">
        <f xml:space="preserve"> INDEX( co_scalarInfo[scalarType], MATCH( scalarDataframe[[#This Row],[scalarName]], co_scalarInfo[scalarName], 0 ) )</f>
        <v>damageAdj</v>
      </c>
      <c r="C1151" s="44" t="str">
        <f xml:space="preserve"> INDEX( co_scalarInfo[scalarLabel], MATCH( scalarDataframe[[#This Row],[scalarName]], co_scalarInfo[scalarName], 0 ) )</f>
        <v>MH Demographic Proportion Adjustment Factor</v>
      </c>
      <c r="D1151" s="24" t="s">
        <v>1315</v>
      </c>
      <c r="E1151" s="17" t="s">
        <v>7</v>
      </c>
      <c r="F1151" s="25">
        <v>2087</v>
      </c>
      <c r="G1151" s="26">
        <v>0.96670340107064801</v>
      </c>
    </row>
    <row r="1152" spans="1:7" x14ac:dyDescent="0.25">
      <c r="A1152" s="9">
        <f xml:space="preserve"> ROW( scalarDataframe[[#This Row],[row_id]] ) - ROW( scalarDataframe[[#Headers],[row_id]] )</f>
        <v>1151</v>
      </c>
      <c r="B1152" s="16" t="str">
        <f xml:space="preserve"> INDEX( co_scalarInfo[scalarType], MATCH( scalarDataframe[[#This Row],[scalarName]], co_scalarInfo[scalarName], 0 ) )</f>
        <v>damageAdj</v>
      </c>
      <c r="C1152" s="44" t="str">
        <f xml:space="preserve"> INDEX( co_scalarInfo[scalarLabel], MATCH( scalarDataframe[[#This Row],[scalarName]], co_scalarInfo[scalarName], 0 ) )</f>
        <v>MH Demographic Proportion Adjustment Factor</v>
      </c>
      <c r="D1152" s="24" t="s">
        <v>1315</v>
      </c>
      <c r="E1152" s="17" t="s">
        <v>7</v>
      </c>
      <c r="F1152" s="25">
        <v>2091</v>
      </c>
      <c r="G1152" s="26">
        <v>0.96880700254581997</v>
      </c>
    </row>
    <row r="1153" spans="1:7" x14ac:dyDescent="0.25">
      <c r="A1153" s="9">
        <f xml:space="preserve"> ROW( scalarDataframe[[#This Row],[row_id]] ) - ROW( scalarDataframe[[#Headers],[row_id]] )</f>
        <v>1152</v>
      </c>
      <c r="B1153" s="16" t="str">
        <f xml:space="preserve"> INDEX( co_scalarInfo[scalarType], MATCH( scalarDataframe[[#This Row],[scalarName]], co_scalarInfo[scalarName], 0 ) )</f>
        <v>damageAdj</v>
      </c>
      <c r="C1153" s="44" t="str">
        <f xml:space="preserve"> INDEX( co_scalarInfo[scalarLabel], MATCH( scalarDataframe[[#This Row],[scalarName]], co_scalarInfo[scalarName], 0 ) )</f>
        <v>MH Demographic Proportion Adjustment Factor</v>
      </c>
      <c r="D1153" s="24" t="s">
        <v>1315</v>
      </c>
      <c r="E1153" s="17" t="s">
        <v>8</v>
      </c>
      <c r="F1153" s="25">
        <v>2010</v>
      </c>
      <c r="G1153" s="26">
        <v>1.0000078367968801</v>
      </c>
    </row>
    <row r="1154" spans="1:7" x14ac:dyDescent="0.25">
      <c r="A1154" s="9">
        <f xml:space="preserve"> ROW( scalarDataframe[[#This Row],[row_id]] ) - ROW( scalarDataframe[[#Headers],[row_id]] )</f>
        <v>1153</v>
      </c>
      <c r="B1154" s="16" t="str">
        <f xml:space="preserve"> INDEX( co_scalarInfo[scalarType], MATCH( scalarDataframe[[#This Row],[scalarName]], co_scalarInfo[scalarName], 0 ) )</f>
        <v>damageAdj</v>
      </c>
      <c r="C1154" s="44" t="str">
        <f xml:space="preserve"> INDEX( co_scalarInfo[scalarLabel], MATCH( scalarDataframe[[#This Row],[scalarName]], co_scalarInfo[scalarName], 0 ) )</f>
        <v>MH Demographic Proportion Adjustment Factor</v>
      </c>
      <c r="D1154" s="24" t="s">
        <v>1315</v>
      </c>
      <c r="E1154" s="17" t="s">
        <v>8</v>
      </c>
      <c r="F1154" s="25">
        <v>2011</v>
      </c>
      <c r="G1154" s="26">
        <v>1.0000085958285301</v>
      </c>
    </row>
    <row r="1155" spans="1:7" x14ac:dyDescent="0.25">
      <c r="A1155" s="9">
        <f xml:space="preserve"> ROW( scalarDataframe[[#This Row],[row_id]] ) - ROW( scalarDataframe[[#Headers],[row_id]] )</f>
        <v>1154</v>
      </c>
      <c r="B1155" s="16" t="str">
        <f xml:space="preserve"> INDEX( co_scalarInfo[scalarType], MATCH( scalarDataframe[[#This Row],[scalarName]], co_scalarInfo[scalarName], 0 ) )</f>
        <v>damageAdj</v>
      </c>
      <c r="C1155" s="44" t="str">
        <f xml:space="preserve"> INDEX( co_scalarInfo[scalarLabel], MATCH( scalarDataframe[[#This Row],[scalarName]], co_scalarInfo[scalarName], 0 ) )</f>
        <v>MH Demographic Proportion Adjustment Factor</v>
      </c>
      <c r="D1155" s="24" t="s">
        <v>1315</v>
      </c>
      <c r="E1155" s="17" t="s">
        <v>8</v>
      </c>
      <c r="F1155" s="25">
        <v>2013</v>
      </c>
      <c r="G1155" s="26">
        <v>1.00001011389183</v>
      </c>
    </row>
    <row r="1156" spans="1:7" x14ac:dyDescent="0.25">
      <c r="A1156" s="9">
        <f xml:space="preserve"> ROW( scalarDataframe[[#This Row],[row_id]] ) - ROW( scalarDataframe[[#Headers],[row_id]] )</f>
        <v>1155</v>
      </c>
      <c r="B1156" s="16" t="str">
        <f xml:space="preserve"> INDEX( co_scalarInfo[scalarType], MATCH( scalarDataframe[[#This Row],[scalarName]], co_scalarInfo[scalarName], 0 ) )</f>
        <v>damageAdj</v>
      </c>
      <c r="C1156" s="44" t="str">
        <f xml:space="preserve"> INDEX( co_scalarInfo[scalarLabel], MATCH( scalarDataframe[[#This Row],[scalarName]], co_scalarInfo[scalarName], 0 ) )</f>
        <v>MH Demographic Proportion Adjustment Factor</v>
      </c>
      <c r="D1156" s="24" t="s">
        <v>1315</v>
      </c>
      <c r="E1156" s="17" t="s">
        <v>8</v>
      </c>
      <c r="F1156" s="25">
        <v>2017</v>
      </c>
      <c r="G1156" s="26">
        <v>0.99964420282838795</v>
      </c>
    </row>
    <row r="1157" spans="1:7" x14ac:dyDescent="0.25">
      <c r="A1157" s="9">
        <f xml:space="preserve"> ROW( scalarDataframe[[#This Row],[row_id]] ) - ROW( scalarDataframe[[#Headers],[row_id]] )</f>
        <v>1156</v>
      </c>
      <c r="B1157" s="16" t="str">
        <f xml:space="preserve"> INDEX( co_scalarInfo[scalarType], MATCH( scalarDataframe[[#This Row],[scalarName]], co_scalarInfo[scalarName], 0 ) )</f>
        <v>damageAdj</v>
      </c>
      <c r="C1157" s="44" t="str">
        <f xml:space="preserve"> INDEX( co_scalarInfo[scalarLabel], MATCH( scalarDataframe[[#This Row],[scalarName]], co_scalarInfo[scalarName], 0 ) )</f>
        <v>MH Demographic Proportion Adjustment Factor</v>
      </c>
      <c r="D1157" s="24" t="s">
        <v>1315</v>
      </c>
      <c r="E1157" s="17" t="s">
        <v>8</v>
      </c>
      <c r="F1157" s="25">
        <v>2025</v>
      </c>
      <c r="G1157" s="26">
        <v>1.00465582883895</v>
      </c>
    </row>
    <row r="1158" spans="1:7" x14ac:dyDescent="0.25">
      <c r="A1158" s="9">
        <f xml:space="preserve"> ROW( scalarDataframe[[#This Row],[row_id]] ) - ROW( scalarDataframe[[#Headers],[row_id]] )</f>
        <v>1157</v>
      </c>
      <c r="B1158" s="16" t="str">
        <f xml:space="preserve"> INDEX( co_scalarInfo[scalarType], MATCH( scalarDataframe[[#This Row],[scalarName]], co_scalarInfo[scalarName], 0 ) )</f>
        <v>damageAdj</v>
      </c>
      <c r="C1158" s="44" t="str">
        <f xml:space="preserve"> INDEX( co_scalarInfo[scalarLabel], MATCH( scalarDataframe[[#This Row],[scalarName]], co_scalarInfo[scalarName], 0 ) )</f>
        <v>MH Demographic Proportion Adjustment Factor</v>
      </c>
      <c r="D1158" s="24" t="s">
        <v>1315</v>
      </c>
      <c r="E1158" s="17" t="s">
        <v>8</v>
      </c>
      <c r="F1158" s="25">
        <v>2029</v>
      </c>
      <c r="G1158" s="26">
        <v>1.0086880866444901</v>
      </c>
    </row>
    <row r="1159" spans="1:7" x14ac:dyDescent="0.25">
      <c r="A1159" s="9">
        <f xml:space="preserve"> ROW( scalarDataframe[[#This Row],[row_id]] ) - ROW( scalarDataframe[[#Headers],[row_id]] )</f>
        <v>1158</v>
      </c>
      <c r="B1159" s="16" t="str">
        <f xml:space="preserve"> INDEX( co_scalarInfo[scalarType], MATCH( scalarDataframe[[#This Row],[scalarName]], co_scalarInfo[scalarName], 0 ) )</f>
        <v>damageAdj</v>
      </c>
      <c r="C1159" s="44" t="str">
        <f xml:space="preserve"> INDEX( co_scalarInfo[scalarLabel], MATCH( scalarDataframe[[#This Row],[scalarName]], co_scalarInfo[scalarName], 0 ) )</f>
        <v>MH Demographic Proportion Adjustment Factor</v>
      </c>
      <c r="D1159" s="24" t="s">
        <v>1315</v>
      </c>
      <c r="E1159" s="17" t="s">
        <v>8</v>
      </c>
      <c r="F1159" s="25">
        <v>2032</v>
      </c>
      <c r="G1159" s="26">
        <v>1.0135005253471701</v>
      </c>
    </row>
    <row r="1160" spans="1:7" x14ac:dyDescent="0.25">
      <c r="A1160" s="9">
        <f xml:space="preserve"> ROW( scalarDataframe[[#This Row],[row_id]] ) - ROW( scalarDataframe[[#Headers],[row_id]] )</f>
        <v>1159</v>
      </c>
      <c r="B1160" s="16" t="str">
        <f xml:space="preserve"> INDEX( co_scalarInfo[scalarType], MATCH( scalarDataframe[[#This Row],[scalarName]], co_scalarInfo[scalarName], 0 ) )</f>
        <v>damageAdj</v>
      </c>
      <c r="C1160" s="44" t="str">
        <f xml:space="preserve"> INDEX( co_scalarInfo[scalarLabel], MATCH( scalarDataframe[[#This Row],[scalarName]], co_scalarInfo[scalarName], 0 ) )</f>
        <v>MH Demographic Proportion Adjustment Factor</v>
      </c>
      <c r="D1160" s="24" t="s">
        <v>1315</v>
      </c>
      <c r="E1160" s="17" t="s">
        <v>8</v>
      </c>
      <c r="F1160" s="25">
        <v>2033</v>
      </c>
      <c r="G1160" s="26">
        <v>1.01538550450773</v>
      </c>
    </row>
    <row r="1161" spans="1:7" x14ac:dyDescent="0.25">
      <c r="A1161" s="9">
        <f xml:space="preserve"> ROW( scalarDataframe[[#This Row],[row_id]] ) - ROW( scalarDataframe[[#Headers],[row_id]] )</f>
        <v>1160</v>
      </c>
      <c r="B1161" s="16" t="str">
        <f xml:space="preserve"> INDEX( co_scalarInfo[scalarType], MATCH( scalarDataframe[[#This Row],[scalarName]], co_scalarInfo[scalarName], 0 ) )</f>
        <v>damageAdj</v>
      </c>
      <c r="C1161" s="44" t="str">
        <f xml:space="preserve"> INDEX( co_scalarInfo[scalarLabel], MATCH( scalarDataframe[[#This Row],[scalarName]], co_scalarInfo[scalarName], 0 ) )</f>
        <v>MH Demographic Proportion Adjustment Factor</v>
      </c>
      <c r="D1161" s="24" t="s">
        <v>1315</v>
      </c>
      <c r="E1161" s="17" t="s">
        <v>8</v>
      </c>
      <c r="F1161" s="25">
        <v>2037</v>
      </c>
      <c r="G1161" s="26">
        <v>1.0230243417617499</v>
      </c>
    </row>
    <row r="1162" spans="1:7" x14ac:dyDescent="0.25">
      <c r="A1162" s="9">
        <f xml:space="preserve"> ROW( scalarDataframe[[#This Row],[row_id]] ) - ROW( scalarDataframe[[#Headers],[row_id]] )</f>
        <v>1161</v>
      </c>
      <c r="B1162" s="16" t="str">
        <f xml:space="preserve"> INDEX( co_scalarInfo[scalarType], MATCH( scalarDataframe[[#This Row],[scalarName]], co_scalarInfo[scalarName], 0 ) )</f>
        <v>damageAdj</v>
      </c>
      <c r="C1162" s="44" t="str">
        <f xml:space="preserve"> INDEX( co_scalarInfo[scalarLabel], MATCH( scalarDataframe[[#This Row],[scalarName]], co_scalarInfo[scalarName], 0 ) )</f>
        <v>MH Demographic Proportion Adjustment Factor</v>
      </c>
      <c r="D1162" s="24" t="s">
        <v>1315</v>
      </c>
      <c r="E1162" s="17" t="s">
        <v>8</v>
      </c>
      <c r="F1162" s="25">
        <v>2044</v>
      </c>
      <c r="G1162" s="26">
        <v>1.02724196452887</v>
      </c>
    </row>
    <row r="1163" spans="1:7" x14ac:dyDescent="0.25">
      <c r="A1163" s="9">
        <f xml:space="preserve"> ROW( scalarDataframe[[#This Row],[row_id]] ) - ROW( scalarDataframe[[#Headers],[row_id]] )</f>
        <v>1162</v>
      </c>
      <c r="B1163" s="16" t="str">
        <f xml:space="preserve"> INDEX( co_scalarInfo[scalarType], MATCH( scalarDataframe[[#This Row],[scalarName]], co_scalarInfo[scalarName], 0 ) )</f>
        <v>damageAdj</v>
      </c>
      <c r="C1163" s="44" t="str">
        <f xml:space="preserve"> INDEX( co_scalarInfo[scalarLabel], MATCH( scalarDataframe[[#This Row],[scalarName]], co_scalarInfo[scalarName], 0 ) )</f>
        <v>MH Demographic Proportion Adjustment Factor</v>
      </c>
      <c r="D1163" s="24" t="s">
        <v>1315</v>
      </c>
      <c r="E1163" s="17" t="s">
        <v>8</v>
      </c>
      <c r="F1163" s="25">
        <v>2048</v>
      </c>
      <c r="G1163" s="26">
        <v>1.0257870179404001</v>
      </c>
    </row>
    <row r="1164" spans="1:7" x14ac:dyDescent="0.25">
      <c r="A1164" s="9">
        <f xml:space="preserve"> ROW( scalarDataframe[[#This Row],[row_id]] ) - ROW( scalarDataframe[[#Headers],[row_id]] )</f>
        <v>1163</v>
      </c>
      <c r="B1164" s="16" t="str">
        <f xml:space="preserve"> INDEX( co_scalarInfo[scalarType], MATCH( scalarDataframe[[#This Row],[scalarName]], co_scalarInfo[scalarName], 0 ) )</f>
        <v>damageAdj</v>
      </c>
      <c r="C1164" s="44" t="str">
        <f xml:space="preserve"> INDEX( co_scalarInfo[scalarLabel], MATCH( scalarDataframe[[#This Row],[scalarName]], co_scalarInfo[scalarName], 0 ) )</f>
        <v>MH Demographic Proportion Adjustment Factor</v>
      </c>
      <c r="D1164" s="24" t="s">
        <v>1315</v>
      </c>
      <c r="E1164" s="17" t="s">
        <v>8</v>
      </c>
      <c r="F1164" s="25">
        <v>2049</v>
      </c>
      <c r="G1164" s="26">
        <v>1.0255352338748001</v>
      </c>
    </row>
    <row r="1165" spans="1:7" x14ac:dyDescent="0.25">
      <c r="A1165" s="9">
        <f xml:space="preserve"> ROW( scalarDataframe[[#This Row],[row_id]] ) - ROW( scalarDataframe[[#Headers],[row_id]] )</f>
        <v>1164</v>
      </c>
      <c r="B1165" s="16" t="str">
        <f xml:space="preserve"> INDEX( co_scalarInfo[scalarType], MATCH( scalarDataframe[[#This Row],[scalarName]], co_scalarInfo[scalarName], 0 ) )</f>
        <v>damageAdj</v>
      </c>
      <c r="C1165" s="44" t="str">
        <f xml:space="preserve"> INDEX( co_scalarInfo[scalarLabel], MATCH( scalarDataframe[[#This Row],[scalarName]], co_scalarInfo[scalarName], 0 ) )</f>
        <v>MH Demographic Proportion Adjustment Factor</v>
      </c>
      <c r="D1165" s="24" t="s">
        <v>1315</v>
      </c>
      <c r="E1165" s="17" t="s">
        <v>8</v>
      </c>
      <c r="F1165" s="25">
        <v>2050</v>
      </c>
      <c r="G1165" s="26">
        <v>1.02524308422616</v>
      </c>
    </row>
    <row r="1166" spans="1:7" x14ac:dyDescent="0.25">
      <c r="A1166" s="9">
        <f xml:space="preserve"> ROW( scalarDataframe[[#This Row],[row_id]] ) - ROW( scalarDataframe[[#Headers],[row_id]] )</f>
        <v>1165</v>
      </c>
      <c r="B1166" s="16" t="str">
        <f xml:space="preserve"> INDEX( co_scalarInfo[scalarType], MATCH( scalarDataframe[[#This Row],[scalarName]], co_scalarInfo[scalarName], 0 ) )</f>
        <v>damageAdj</v>
      </c>
      <c r="C1166" s="44" t="str">
        <f xml:space="preserve"> INDEX( co_scalarInfo[scalarLabel], MATCH( scalarDataframe[[#This Row],[scalarName]], co_scalarInfo[scalarName], 0 ) )</f>
        <v>MH Demographic Proportion Adjustment Factor</v>
      </c>
      <c r="D1166" s="24" t="s">
        <v>1315</v>
      </c>
      <c r="E1166" s="17" t="s">
        <v>8</v>
      </c>
      <c r="F1166" s="25">
        <v>2052</v>
      </c>
      <c r="G1166" s="26">
        <v>1.0263472012734001</v>
      </c>
    </row>
    <row r="1167" spans="1:7" x14ac:dyDescent="0.25">
      <c r="A1167" s="9">
        <f xml:space="preserve"> ROW( scalarDataframe[[#This Row],[row_id]] ) - ROW( scalarDataframe[[#Headers],[row_id]] )</f>
        <v>1166</v>
      </c>
      <c r="B1167" s="16" t="str">
        <f xml:space="preserve"> INDEX( co_scalarInfo[scalarType], MATCH( scalarDataframe[[#This Row],[scalarName]], co_scalarInfo[scalarName], 0 ) )</f>
        <v>damageAdj</v>
      </c>
      <c r="C1167" s="44" t="str">
        <f xml:space="preserve"> INDEX( co_scalarInfo[scalarLabel], MATCH( scalarDataframe[[#This Row],[scalarName]], co_scalarInfo[scalarName], 0 ) )</f>
        <v>MH Demographic Proportion Adjustment Factor</v>
      </c>
      <c r="D1167" s="24" t="s">
        <v>1315</v>
      </c>
      <c r="E1167" s="17" t="s">
        <v>8</v>
      </c>
      <c r="F1167" s="25">
        <v>2055</v>
      </c>
      <c r="G1167" s="26">
        <v>1.0280543267197599</v>
      </c>
    </row>
    <row r="1168" spans="1:7" x14ac:dyDescent="0.25">
      <c r="A1168" s="9">
        <f xml:space="preserve"> ROW( scalarDataframe[[#This Row],[row_id]] ) - ROW( scalarDataframe[[#Headers],[row_id]] )</f>
        <v>1167</v>
      </c>
      <c r="B1168" s="16" t="str">
        <f xml:space="preserve"> INDEX( co_scalarInfo[scalarType], MATCH( scalarDataframe[[#This Row],[scalarName]], co_scalarInfo[scalarName], 0 ) )</f>
        <v>damageAdj</v>
      </c>
      <c r="C1168" s="44" t="str">
        <f xml:space="preserve"> INDEX( co_scalarInfo[scalarLabel], MATCH( scalarDataframe[[#This Row],[scalarName]], co_scalarInfo[scalarName], 0 ) )</f>
        <v>MH Demographic Proportion Adjustment Factor</v>
      </c>
      <c r="D1168" s="24" t="s">
        <v>1315</v>
      </c>
      <c r="E1168" s="17" t="s">
        <v>8</v>
      </c>
      <c r="F1168" s="25">
        <v>2059</v>
      </c>
      <c r="G1168" s="26">
        <v>1.0302932538873699</v>
      </c>
    </row>
    <row r="1169" spans="1:7" x14ac:dyDescent="0.25">
      <c r="A1169" s="9">
        <f xml:space="preserve"> ROW( scalarDataframe[[#This Row],[row_id]] ) - ROW( scalarDataframe[[#Headers],[row_id]] )</f>
        <v>1168</v>
      </c>
      <c r="B1169" s="16" t="str">
        <f xml:space="preserve"> INDEX( co_scalarInfo[scalarType], MATCH( scalarDataframe[[#This Row],[scalarName]], co_scalarInfo[scalarName], 0 ) )</f>
        <v>damageAdj</v>
      </c>
      <c r="C1169" s="44" t="str">
        <f xml:space="preserve"> INDEX( co_scalarInfo[scalarLabel], MATCH( scalarDataframe[[#This Row],[scalarName]], co_scalarInfo[scalarName], 0 ) )</f>
        <v>MH Demographic Proportion Adjustment Factor</v>
      </c>
      <c r="D1169" s="24" t="s">
        <v>1315</v>
      </c>
      <c r="E1169" s="17" t="s">
        <v>8</v>
      </c>
      <c r="F1169" s="25">
        <v>2061</v>
      </c>
      <c r="G1169" s="26">
        <v>1.0321688280293999</v>
      </c>
    </row>
    <row r="1170" spans="1:7" x14ac:dyDescent="0.25">
      <c r="A1170" s="9">
        <f xml:space="preserve"> ROW( scalarDataframe[[#This Row],[row_id]] ) - ROW( scalarDataframe[[#Headers],[row_id]] )</f>
        <v>1169</v>
      </c>
      <c r="B1170" s="16" t="str">
        <f xml:space="preserve"> INDEX( co_scalarInfo[scalarType], MATCH( scalarDataframe[[#This Row],[scalarName]], co_scalarInfo[scalarName], 0 ) )</f>
        <v>damageAdj</v>
      </c>
      <c r="C1170" s="44" t="str">
        <f xml:space="preserve"> INDEX( co_scalarInfo[scalarLabel], MATCH( scalarDataframe[[#This Row],[scalarName]], co_scalarInfo[scalarName], 0 ) )</f>
        <v>MH Demographic Proportion Adjustment Factor</v>
      </c>
      <c r="D1170" s="24" t="s">
        <v>1315</v>
      </c>
      <c r="E1170" s="17" t="s">
        <v>8</v>
      </c>
      <c r="F1170" s="25">
        <v>2062</v>
      </c>
      <c r="G1170" s="26">
        <v>1.03354778328911</v>
      </c>
    </row>
    <row r="1171" spans="1:7" x14ac:dyDescent="0.25">
      <c r="A1171" s="9">
        <f xml:space="preserve"> ROW( scalarDataframe[[#This Row],[row_id]] ) - ROW( scalarDataframe[[#Headers],[row_id]] )</f>
        <v>1170</v>
      </c>
      <c r="B1171" s="16" t="str">
        <f xml:space="preserve"> INDEX( co_scalarInfo[scalarType], MATCH( scalarDataframe[[#This Row],[scalarName]], co_scalarInfo[scalarName], 0 ) )</f>
        <v>damageAdj</v>
      </c>
      <c r="C1171" s="44" t="str">
        <f xml:space="preserve"> INDEX( co_scalarInfo[scalarLabel], MATCH( scalarDataframe[[#This Row],[scalarName]], co_scalarInfo[scalarName], 0 ) )</f>
        <v>MH Demographic Proportion Adjustment Factor</v>
      </c>
      <c r="D1171" s="24" t="s">
        <v>1315</v>
      </c>
      <c r="E1171" s="17" t="s">
        <v>8</v>
      </c>
      <c r="F1171" s="25">
        <v>2064</v>
      </c>
      <c r="G1171" s="26">
        <v>1.0361699169257199</v>
      </c>
    </row>
    <row r="1172" spans="1:7" x14ac:dyDescent="0.25">
      <c r="A1172" s="9">
        <f xml:space="preserve"> ROW( scalarDataframe[[#This Row],[row_id]] ) - ROW( scalarDataframe[[#Headers],[row_id]] )</f>
        <v>1171</v>
      </c>
      <c r="B1172" s="16" t="str">
        <f xml:space="preserve"> INDEX( co_scalarInfo[scalarType], MATCH( scalarDataframe[[#This Row],[scalarName]], co_scalarInfo[scalarName], 0 ) )</f>
        <v>damageAdj</v>
      </c>
      <c r="C1172" s="44" t="str">
        <f xml:space="preserve"> INDEX( co_scalarInfo[scalarLabel], MATCH( scalarDataframe[[#This Row],[scalarName]], co_scalarInfo[scalarName], 0 ) )</f>
        <v>MH Demographic Proportion Adjustment Factor</v>
      </c>
      <c r="D1172" s="24" t="s">
        <v>1315</v>
      </c>
      <c r="E1172" s="17" t="s">
        <v>8</v>
      </c>
      <c r="F1172" s="25">
        <v>2067</v>
      </c>
      <c r="G1172" s="26">
        <v>1.04009193338484</v>
      </c>
    </row>
    <row r="1173" spans="1:7" x14ac:dyDescent="0.25">
      <c r="A1173" s="9">
        <f xml:space="preserve"> ROW( scalarDataframe[[#This Row],[row_id]] ) - ROW( scalarDataframe[[#Headers],[row_id]] )</f>
        <v>1172</v>
      </c>
      <c r="B1173" s="16" t="str">
        <f xml:space="preserve"> INDEX( co_scalarInfo[scalarType], MATCH( scalarDataframe[[#This Row],[scalarName]], co_scalarInfo[scalarName], 0 ) )</f>
        <v>damageAdj</v>
      </c>
      <c r="C1173" s="44" t="str">
        <f xml:space="preserve"> INDEX( co_scalarInfo[scalarLabel], MATCH( scalarDataframe[[#This Row],[scalarName]], co_scalarInfo[scalarName], 0 ) )</f>
        <v>MH Demographic Proportion Adjustment Factor</v>
      </c>
      <c r="D1173" s="24" t="s">
        <v>1315</v>
      </c>
      <c r="E1173" s="17" t="s">
        <v>8</v>
      </c>
      <c r="F1173" s="25">
        <v>2071</v>
      </c>
      <c r="G1173" s="26">
        <v>1.0443365823727899</v>
      </c>
    </row>
    <row r="1174" spans="1:7" x14ac:dyDescent="0.25">
      <c r="A1174" s="9">
        <f xml:space="preserve"> ROW( scalarDataframe[[#This Row],[row_id]] ) - ROW( scalarDataframe[[#Headers],[row_id]] )</f>
        <v>1173</v>
      </c>
      <c r="B1174" s="16" t="str">
        <f xml:space="preserve"> INDEX( co_scalarInfo[scalarType], MATCH( scalarDataframe[[#This Row],[scalarName]], co_scalarInfo[scalarName], 0 ) )</f>
        <v>damageAdj</v>
      </c>
      <c r="C1174" s="44" t="str">
        <f xml:space="preserve"> INDEX( co_scalarInfo[scalarLabel], MATCH( scalarDataframe[[#This Row],[scalarName]], co_scalarInfo[scalarName], 0 ) )</f>
        <v>MH Demographic Proportion Adjustment Factor</v>
      </c>
      <c r="D1174" s="24" t="s">
        <v>1315</v>
      </c>
      <c r="E1174" s="17" t="s">
        <v>8</v>
      </c>
      <c r="F1174" s="25">
        <v>2076</v>
      </c>
      <c r="G1174" s="26">
        <v>1.0454022777884</v>
      </c>
    </row>
    <row r="1175" spans="1:7" x14ac:dyDescent="0.25">
      <c r="A1175" s="9">
        <f xml:space="preserve"> ROW( scalarDataframe[[#This Row],[row_id]] ) - ROW( scalarDataframe[[#Headers],[row_id]] )</f>
        <v>1174</v>
      </c>
      <c r="B1175" s="16" t="str">
        <f xml:space="preserve"> INDEX( co_scalarInfo[scalarType], MATCH( scalarDataframe[[#This Row],[scalarName]], co_scalarInfo[scalarName], 0 ) )</f>
        <v>damageAdj</v>
      </c>
      <c r="C1175" s="44" t="str">
        <f xml:space="preserve"> INDEX( co_scalarInfo[scalarLabel], MATCH( scalarDataframe[[#This Row],[scalarName]], co_scalarInfo[scalarName], 0 ) )</f>
        <v>MH Demographic Proportion Adjustment Factor</v>
      </c>
      <c r="D1175" s="24" t="s">
        <v>1315</v>
      </c>
      <c r="E1175" s="17" t="s">
        <v>8</v>
      </c>
      <c r="F1175" s="25">
        <v>2077</v>
      </c>
      <c r="G1175" s="26">
        <v>1.0458140054037699</v>
      </c>
    </row>
    <row r="1176" spans="1:7" x14ac:dyDescent="0.25">
      <c r="A1176" s="9">
        <f xml:space="preserve"> ROW( scalarDataframe[[#This Row],[row_id]] ) - ROW( scalarDataframe[[#Headers],[row_id]] )</f>
        <v>1175</v>
      </c>
      <c r="B1176" s="16" t="str">
        <f xml:space="preserve"> INDEX( co_scalarInfo[scalarType], MATCH( scalarDataframe[[#This Row],[scalarName]], co_scalarInfo[scalarName], 0 ) )</f>
        <v>damageAdj</v>
      </c>
      <c r="C1176" s="44" t="str">
        <f xml:space="preserve"> INDEX( co_scalarInfo[scalarLabel], MATCH( scalarDataframe[[#This Row],[scalarName]], co_scalarInfo[scalarName], 0 ) )</f>
        <v>MH Demographic Proportion Adjustment Factor</v>
      </c>
      <c r="D1176" s="24" t="s">
        <v>1315</v>
      </c>
      <c r="E1176" s="17" t="s">
        <v>8</v>
      </c>
      <c r="F1176" s="25">
        <v>2081</v>
      </c>
      <c r="G1176" s="26">
        <v>1.0467632740441399</v>
      </c>
    </row>
    <row r="1177" spans="1:7" x14ac:dyDescent="0.25">
      <c r="A1177" s="9">
        <f xml:space="preserve"> ROW( scalarDataframe[[#This Row],[row_id]] ) - ROW( scalarDataframe[[#Headers],[row_id]] )</f>
        <v>1176</v>
      </c>
      <c r="B1177" s="16" t="str">
        <f xml:space="preserve"> INDEX( co_scalarInfo[scalarType], MATCH( scalarDataframe[[#This Row],[scalarName]], co_scalarInfo[scalarName], 0 ) )</f>
        <v>damageAdj</v>
      </c>
      <c r="C1177" s="44" t="str">
        <f xml:space="preserve"> INDEX( co_scalarInfo[scalarLabel], MATCH( scalarDataframe[[#This Row],[scalarName]], co_scalarInfo[scalarName], 0 ) )</f>
        <v>MH Demographic Proportion Adjustment Factor</v>
      </c>
      <c r="D1177" s="24" t="s">
        <v>1315</v>
      </c>
      <c r="E1177" s="17" t="s">
        <v>8</v>
      </c>
      <c r="F1177" s="25">
        <v>2082</v>
      </c>
      <c r="G1177" s="26">
        <v>1.04741698034796</v>
      </c>
    </row>
    <row r="1178" spans="1:7" x14ac:dyDescent="0.25">
      <c r="A1178" s="9">
        <f xml:space="preserve"> ROW( scalarDataframe[[#This Row],[row_id]] ) - ROW( scalarDataframe[[#Headers],[row_id]] )</f>
        <v>1177</v>
      </c>
      <c r="B1178" s="16" t="str">
        <f xml:space="preserve"> INDEX( co_scalarInfo[scalarType], MATCH( scalarDataframe[[#This Row],[scalarName]], co_scalarInfo[scalarName], 0 ) )</f>
        <v>damageAdj</v>
      </c>
      <c r="C1178" s="44" t="str">
        <f xml:space="preserve"> INDEX( co_scalarInfo[scalarLabel], MATCH( scalarDataframe[[#This Row],[scalarName]], co_scalarInfo[scalarName], 0 ) )</f>
        <v>MH Demographic Proportion Adjustment Factor</v>
      </c>
      <c r="D1178" s="24" t="s">
        <v>1315</v>
      </c>
      <c r="E1178" s="17" t="s">
        <v>8</v>
      </c>
      <c r="F1178" s="25">
        <v>2087</v>
      </c>
      <c r="G1178" s="26">
        <v>1.0495860178745999</v>
      </c>
    </row>
    <row r="1179" spans="1:7" x14ac:dyDescent="0.25">
      <c r="A1179" s="9">
        <f xml:space="preserve"> ROW( scalarDataframe[[#This Row],[row_id]] ) - ROW( scalarDataframe[[#Headers],[row_id]] )</f>
        <v>1178</v>
      </c>
      <c r="B1179" s="16" t="str">
        <f xml:space="preserve"> INDEX( co_scalarInfo[scalarType], MATCH( scalarDataframe[[#This Row],[scalarName]], co_scalarInfo[scalarName], 0 ) )</f>
        <v>damageAdj</v>
      </c>
      <c r="C1179" s="44" t="str">
        <f xml:space="preserve"> INDEX( co_scalarInfo[scalarLabel], MATCH( scalarDataframe[[#This Row],[scalarName]], co_scalarInfo[scalarName], 0 ) )</f>
        <v>MH Demographic Proportion Adjustment Factor</v>
      </c>
      <c r="D1179" s="24" t="s">
        <v>1315</v>
      </c>
      <c r="E1179" s="17" t="s">
        <v>8</v>
      </c>
      <c r="F1179" s="25">
        <v>2091</v>
      </c>
      <c r="G1179" s="26">
        <v>1.05142065504116</v>
      </c>
    </row>
    <row r="1180" spans="1:7" x14ac:dyDescent="0.25">
      <c r="A1180" s="9">
        <f xml:space="preserve"> ROW( scalarDataframe[[#This Row],[row_id]] ) - ROW( scalarDataframe[[#Headers],[row_id]] )</f>
        <v>1179</v>
      </c>
      <c r="B1180" s="16" t="str">
        <f xml:space="preserve"> INDEX( co_scalarInfo[scalarType], MATCH( scalarDataframe[[#This Row],[scalarName]], co_scalarInfo[scalarName], 0 ) )</f>
        <v>damageAdj</v>
      </c>
      <c r="C1180" s="44" t="str">
        <f xml:space="preserve"> INDEX( co_scalarInfo[scalarLabel], MATCH( scalarDataframe[[#This Row],[scalarName]], co_scalarInfo[scalarName], 0 ) )</f>
        <v>MH Demographic Proportion Adjustment Factor</v>
      </c>
      <c r="D1180" s="24" t="s">
        <v>1315</v>
      </c>
      <c r="E1180" s="17" t="s">
        <v>9</v>
      </c>
      <c r="F1180" s="25">
        <v>2010</v>
      </c>
      <c r="G1180" s="26">
        <v>0.99882913356436753</v>
      </c>
    </row>
    <row r="1181" spans="1:7" x14ac:dyDescent="0.25">
      <c r="A1181" s="9">
        <f xml:space="preserve"> ROW( scalarDataframe[[#This Row],[row_id]] ) - ROW( scalarDataframe[[#Headers],[row_id]] )</f>
        <v>1180</v>
      </c>
      <c r="B1181" s="16" t="str">
        <f xml:space="preserve"> INDEX( co_scalarInfo[scalarType], MATCH( scalarDataframe[[#This Row],[scalarName]], co_scalarInfo[scalarName], 0 ) )</f>
        <v>damageAdj</v>
      </c>
      <c r="C1181" s="44" t="str">
        <f xml:space="preserve"> INDEX( co_scalarInfo[scalarLabel], MATCH( scalarDataframe[[#This Row],[scalarName]], co_scalarInfo[scalarName], 0 ) )</f>
        <v>MH Demographic Proportion Adjustment Factor</v>
      </c>
      <c r="D1181" s="24" t="s">
        <v>1315</v>
      </c>
      <c r="E1181" s="17" t="s">
        <v>9</v>
      </c>
      <c r="F1181" s="25">
        <v>2011</v>
      </c>
      <c r="G1181" s="26">
        <v>0.99906623206444301</v>
      </c>
    </row>
    <row r="1182" spans="1:7" x14ac:dyDescent="0.25">
      <c r="A1182" s="9">
        <f xml:space="preserve"> ROW( scalarDataframe[[#This Row],[row_id]] ) - ROW( scalarDataframe[[#Headers],[row_id]] )</f>
        <v>1181</v>
      </c>
      <c r="B1182" s="16" t="str">
        <f xml:space="preserve"> INDEX( co_scalarInfo[scalarType], MATCH( scalarDataframe[[#This Row],[scalarName]], co_scalarInfo[scalarName], 0 ) )</f>
        <v>damageAdj</v>
      </c>
      <c r="C1182" s="44" t="str">
        <f xml:space="preserve"> INDEX( co_scalarInfo[scalarLabel], MATCH( scalarDataframe[[#This Row],[scalarName]], co_scalarInfo[scalarName], 0 ) )</f>
        <v>MH Demographic Proportion Adjustment Factor</v>
      </c>
      <c r="D1182" s="24" t="s">
        <v>1315</v>
      </c>
      <c r="E1182" s="17" t="s">
        <v>9</v>
      </c>
      <c r="F1182" s="25">
        <v>2013</v>
      </c>
      <c r="G1182" s="26">
        <v>0.99954042906459395</v>
      </c>
    </row>
    <row r="1183" spans="1:7" x14ac:dyDescent="0.25">
      <c r="A1183" s="9">
        <f xml:space="preserve"> ROW( scalarDataframe[[#This Row],[row_id]] ) - ROW( scalarDataframe[[#Headers],[row_id]] )</f>
        <v>1182</v>
      </c>
      <c r="B1183" s="16" t="str">
        <f xml:space="preserve"> INDEX( co_scalarInfo[scalarType], MATCH( scalarDataframe[[#This Row],[scalarName]], co_scalarInfo[scalarName], 0 ) )</f>
        <v>damageAdj</v>
      </c>
      <c r="C1183" s="44" t="str">
        <f xml:space="preserve"> INDEX( co_scalarInfo[scalarLabel], MATCH( scalarDataframe[[#This Row],[scalarName]], co_scalarInfo[scalarName], 0 ) )</f>
        <v>MH Demographic Proportion Adjustment Factor</v>
      </c>
      <c r="D1183" s="24" t="s">
        <v>1315</v>
      </c>
      <c r="E1183" s="17" t="s">
        <v>9</v>
      </c>
      <c r="F1183" s="25">
        <v>2017</v>
      </c>
      <c r="G1183" s="26">
        <v>1.0003392640217601</v>
      </c>
    </row>
    <row r="1184" spans="1:7" x14ac:dyDescent="0.25">
      <c r="A1184" s="9">
        <f xml:space="preserve"> ROW( scalarDataframe[[#This Row],[row_id]] ) - ROW( scalarDataframe[[#Headers],[row_id]] )</f>
        <v>1183</v>
      </c>
      <c r="B1184" s="16" t="str">
        <f xml:space="preserve"> INDEX( co_scalarInfo[scalarType], MATCH( scalarDataframe[[#This Row],[scalarName]], co_scalarInfo[scalarName], 0 ) )</f>
        <v>damageAdj</v>
      </c>
      <c r="C1184" s="44" t="str">
        <f xml:space="preserve"> INDEX( co_scalarInfo[scalarLabel], MATCH( scalarDataframe[[#This Row],[scalarName]], co_scalarInfo[scalarName], 0 ) )</f>
        <v>MH Demographic Proportion Adjustment Factor</v>
      </c>
      <c r="D1184" s="24" t="s">
        <v>1315</v>
      </c>
      <c r="E1184" s="17" t="s">
        <v>9</v>
      </c>
      <c r="F1184" s="25">
        <v>2025</v>
      </c>
      <c r="G1184" s="26">
        <v>1.00702969361898</v>
      </c>
    </row>
    <row r="1185" spans="1:7" x14ac:dyDescent="0.25">
      <c r="A1185" s="9">
        <f xml:space="preserve"> ROW( scalarDataframe[[#This Row],[row_id]] ) - ROW( scalarDataframe[[#Headers],[row_id]] )</f>
        <v>1184</v>
      </c>
      <c r="B1185" s="16" t="str">
        <f xml:space="preserve"> INDEX( co_scalarInfo[scalarType], MATCH( scalarDataframe[[#This Row],[scalarName]], co_scalarInfo[scalarName], 0 ) )</f>
        <v>damageAdj</v>
      </c>
      <c r="C1185" s="44" t="str">
        <f xml:space="preserve"> INDEX( co_scalarInfo[scalarLabel], MATCH( scalarDataframe[[#This Row],[scalarName]], co_scalarInfo[scalarName], 0 ) )</f>
        <v>MH Demographic Proportion Adjustment Factor</v>
      </c>
      <c r="D1185" s="24" t="s">
        <v>1315</v>
      </c>
      <c r="E1185" s="17" t="s">
        <v>9</v>
      </c>
      <c r="F1185" s="25">
        <v>2029</v>
      </c>
      <c r="G1185" s="26">
        <v>1.01198125386406</v>
      </c>
    </row>
    <row r="1186" spans="1:7" x14ac:dyDescent="0.25">
      <c r="A1186" s="9">
        <f xml:space="preserve"> ROW( scalarDataframe[[#This Row],[row_id]] ) - ROW( scalarDataframe[[#Headers],[row_id]] )</f>
        <v>1185</v>
      </c>
      <c r="B1186" s="16" t="str">
        <f xml:space="preserve"> INDEX( co_scalarInfo[scalarType], MATCH( scalarDataframe[[#This Row],[scalarName]], co_scalarInfo[scalarName], 0 ) )</f>
        <v>damageAdj</v>
      </c>
      <c r="C1186" s="44" t="str">
        <f xml:space="preserve"> INDEX( co_scalarInfo[scalarLabel], MATCH( scalarDataframe[[#This Row],[scalarName]], co_scalarInfo[scalarName], 0 ) )</f>
        <v>MH Demographic Proportion Adjustment Factor</v>
      </c>
      <c r="D1186" s="24" t="s">
        <v>1315</v>
      </c>
      <c r="E1186" s="17" t="s">
        <v>9</v>
      </c>
      <c r="F1186" s="25">
        <v>2032</v>
      </c>
      <c r="G1186" s="26">
        <v>1.01562722552066</v>
      </c>
    </row>
    <row r="1187" spans="1:7" x14ac:dyDescent="0.25">
      <c r="A1187" s="9">
        <f xml:space="preserve"> ROW( scalarDataframe[[#This Row],[row_id]] ) - ROW( scalarDataframe[[#Headers],[row_id]] )</f>
        <v>1186</v>
      </c>
      <c r="B1187" s="16" t="str">
        <f xml:space="preserve"> INDEX( co_scalarInfo[scalarType], MATCH( scalarDataframe[[#This Row],[scalarName]], co_scalarInfo[scalarName], 0 ) )</f>
        <v>damageAdj</v>
      </c>
      <c r="C1187" s="44" t="str">
        <f xml:space="preserve"> INDEX( co_scalarInfo[scalarLabel], MATCH( scalarDataframe[[#This Row],[scalarName]], co_scalarInfo[scalarName], 0 ) )</f>
        <v>MH Demographic Proportion Adjustment Factor</v>
      </c>
      <c r="D1187" s="24" t="s">
        <v>1315</v>
      </c>
      <c r="E1187" s="17" t="s">
        <v>9</v>
      </c>
      <c r="F1187" s="25">
        <v>2033</v>
      </c>
      <c r="G1187" s="26">
        <v>1.0168034409089901</v>
      </c>
    </row>
    <row r="1188" spans="1:7" x14ac:dyDescent="0.25">
      <c r="A1188" s="9">
        <f xml:space="preserve"> ROW( scalarDataframe[[#This Row],[row_id]] ) - ROW( scalarDataframe[[#Headers],[row_id]] )</f>
        <v>1187</v>
      </c>
      <c r="B1188" s="16" t="str">
        <f xml:space="preserve"> INDEX( co_scalarInfo[scalarType], MATCH( scalarDataframe[[#This Row],[scalarName]], co_scalarInfo[scalarName], 0 ) )</f>
        <v>damageAdj</v>
      </c>
      <c r="C1188" s="44" t="str">
        <f xml:space="preserve"> INDEX( co_scalarInfo[scalarLabel], MATCH( scalarDataframe[[#This Row],[scalarName]], co_scalarInfo[scalarName], 0 ) )</f>
        <v>MH Demographic Proportion Adjustment Factor</v>
      </c>
      <c r="D1188" s="24" t="s">
        <v>1315</v>
      </c>
      <c r="E1188" s="17" t="s">
        <v>9</v>
      </c>
      <c r="F1188" s="25">
        <v>2037</v>
      </c>
      <c r="G1188" s="26">
        <v>1.0216272728389</v>
      </c>
    </row>
    <row r="1189" spans="1:7" x14ac:dyDescent="0.25">
      <c r="A1189" s="9">
        <f xml:space="preserve"> ROW( scalarDataframe[[#This Row],[row_id]] ) - ROW( scalarDataframe[[#Headers],[row_id]] )</f>
        <v>1188</v>
      </c>
      <c r="B1189" s="16" t="str">
        <f xml:space="preserve"> INDEX( co_scalarInfo[scalarType], MATCH( scalarDataframe[[#This Row],[scalarName]], co_scalarInfo[scalarName], 0 ) )</f>
        <v>damageAdj</v>
      </c>
      <c r="C1189" s="44" t="str">
        <f xml:space="preserve"> INDEX( co_scalarInfo[scalarLabel], MATCH( scalarDataframe[[#This Row],[scalarName]], co_scalarInfo[scalarName], 0 ) )</f>
        <v>MH Demographic Proportion Adjustment Factor</v>
      </c>
      <c r="D1189" s="24" t="s">
        <v>1315</v>
      </c>
      <c r="E1189" s="17" t="s">
        <v>9</v>
      </c>
      <c r="F1189" s="25">
        <v>2044</v>
      </c>
      <c r="G1189" s="26">
        <v>1.0250872851851101</v>
      </c>
    </row>
    <row r="1190" spans="1:7" x14ac:dyDescent="0.25">
      <c r="A1190" s="9">
        <f xml:space="preserve"> ROW( scalarDataframe[[#This Row],[row_id]] ) - ROW( scalarDataframe[[#Headers],[row_id]] )</f>
        <v>1189</v>
      </c>
      <c r="B1190" s="16" t="str">
        <f xml:space="preserve"> INDEX( co_scalarInfo[scalarType], MATCH( scalarDataframe[[#This Row],[scalarName]], co_scalarInfo[scalarName], 0 ) )</f>
        <v>damageAdj</v>
      </c>
      <c r="C1190" s="44" t="str">
        <f xml:space="preserve"> INDEX( co_scalarInfo[scalarLabel], MATCH( scalarDataframe[[#This Row],[scalarName]], co_scalarInfo[scalarName], 0 ) )</f>
        <v>MH Demographic Proportion Adjustment Factor</v>
      </c>
      <c r="D1190" s="24" t="s">
        <v>1315</v>
      </c>
      <c r="E1190" s="17" t="s">
        <v>9</v>
      </c>
      <c r="F1190" s="25">
        <v>2048</v>
      </c>
      <c r="G1190" s="26">
        <v>1.0252136353057499</v>
      </c>
    </row>
    <row r="1191" spans="1:7" x14ac:dyDescent="0.25">
      <c r="A1191" s="9">
        <f xml:space="preserve"> ROW( scalarDataframe[[#This Row],[row_id]] ) - ROW( scalarDataframe[[#Headers],[row_id]] )</f>
        <v>1190</v>
      </c>
      <c r="B1191" s="16" t="str">
        <f xml:space="preserve"> INDEX( co_scalarInfo[scalarType], MATCH( scalarDataframe[[#This Row],[scalarName]], co_scalarInfo[scalarName], 0 ) )</f>
        <v>damageAdj</v>
      </c>
      <c r="C1191" s="44" t="str">
        <f xml:space="preserve"> INDEX( co_scalarInfo[scalarLabel], MATCH( scalarDataframe[[#This Row],[scalarName]], co_scalarInfo[scalarName], 0 ) )</f>
        <v>MH Demographic Proportion Adjustment Factor</v>
      </c>
      <c r="D1191" s="24" t="s">
        <v>1315</v>
      </c>
      <c r="E1191" s="17" t="s">
        <v>9</v>
      </c>
      <c r="F1191" s="25">
        <v>2049</v>
      </c>
      <c r="G1191" s="26">
        <v>1.02529964815147</v>
      </c>
    </row>
    <row r="1192" spans="1:7" x14ac:dyDescent="0.25">
      <c r="A1192" s="9">
        <f xml:space="preserve"> ROW( scalarDataframe[[#This Row],[row_id]] ) - ROW( scalarDataframe[[#Headers],[row_id]] )</f>
        <v>1191</v>
      </c>
      <c r="B1192" s="16" t="str">
        <f xml:space="preserve"> INDEX( co_scalarInfo[scalarType], MATCH( scalarDataframe[[#This Row],[scalarName]], co_scalarInfo[scalarName], 0 ) )</f>
        <v>damageAdj</v>
      </c>
      <c r="C1192" s="44" t="str">
        <f xml:space="preserve"> INDEX( co_scalarInfo[scalarLabel], MATCH( scalarDataframe[[#This Row],[scalarName]], co_scalarInfo[scalarName], 0 ) )</f>
        <v>MH Demographic Proportion Adjustment Factor</v>
      </c>
      <c r="D1192" s="24" t="s">
        <v>1315</v>
      </c>
      <c r="E1192" s="17" t="s">
        <v>9</v>
      </c>
      <c r="F1192" s="25">
        <v>2050</v>
      </c>
      <c r="G1192" s="26">
        <v>1.0253584507847</v>
      </c>
    </row>
    <row r="1193" spans="1:7" x14ac:dyDescent="0.25">
      <c r="A1193" s="9">
        <f xml:space="preserve"> ROW( scalarDataframe[[#This Row],[row_id]] ) - ROW( scalarDataframe[[#Headers],[row_id]] )</f>
        <v>1192</v>
      </c>
      <c r="B1193" s="16" t="str">
        <f xml:space="preserve"> INDEX( co_scalarInfo[scalarType], MATCH( scalarDataframe[[#This Row],[scalarName]], co_scalarInfo[scalarName], 0 ) )</f>
        <v>damageAdj</v>
      </c>
      <c r="C1193" s="44" t="str">
        <f xml:space="preserve"> INDEX( co_scalarInfo[scalarLabel], MATCH( scalarDataframe[[#This Row],[scalarName]], co_scalarInfo[scalarName], 0 ) )</f>
        <v>MH Demographic Proportion Adjustment Factor</v>
      </c>
      <c r="D1193" s="24" t="s">
        <v>1315</v>
      </c>
      <c r="E1193" s="17" t="s">
        <v>9</v>
      </c>
      <c r="F1193" s="25">
        <v>2052</v>
      </c>
      <c r="G1193" s="26">
        <v>1.0264975667096801</v>
      </c>
    </row>
    <row r="1194" spans="1:7" x14ac:dyDescent="0.25">
      <c r="A1194" s="9">
        <f xml:space="preserve"> ROW( scalarDataframe[[#This Row],[row_id]] ) - ROW( scalarDataframe[[#Headers],[row_id]] )</f>
        <v>1193</v>
      </c>
      <c r="B1194" s="16" t="str">
        <f xml:space="preserve"> INDEX( co_scalarInfo[scalarType], MATCH( scalarDataframe[[#This Row],[scalarName]], co_scalarInfo[scalarName], 0 ) )</f>
        <v>damageAdj</v>
      </c>
      <c r="C1194" s="44" t="str">
        <f xml:space="preserve"> INDEX( co_scalarInfo[scalarLabel], MATCH( scalarDataframe[[#This Row],[scalarName]], co_scalarInfo[scalarName], 0 ) )</f>
        <v>MH Demographic Proportion Adjustment Factor</v>
      </c>
      <c r="D1194" s="24" t="s">
        <v>1315</v>
      </c>
      <c r="E1194" s="17" t="s">
        <v>9</v>
      </c>
      <c r="F1194" s="25">
        <v>2055</v>
      </c>
      <c r="G1194" s="26">
        <v>1.0285381888237899</v>
      </c>
    </row>
    <row r="1195" spans="1:7" x14ac:dyDescent="0.25">
      <c r="A1195" s="9">
        <f xml:space="preserve"> ROW( scalarDataframe[[#This Row],[row_id]] ) - ROW( scalarDataframe[[#Headers],[row_id]] )</f>
        <v>1194</v>
      </c>
      <c r="B1195" s="16" t="str">
        <f xml:space="preserve"> INDEX( co_scalarInfo[scalarType], MATCH( scalarDataframe[[#This Row],[scalarName]], co_scalarInfo[scalarName], 0 ) )</f>
        <v>damageAdj</v>
      </c>
      <c r="C1195" s="44" t="str">
        <f xml:space="preserve"> INDEX( co_scalarInfo[scalarLabel], MATCH( scalarDataframe[[#This Row],[scalarName]], co_scalarInfo[scalarName], 0 ) )</f>
        <v>MH Demographic Proportion Adjustment Factor</v>
      </c>
      <c r="D1195" s="24" t="s">
        <v>1315</v>
      </c>
      <c r="E1195" s="17" t="s">
        <v>9</v>
      </c>
      <c r="F1195" s="25">
        <v>2059</v>
      </c>
      <c r="G1195" s="26">
        <v>1.0313609376619299</v>
      </c>
    </row>
    <row r="1196" spans="1:7" x14ac:dyDescent="0.25">
      <c r="A1196" s="9">
        <f xml:space="preserve"> ROW( scalarDataframe[[#This Row],[row_id]] ) - ROW( scalarDataframe[[#Headers],[row_id]] )</f>
        <v>1195</v>
      </c>
      <c r="B1196" s="16" t="str">
        <f xml:space="preserve"> INDEX( co_scalarInfo[scalarType], MATCH( scalarDataframe[[#This Row],[scalarName]], co_scalarInfo[scalarName], 0 ) )</f>
        <v>damageAdj</v>
      </c>
      <c r="C1196" s="44" t="str">
        <f xml:space="preserve"> INDEX( co_scalarInfo[scalarLabel], MATCH( scalarDataframe[[#This Row],[scalarName]], co_scalarInfo[scalarName], 0 ) )</f>
        <v>MH Demographic Proportion Adjustment Factor</v>
      </c>
      <c r="D1196" s="24" t="s">
        <v>1315</v>
      </c>
      <c r="E1196" s="17" t="s">
        <v>9</v>
      </c>
      <c r="F1196" s="25">
        <v>2061</v>
      </c>
      <c r="G1196" s="26">
        <v>1.03299370929685</v>
      </c>
    </row>
    <row r="1197" spans="1:7" x14ac:dyDescent="0.25">
      <c r="A1197" s="9">
        <f xml:space="preserve"> ROW( scalarDataframe[[#This Row],[row_id]] ) - ROW( scalarDataframe[[#Headers],[row_id]] )</f>
        <v>1196</v>
      </c>
      <c r="B1197" s="16" t="str">
        <f xml:space="preserve"> INDEX( co_scalarInfo[scalarType], MATCH( scalarDataframe[[#This Row],[scalarName]], co_scalarInfo[scalarName], 0 ) )</f>
        <v>damageAdj</v>
      </c>
      <c r="C1197" s="44" t="str">
        <f xml:space="preserve"> INDEX( co_scalarInfo[scalarLabel], MATCH( scalarDataframe[[#This Row],[scalarName]], co_scalarInfo[scalarName], 0 ) )</f>
        <v>MH Demographic Proportion Adjustment Factor</v>
      </c>
      <c r="D1197" s="24" t="s">
        <v>1315</v>
      </c>
      <c r="E1197" s="17" t="s">
        <v>9</v>
      </c>
      <c r="F1197" s="25">
        <v>2062</v>
      </c>
      <c r="G1197" s="26">
        <v>1.03373777107192</v>
      </c>
    </row>
    <row r="1198" spans="1:7" x14ac:dyDescent="0.25">
      <c r="A1198" s="9">
        <f xml:space="preserve"> ROW( scalarDataframe[[#This Row],[row_id]] ) - ROW( scalarDataframe[[#Headers],[row_id]] )</f>
        <v>1197</v>
      </c>
      <c r="B1198" s="16" t="str">
        <f xml:space="preserve"> INDEX( co_scalarInfo[scalarType], MATCH( scalarDataframe[[#This Row],[scalarName]], co_scalarInfo[scalarName], 0 ) )</f>
        <v>damageAdj</v>
      </c>
      <c r="C1198" s="44" t="str">
        <f xml:space="preserve"> INDEX( co_scalarInfo[scalarLabel], MATCH( scalarDataframe[[#This Row],[scalarName]], co_scalarInfo[scalarName], 0 ) )</f>
        <v>MH Demographic Proportion Adjustment Factor</v>
      </c>
      <c r="D1198" s="24" t="s">
        <v>1315</v>
      </c>
      <c r="E1198" s="17" t="s">
        <v>9</v>
      </c>
      <c r="F1198" s="25">
        <v>2064</v>
      </c>
      <c r="G1198" s="26">
        <v>1.0354904823858599</v>
      </c>
    </row>
    <row r="1199" spans="1:7" x14ac:dyDescent="0.25">
      <c r="A1199" s="9">
        <f xml:space="preserve"> ROW( scalarDataframe[[#This Row],[row_id]] ) - ROW( scalarDataframe[[#Headers],[row_id]] )</f>
        <v>1198</v>
      </c>
      <c r="B1199" s="16" t="str">
        <f xml:space="preserve"> INDEX( co_scalarInfo[scalarType], MATCH( scalarDataframe[[#This Row],[scalarName]], co_scalarInfo[scalarName], 0 ) )</f>
        <v>damageAdj</v>
      </c>
      <c r="C1199" s="44" t="str">
        <f xml:space="preserve"> INDEX( co_scalarInfo[scalarLabel], MATCH( scalarDataframe[[#This Row],[scalarName]], co_scalarInfo[scalarName], 0 ) )</f>
        <v>MH Demographic Proportion Adjustment Factor</v>
      </c>
      <c r="D1199" s="24" t="s">
        <v>1315</v>
      </c>
      <c r="E1199" s="17" t="s">
        <v>9</v>
      </c>
      <c r="F1199" s="25">
        <v>2067</v>
      </c>
      <c r="G1199" s="26">
        <v>1.03810741237284</v>
      </c>
    </row>
    <row r="1200" spans="1:7" x14ac:dyDescent="0.25">
      <c r="A1200" s="9">
        <f xml:space="preserve"> ROW( scalarDataframe[[#This Row],[row_id]] ) - ROW( scalarDataframe[[#Headers],[row_id]] )</f>
        <v>1199</v>
      </c>
      <c r="B1200" s="16" t="str">
        <f xml:space="preserve"> INDEX( co_scalarInfo[scalarType], MATCH( scalarDataframe[[#This Row],[scalarName]], co_scalarInfo[scalarName], 0 ) )</f>
        <v>damageAdj</v>
      </c>
      <c r="C1200" s="44" t="str">
        <f xml:space="preserve"> INDEX( co_scalarInfo[scalarLabel], MATCH( scalarDataframe[[#This Row],[scalarName]], co_scalarInfo[scalarName], 0 ) )</f>
        <v>MH Demographic Proportion Adjustment Factor</v>
      </c>
      <c r="D1200" s="24" t="s">
        <v>1315</v>
      </c>
      <c r="E1200" s="17" t="s">
        <v>9</v>
      </c>
      <c r="F1200" s="25">
        <v>2071</v>
      </c>
      <c r="G1200" s="26">
        <v>1.0410335762338501</v>
      </c>
    </row>
    <row r="1201" spans="1:7" x14ac:dyDescent="0.25">
      <c r="A1201" s="9">
        <f xml:space="preserve"> ROW( scalarDataframe[[#This Row],[row_id]] ) - ROW( scalarDataframe[[#Headers],[row_id]] )</f>
        <v>1200</v>
      </c>
      <c r="B1201" s="16" t="str">
        <f xml:space="preserve"> INDEX( co_scalarInfo[scalarType], MATCH( scalarDataframe[[#This Row],[scalarName]], co_scalarInfo[scalarName], 0 ) )</f>
        <v>damageAdj</v>
      </c>
      <c r="C1201" s="44" t="str">
        <f xml:space="preserve"> INDEX( co_scalarInfo[scalarLabel], MATCH( scalarDataframe[[#This Row],[scalarName]], co_scalarInfo[scalarName], 0 ) )</f>
        <v>MH Demographic Proportion Adjustment Factor</v>
      </c>
      <c r="D1201" s="24" t="s">
        <v>1315</v>
      </c>
      <c r="E1201" s="17" t="s">
        <v>9</v>
      </c>
      <c r="F1201" s="25">
        <v>2076</v>
      </c>
      <c r="G1201" s="26">
        <v>1.04210334760381</v>
      </c>
    </row>
    <row r="1202" spans="1:7" x14ac:dyDescent="0.25">
      <c r="A1202" s="9">
        <f xml:space="preserve"> ROW( scalarDataframe[[#This Row],[row_id]] ) - ROW( scalarDataframe[[#Headers],[row_id]] )</f>
        <v>1201</v>
      </c>
      <c r="B1202" s="16" t="str">
        <f xml:space="preserve"> INDEX( co_scalarInfo[scalarType], MATCH( scalarDataframe[[#This Row],[scalarName]], co_scalarInfo[scalarName], 0 ) )</f>
        <v>damageAdj</v>
      </c>
      <c r="C1202" s="44" t="str">
        <f xml:space="preserve"> INDEX( co_scalarInfo[scalarLabel], MATCH( scalarDataframe[[#This Row],[scalarName]], co_scalarInfo[scalarName], 0 ) )</f>
        <v>MH Demographic Proportion Adjustment Factor</v>
      </c>
      <c r="D1202" s="24" t="s">
        <v>1315</v>
      </c>
      <c r="E1202" s="17" t="s">
        <v>9</v>
      </c>
      <c r="F1202" s="25">
        <v>2077</v>
      </c>
      <c r="G1202" s="26">
        <v>1.0424433761154499</v>
      </c>
    </row>
    <row r="1203" spans="1:7" x14ac:dyDescent="0.25">
      <c r="A1203" s="9">
        <f xml:space="preserve"> ROW( scalarDataframe[[#This Row],[row_id]] ) - ROW( scalarDataframe[[#Headers],[row_id]] )</f>
        <v>1202</v>
      </c>
      <c r="B1203" s="16" t="str">
        <f xml:space="preserve"> INDEX( co_scalarInfo[scalarType], MATCH( scalarDataframe[[#This Row],[scalarName]], co_scalarInfo[scalarName], 0 ) )</f>
        <v>damageAdj</v>
      </c>
      <c r="C1203" s="44" t="str">
        <f xml:space="preserve"> INDEX( co_scalarInfo[scalarLabel], MATCH( scalarDataframe[[#This Row],[scalarName]], co_scalarInfo[scalarName], 0 ) )</f>
        <v>MH Demographic Proportion Adjustment Factor</v>
      </c>
      <c r="D1203" s="24" t="s">
        <v>1315</v>
      </c>
      <c r="E1203" s="17" t="s">
        <v>9</v>
      </c>
      <c r="F1203" s="25">
        <v>2081</v>
      </c>
      <c r="G1203" s="26">
        <v>1.0438877072129999</v>
      </c>
    </row>
    <row r="1204" spans="1:7" x14ac:dyDescent="0.25">
      <c r="A1204" s="9">
        <f xml:space="preserve"> ROW( scalarDataframe[[#This Row],[row_id]] ) - ROW( scalarDataframe[[#Headers],[row_id]] )</f>
        <v>1203</v>
      </c>
      <c r="B1204" s="16" t="str">
        <f xml:space="preserve"> INDEX( co_scalarInfo[scalarType], MATCH( scalarDataframe[[#This Row],[scalarName]], co_scalarInfo[scalarName], 0 ) )</f>
        <v>damageAdj</v>
      </c>
      <c r="C1204" s="44" t="str">
        <f xml:space="preserve"> INDEX( co_scalarInfo[scalarLabel], MATCH( scalarDataframe[[#This Row],[scalarName]], co_scalarInfo[scalarName], 0 ) )</f>
        <v>MH Demographic Proportion Adjustment Factor</v>
      </c>
      <c r="D1204" s="24" t="s">
        <v>1315</v>
      </c>
      <c r="E1204" s="17" t="s">
        <v>9</v>
      </c>
      <c r="F1204" s="25">
        <v>2082</v>
      </c>
      <c r="G1204" s="26">
        <v>1.04420576736286</v>
      </c>
    </row>
    <row r="1205" spans="1:7" x14ac:dyDescent="0.25">
      <c r="A1205" s="9">
        <f xml:space="preserve"> ROW( scalarDataframe[[#This Row],[row_id]] ) - ROW( scalarDataframe[[#Headers],[row_id]] )</f>
        <v>1204</v>
      </c>
      <c r="B1205" s="16" t="str">
        <f xml:space="preserve"> INDEX( co_scalarInfo[scalarType], MATCH( scalarDataframe[[#This Row],[scalarName]], co_scalarInfo[scalarName], 0 ) )</f>
        <v>damageAdj</v>
      </c>
      <c r="C1205" s="44" t="str">
        <f xml:space="preserve"> INDEX( co_scalarInfo[scalarLabel], MATCH( scalarDataframe[[#This Row],[scalarName]], co_scalarInfo[scalarName], 0 ) )</f>
        <v>MH Demographic Proportion Adjustment Factor</v>
      </c>
      <c r="D1205" s="24" t="s">
        <v>1315</v>
      </c>
      <c r="E1205" s="17" t="s">
        <v>9</v>
      </c>
      <c r="F1205" s="25">
        <v>2087</v>
      </c>
      <c r="G1205" s="26">
        <v>1.0480141786611901</v>
      </c>
    </row>
    <row r="1206" spans="1:7" x14ac:dyDescent="0.25">
      <c r="A1206" s="9">
        <f xml:space="preserve"> ROW( scalarDataframe[[#This Row],[row_id]] ) - ROW( scalarDataframe[[#Headers],[row_id]] )</f>
        <v>1205</v>
      </c>
      <c r="B1206" s="16" t="str">
        <f xml:space="preserve"> INDEX( co_scalarInfo[scalarType], MATCH( scalarDataframe[[#This Row],[scalarName]], co_scalarInfo[scalarName], 0 ) )</f>
        <v>damageAdj</v>
      </c>
      <c r="C1206" s="44" t="str">
        <f xml:space="preserve"> INDEX( co_scalarInfo[scalarLabel], MATCH( scalarDataframe[[#This Row],[scalarName]], co_scalarInfo[scalarName], 0 ) )</f>
        <v>MH Demographic Proportion Adjustment Factor</v>
      </c>
      <c r="D1206" s="24" t="s">
        <v>1315</v>
      </c>
      <c r="E1206" s="17" t="s">
        <v>9</v>
      </c>
      <c r="F1206" s="25">
        <v>2091</v>
      </c>
      <c r="G1206" s="26">
        <v>1.0510405119896</v>
      </c>
    </row>
    <row r="1207" spans="1:7" x14ac:dyDescent="0.25">
      <c r="A1207" s="9">
        <f xml:space="preserve"> ROW( scalarDataframe[[#This Row],[row_id]] ) - ROW( scalarDataframe[[#Headers],[row_id]] )</f>
        <v>1206</v>
      </c>
      <c r="B1207" s="16" t="str">
        <f xml:space="preserve"> INDEX( co_scalarInfo[scalarType], MATCH( scalarDataframe[[#This Row],[scalarName]], co_scalarInfo[scalarName], 0 ) )</f>
        <v>damageAdj</v>
      </c>
      <c r="C1207" s="44" t="str">
        <f xml:space="preserve"> INDEX( co_scalarInfo[scalarLabel], MATCH( scalarDataframe[[#This Row],[scalarName]], co_scalarInfo[scalarName], 0 ) )</f>
        <v>MH Demographic Proportion Adjustment Factor</v>
      </c>
      <c r="D1207" s="24" t="s">
        <v>1315</v>
      </c>
      <c r="E1207" s="17" t="s">
        <v>10</v>
      </c>
      <c r="F1207" s="25">
        <v>2010</v>
      </c>
      <c r="G1207" s="26">
        <v>0.99568521610406646</v>
      </c>
    </row>
    <row r="1208" spans="1:7" x14ac:dyDescent="0.25">
      <c r="A1208" s="9">
        <f xml:space="preserve"> ROW( scalarDataframe[[#This Row],[row_id]] ) - ROW( scalarDataframe[[#Headers],[row_id]] )</f>
        <v>1207</v>
      </c>
      <c r="B1208" s="16" t="str">
        <f xml:space="preserve"> INDEX( co_scalarInfo[scalarType], MATCH( scalarDataframe[[#This Row],[scalarName]], co_scalarInfo[scalarName], 0 ) )</f>
        <v>damageAdj</v>
      </c>
      <c r="C1208" s="44" t="str">
        <f xml:space="preserve"> INDEX( co_scalarInfo[scalarLabel], MATCH( scalarDataframe[[#This Row],[scalarName]], co_scalarInfo[scalarName], 0 ) )</f>
        <v>MH Demographic Proportion Adjustment Factor</v>
      </c>
      <c r="D1208" s="24" t="s">
        <v>1315</v>
      </c>
      <c r="E1208" s="17" t="s">
        <v>10</v>
      </c>
      <c r="F1208" s="25">
        <v>2011</v>
      </c>
      <c r="G1208" s="26">
        <v>0.99656007861970297</v>
      </c>
    </row>
    <row r="1209" spans="1:7" x14ac:dyDescent="0.25">
      <c r="A1209" s="9">
        <f xml:space="preserve"> ROW( scalarDataframe[[#This Row],[row_id]] ) - ROW( scalarDataframe[[#Headers],[row_id]] )</f>
        <v>1208</v>
      </c>
      <c r="B1209" s="16" t="str">
        <f xml:space="preserve"> INDEX( co_scalarInfo[scalarType], MATCH( scalarDataframe[[#This Row],[scalarName]], co_scalarInfo[scalarName], 0 ) )</f>
        <v>damageAdj</v>
      </c>
      <c r="C1209" s="44" t="str">
        <f xml:space="preserve"> INDEX( co_scalarInfo[scalarLabel], MATCH( scalarDataframe[[#This Row],[scalarName]], co_scalarInfo[scalarName], 0 ) )</f>
        <v>MH Demographic Proportion Adjustment Factor</v>
      </c>
      <c r="D1209" s="24" t="s">
        <v>1315</v>
      </c>
      <c r="E1209" s="17" t="s">
        <v>10</v>
      </c>
      <c r="F1209" s="25">
        <v>2013</v>
      </c>
      <c r="G1209" s="26">
        <v>0.99830980365097599</v>
      </c>
    </row>
    <row r="1210" spans="1:7" x14ac:dyDescent="0.25">
      <c r="A1210" s="9">
        <f xml:space="preserve"> ROW( scalarDataframe[[#This Row],[row_id]] ) - ROW( scalarDataframe[[#Headers],[row_id]] )</f>
        <v>1209</v>
      </c>
      <c r="B1210" s="16" t="str">
        <f xml:space="preserve"> INDEX( co_scalarInfo[scalarType], MATCH( scalarDataframe[[#This Row],[scalarName]], co_scalarInfo[scalarName], 0 ) )</f>
        <v>damageAdj</v>
      </c>
      <c r="C1210" s="44" t="str">
        <f xml:space="preserve"> INDEX( co_scalarInfo[scalarLabel], MATCH( scalarDataframe[[#This Row],[scalarName]], co_scalarInfo[scalarName], 0 ) )</f>
        <v>MH Demographic Proportion Adjustment Factor</v>
      </c>
      <c r="D1210" s="24" t="s">
        <v>1315</v>
      </c>
      <c r="E1210" s="17" t="s">
        <v>10</v>
      </c>
      <c r="F1210" s="25">
        <v>2017</v>
      </c>
      <c r="G1210" s="26">
        <v>1.0015728076222301</v>
      </c>
    </row>
    <row r="1211" spans="1:7" x14ac:dyDescent="0.25">
      <c r="A1211" s="9">
        <f xml:space="preserve"> ROW( scalarDataframe[[#This Row],[row_id]] ) - ROW( scalarDataframe[[#Headers],[row_id]] )</f>
        <v>1210</v>
      </c>
      <c r="B1211" s="16" t="str">
        <f xml:space="preserve"> INDEX( co_scalarInfo[scalarType], MATCH( scalarDataframe[[#This Row],[scalarName]], co_scalarInfo[scalarName], 0 ) )</f>
        <v>damageAdj</v>
      </c>
      <c r="C1211" s="44" t="str">
        <f xml:space="preserve"> INDEX( co_scalarInfo[scalarLabel], MATCH( scalarDataframe[[#This Row],[scalarName]], co_scalarInfo[scalarName], 0 ) )</f>
        <v>MH Demographic Proportion Adjustment Factor</v>
      </c>
      <c r="D1211" s="24" t="s">
        <v>1315</v>
      </c>
      <c r="E1211" s="17" t="s">
        <v>10</v>
      </c>
      <c r="F1211" s="25">
        <v>2025</v>
      </c>
      <c r="G1211" s="26">
        <v>1.0085809737161899</v>
      </c>
    </row>
    <row r="1212" spans="1:7" x14ac:dyDescent="0.25">
      <c r="A1212" s="9">
        <f xml:space="preserve"> ROW( scalarDataframe[[#This Row],[row_id]] ) - ROW( scalarDataframe[[#Headers],[row_id]] )</f>
        <v>1211</v>
      </c>
      <c r="B1212" s="16" t="str">
        <f xml:space="preserve"> INDEX( co_scalarInfo[scalarType], MATCH( scalarDataframe[[#This Row],[scalarName]], co_scalarInfo[scalarName], 0 ) )</f>
        <v>damageAdj</v>
      </c>
      <c r="C1212" s="44" t="str">
        <f xml:space="preserve"> INDEX( co_scalarInfo[scalarLabel], MATCH( scalarDataframe[[#This Row],[scalarName]], co_scalarInfo[scalarName], 0 ) )</f>
        <v>MH Demographic Proportion Adjustment Factor</v>
      </c>
      <c r="D1212" s="24" t="s">
        <v>1315</v>
      </c>
      <c r="E1212" s="17" t="s">
        <v>10</v>
      </c>
      <c r="F1212" s="25">
        <v>2029</v>
      </c>
      <c r="G1212" s="26">
        <v>1.01218398583216</v>
      </c>
    </row>
    <row r="1213" spans="1:7" x14ac:dyDescent="0.25">
      <c r="A1213" s="9">
        <f xml:space="preserve"> ROW( scalarDataframe[[#This Row],[row_id]] ) - ROW( scalarDataframe[[#Headers],[row_id]] )</f>
        <v>1212</v>
      </c>
      <c r="B1213" s="16" t="str">
        <f xml:space="preserve"> INDEX( co_scalarInfo[scalarType], MATCH( scalarDataframe[[#This Row],[scalarName]], co_scalarInfo[scalarName], 0 ) )</f>
        <v>damageAdj</v>
      </c>
      <c r="C1213" s="44" t="str">
        <f xml:space="preserve"> INDEX( co_scalarInfo[scalarLabel], MATCH( scalarDataframe[[#This Row],[scalarName]], co_scalarInfo[scalarName], 0 ) )</f>
        <v>MH Demographic Proportion Adjustment Factor</v>
      </c>
      <c r="D1213" s="24" t="s">
        <v>1315</v>
      </c>
      <c r="E1213" s="17" t="s">
        <v>10</v>
      </c>
      <c r="F1213" s="25">
        <v>2032</v>
      </c>
      <c r="G1213" s="26">
        <v>1.0155089547789899</v>
      </c>
    </row>
    <row r="1214" spans="1:7" x14ac:dyDescent="0.25">
      <c r="A1214" s="9">
        <f xml:space="preserve"> ROW( scalarDataframe[[#This Row],[row_id]] ) - ROW( scalarDataframe[[#Headers],[row_id]] )</f>
        <v>1213</v>
      </c>
      <c r="B1214" s="16" t="str">
        <f xml:space="preserve"> INDEX( co_scalarInfo[scalarType], MATCH( scalarDataframe[[#This Row],[scalarName]], co_scalarInfo[scalarName], 0 ) )</f>
        <v>damageAdj</v>
      </c>
      <c r="C1214" s="44" t="str">
        <f xml:space="preserve"> INDEX( co_scalarInfo[scalarLabel], MATCH( scalarDataframe[[#This Row],[scalarName]], co_scalarInfo[scalarName], 0 ) )</f>
        <v>MH Demographic Proportion Adjustment Factor</v>
      </c>
      <c r="D1214" s="24" t="s">
        <v>1315</v>
      </c>
      <c r="E1214" s="17" t="s">
        <v>10</v>
      </c>
      <c r="F1214" s="25">
        <v>2033</v>
      </c>
      <c r="G1214" s="26">
        <v>1.01670740152664</v>
      </c>
    </row>
    <row r="1215" spans="1:7" x14ac:dyDescent="0.25">
      <c r="A1215" s="9">
        <f xml:space="preserve"> ROW( scalarDataframe[[#This Row],[row_id]] ) - ROW( scalarDataframe[[#Headers],[row_id]] )</f>
        <v>1214</v>
      </c>
      <c r="B1215" s="16" t="str">
        <f xml:space="preserve"> INDEX( co_scalarInfo[scalarType], MATCH( scalarDataframe[[#This Row],[scalarName]], co_scalarInfo[scalarName], 0 ) )</f>
        <v>damageAdj</v>
      </c>
      <c r="C1215" s="44" t="str">
        <f xml:space="preserve"> INDEX( co_scalarInfo[scalarLabel], MATCH( scalarDataframe[[#This Row],[scalarName]], co_scalarInfo[scalarName], 0 ) )</f>
        <v>MH Demographic Proportion Adjustment Factor</v>
      </c>
      <c r="D1215" s="24" t="s">
        <v>1315</v>
      </c>
      <c r="E1215" s="17" t="s">
        <v>10</v>
      </c>
      <c r="F1215" s="25">
        <v>2037</v>
      </c>
      <c r="G1215" s="26">
        <v>1.0213831535865501</v>
      </c>
    </row>
    <row r="1216" spans="1:7" x14ac:dyDescent="0.25">
      <c r="A1216" s="9">
        <f xml:space="preserve"> ROW( scalarDataframe[[#This Row],[row_id]] ) - ROW( scalarDataframe[[#Headers],[row_id]] )</f>
        <v>1215</v>
      </c>
      <c r="B1216" s="16" t="str">
        <f xml:space="preserve"> INDEX( co_scalarInfo[scalarType], MATCH( scalarDataframe[[#This Row],[scalarName]], co_scalarInfo[scalarName], 0 ) )</f>
        <v>damageAdj</v>
      </c>
      <c r="C1216" s="44" t="str">
        <f xml:space="preserve"> INDEX( co_scalarInfo[scalarLabel], MATCH( scalarDataframe[[#This Row],[scalarName]], co_scalarInfo[scalarName], 0 ) )</f>
        <v>MH Demographic Proportion Adjustment Factor</v>
      </c>
      <c r="D1216" s="24" t="s">
        <v>1315</v>
      </c>
      <c r="E1216" s="17" t="s">
        <v>10</v>
      </c>
      <c r="F1216" s="25">
        <v>2044</v>
      </c>
      <c r="G1216" s="26">
        <v>1.02749901943804</v>
      </c>
    </row>
    <row r="1217" spans="1:7" x14ac:dyDescent="0.25">
      <c r="A1217" s="9">
        <f xml:space="preserve"> ROW( scalarDataframe[[#This Row],[row_id]] ) - ROW( scalarDataframe[[#Headers],[row_id]] )</f>
        <v>1216</v>
      </c>
      <c r="B1217" s="16" t="str">
        <f xml:space="preserve"> INDEX( co_scalarInfo[scalarType], MATCH( scalarDataframe[[#This Row],[scalarName]], co_scalarInfo[scalarName], 0 ) )</f>
        <v>damageAdj</v>
      </c>
      <c r="C1217" s="44" t="str">
        <f xml:space="preserve"> INDEX( co_scalarInfo[scalarLabel], MATCH( scalarDataframe[[#This Row],[scalarName]], co_scalarInfo[scalarName], 0 ) )</f>
        <v>MH Demographic Proportion Adjustment Factor</v>
      </c>
      <c r="D1217" s="24" t="s">
        <v>1315</v>
      </c>
      <c r="E1217" s="17" t="s">
        <v>10</v>
      </c>
      <c r="F1217" s="25">
        <v>2048</v>
      </c>
      <c r="G1217" s="26">
        <v>1.03030262112074</v>
      </c>
    </row>
    <row r="1218" spans="1:7" x14ac:dyDescent="0.25">
      <c r="A1218" s="9">
        <f xml:space="preserve"> ROW( scalarDataframe[[#This Row],[row_id]] ) - ROW( scalarDataframe[[#Headers],[row_id]] )</f>
        <v>1217</v>
      </c>
      <c r="B1218" s="16" t="str">
        <f xml:space="preserve"> INDEX( co_scalarInfo[scalarType], MATCH( scalarDataframe[[#This Row],[scalarName]], co_scalarInfo[scalarName], 0 ) )</f>
        <v>damageAdj</v>
      </c>
      <c r="C1218" s="44" t="str">
        <f xml:space="preserve"> INDEX( co_scalarInfo[scalarLabel], MATCH( scalarDataframe[[#This Row],[scalarName]], co_scalarInfo[scalarName], 0 ) )</f>
        <v>MH Demographic Proportion Adjustment Factor</v>
      </c>
      <c r="D1218" s="24" t="s">
        <v>1315</v>
      </c>
      <c r="E1218" s="17" t="s">
        <v>10</v>
      </c>
      <c r="F1218" s="25">
        <v>2049</v>
      </c>
      <c r="G1218" s="26">
        <v>1.0309305511740201</v>
      </c>
    </row>
    <row r="1219" spans="1:7" x14ac:dyDescent="0.25">
      <c r="A1219" s="9">
        <f xml:space="preserve"> ROW( scalarDataframe[[#This Row],[row_id]] ) - ROW( scalarDataframe[[#Headers],[row_id]] )</f>
        <v>1218</v>
      </c>
      <c r="B1219" s="16" t="str">
        <f xml:space="preserve"> INDEX( co_scalarInfo[scalarType], MATCH( scalarDataframe[[#This Row],[scalarName]], co_scalarInfo[scalarName], 0 ) )</f>
        <v>damageAdj</v>
      </c>
      <c r="C1219" s="44" t="str">
        <f xml:space="preserve"> INDEX( co_scalarInfo[scalarLabel], MATCH( scalarDataframe[[#This Row],[scalarName]], co_scalarInfo[scalarName], 0 ) )</f>
        <v>MH Demographic Proportion Adjustment Factor</v>
      </c>
      <c r="D1219" s="24" t="s">
        <v>1315</v>
      </c>
      <c r="E1219" s="17" t="s">
        <v>10</v>
      </c>
      <c r="F1219" s="25">
        <v>2050</v>
      </c>
      <c r="G1219" s="26">
        <v>1.03157050559578</v>
      </c>
    </row>
    <row r="1220" spans="1:7" x14ac:dyDescent="0.25">
      <c r="A1220" s="9">
        <f xml:space="preserve"> ROW( scalarDataframe[[#This Row],[row_id]] ) - ROW( scalarDataframe[[#Headers],[row_id]] )</f>
        <v>1219</v>
      </c>
      <c r="B1220" s="16" t="str">
        <f xml:space="preserve"> INDEX( co_scalarInfo[scalarType], MATCH( scalarDataframe[[#This Row],[scalarName]], co_scalarInfo[scalarName], 0 ) )</f>
        <v>damageAdj</v>
      </c>
      <c r="C1220" s="44" t="str">
        <f xml:space="preserve"> INDEX( co_scalarInfo[scalarLabel], MATCH( scalarDataframe[[#This Row],[scalarName]], co_scalarInfo[scalarName], 0 ) )</f>
        <v>MH Demographic Proportion Adjustment Factor</v>
      </c>
      <c r="D1220" s="24" t="s">
        <v>1315</v>
      </c>
      <c r="E1220" s="17" t="s">
        <v>10</v>
      </c>
      <c r="F1220" s="25">
        <v>2052</v>
      </c>
      <c r="G1220" s="26">
        <v>1.0325778386592299</v>
      </c>
    </row>
    <row r="1221" spans="1:7" x14ac:dyDescent="0.25">
      <c r="A1221" s="9">
        <f xml:space="preserve"> ROW( scalarDataframe[[#This Row],[row_id]] ) - ROW( scalarDataframe[[#Headers],[row_id]] )</f>
        <v>1220</v>
      </c>
      <c r="B1221" s="16" t="str">
        <f xml:space="preserve"> INDEX( co_scalarInfo[scalarType], MATCH( scalarDataframe[[#This Row],[scalarName]], co_scalarInfo[scalarName], 0 ) )</f>
        <v>damageAdj</v>
      </c>
      <c r="C1221" s="44" t="str">
        <f xml:space="preserve"> INDEX( co_scalarInfo[scalarLabel], MATCH( scalarDataframe[[#This Row],[scalarName]], co_scalarInfo[scalarName], 0 ) )</f>
        <v>MH Demographic Proportion Adjustment Factor</v>
      </c>
      <c r="D1221" s="24" t="s">
        <v>1315</v>
      </c>
      <c r="E1221" s="17" t="s">
        <v>10</v>
      </c>
      <c r="F1221" s="25">
        <v>2055</v>
      </c>
      <c r="G1221" s="26">
        <v>1.0337794306372201</v>
      </c>
    </row>
    <row r="1222" spans="1:7" x14ac:dyDescent="0.25">
      <c r="A1222" s="9">
        <f xml:space="preserve"> ROW( scalarDataframe[[#This Row],[row_id]] ) - ROW( scalarDataframe[[#Headers],[row_id]] )</f>
        <v>1221</v>
      </c>
      <c r="B1222" s="16" t="str">
        <f xml:space="preserve"> INDEX( co_scalarInfo[scalarType], MATCH( scalarDataframe[[#This Row],[scalarName]], co_scalarInfo[scalarName], 0 ) )</f>
        <v>damageAdj</v>
      </c>
      <c r="C1222" s="44" t="str">
        <f xml:space="preserve"> INDEX( co_scalarInfo[scalarLabel], MATCH( scalarDataframe[[#This Row],[scalarName]], co_scalarInfo[scalarName], 0 ) )</f>
        <v>MH Demographic Proportion Adjustment Factor</v>
      </c>
      <c r="D1222" s="24" t="s">
        <v>1315</v>
      </c>
      <c r="E1222" s="17" t="s">
        <v>10</v>
      </c>
      <c r="F1222" s="25">
        <v>2059</v>
      </c>
      <c r="G1222" s="26">
        <v>1.03567670092655</v>
      </c>
    </row>
    <row r="1223" spans="1:7" x14ac:dyDescent="0.25">
      <c r="A1223" s="9">
        <f xml:space="preserve"> ROW( scalarDataframe[[#This Row],[row_id]] ) - ROW( scalarDataframe[[#Headers],[row_id]] )</f>
        <v>1222</v>
      </c>
      <c r="B1223" s="16" t="str">
        <f xml:space="preserve"> INDEX( co_scalarInfo[scalarType], MATCH( scalarDataframe[[#This Row],[scalarName]], co_scalarInfo[scalarName], 0 ) )</f>
        <v>damageAdj</v>
      </c>
      <c r="C1223" s="44" t="str">
        <f xml:space="preserve"> INDEX( co_scalarInfo[scalarLabel], MATCH( scalarDataframe[[#This Row],[scalarName]], co_scalarInfo[scalarName], 0 ) )</f>
        <v>MH Demographic Proportion Adjustment Factor</v>
      </c>
      <c r="D1223" s="24" t="s">
        <v>1315</v>
      </c>
      <c r="E1223" s="17" t="s">
        <v>10</v>
      </c>
      <c r="F1223" s="25">
        <v>2061</v>
      </c>
      <c r="G1223" s="26">
        <v>1.03676479073854</v>
      </c>
    </row>
    <row r="1224" spans="1:7" x14ac:dyDescent="0.25">
      <c r="A1224" s="9">
        <f xml:space="preserve"> ROW( scalarDataframe[[#This Row],[row_id]] ) - ROW( scalarDataframe[[#Headers],[row_id]] )</f>
        <v>1223</v>
      </c>
      <c r="B1224" s="16" t="str">
        <f xml:space="preserve"> INDEX( co_scalarInfo[scalarType], MATCH( scalarDataframe[[#This Row],[scalarName]], co_scalarInfo[scalarName], 0 ) )</f>
        <v>damageAdj</v>
      </c>
      <c r="C1224" s="44" t="str">
        <f xml:space="preserve"> INDEX( co_scalarInfo[scalarLabel], MATCH( scalarDataframe[[#This Row],[scalarName]], co_scalarInfo[scalarName], 0 ) )</f>
        <v>MH Demographic Proportion Adjustment Factor</v>
      </c>
      <c r="D1224" s="24" t="s">
        <v>1315</v>
      </c>
      <c r="E1224" s="17" t="s">
        <v>10</v>
      </c>
      <c r="F1224" s="25">
        <v>2062</v>
      </c>
      <c r="G1224" s="26">
        <v>1.0373628457836199</v>
      </c>
    </row>
    <row r="1225" spans="1:7" x14ac:dyDescent="0.25">
      <c r="A1225" s="9">
        <f xml:space="preserve"> ROW( scalarDataframe[[#This Row],[row_id]] ) - ROW( scalarDataframe[[#Headers],[row_id]] )</f>
        <v>1224</v>
      </c>
      <c r="B1225" s="16" t="str">
        <f xml:space="preserve"> INDEX( co_scalarInfo[scalarType], MATCH( scalarDataframe[[#This Row],[scalarName]], co_scalarInfo[scalarName], 0 ) )</f>
        <v>damageAdj</v>
      </c>
      <c r="C1225" s="44" t="str">
        <f xml:space="preserve"> INDEX( co_scalarInfo[scalarLabel], MATCH( scalarDataframe[[#This Row],[scalarName]], co_scalarInfo[scalarName], 0 ) )</f>
        <v>MH Demographic Proportion Adjustment Factor</v>
      </c>
      <c r="D1225" s="24" t="s">
        <v>1315</v>
      </c>
      <c r="E1225" s="17" t="s">
        <v>10</v>
      </c>
      <c r="F1225" s="25">
        <v>2064</v>
      </c>
      <c r="G1225" s="26">
        <v>1.0384565275648201</v>
      </c>
    </row>
    <row r="1226" spans="1:7" x14ac:dyDescent="0.25">
      <c r="A1226" s="9">
        <f xml:space="preserve"> ROW( scalarDataframe[[#This Row],[row_id]] ) - ROW( scalarDataframe[[#Headers],[row_id]] )</f>
        <v>1225</v>
      </c>
      <c r="B1226" s="16" t="str">
        <f xml:space="preserve"> INDEX( co_scalarInfo[scalarType], MATCH( scalarDataframe[[#This Row],[scalarName]], co_scalarInfo[scalarName], 0 ) )</f>
        <v>damageAdj</v>
      </c>
      <c r="C1226" s="44" t="str">
        <f xml:space="preserve"> INDEX( co_scalarInfo[scalarLabel], MATCH( scalarDataframe[[#This Row],[scalarName]], co_scalarInfo[scalarName], 0 ) )</f>
        <v>MH Demographic Proportion Adjustment Factor</v>
      </c>
      <c r="D1226" s="24" t="s">
        <v>1315</v>
      </c>
      <c r="E1226" s="17" t="s">
        <v>10</v>
      </c>
      <c r="F1226" s="25">
        <v>2067</v>
      </c>
      <c r="G1226" s="26">
        <v>1.0403460498691699</v>
      </c>
    </row>
    <row r="1227" spans="1:7" x14ac:dyDescent="0.25">
      <c r="A1227" s="9">
        <f xml:space="preserve"> ROW( scalarDataframe[[#This Row],[row_id]] ) - ROW( scalarDataframe[[#Headers],[row_id]] )</f>
        <v>1226</v>
      </c>
      <c r="B1227" s="16" t="str">
        <f xml:space="preserve"> INDEX( co_scalarInfo[scalarType], MATCH( scalarDataframe[[#This Row],[scalarName]], co_scalarInfo[scalarName], 0 ) )</f>
        <v>damageAdj</v>
      </c>
      <c r="C1227" s="44" t="str">
        <f xml:space="preserve"> INDEX( co_scalarInfo[scalarLabel], MATCH( scalarDataframe[[#This Row],[scalarName]], co_scalarInfo[scalarName], 0 ) )</f>
        <v>MH Demographic Proportion Adjustment Factor</v>
      </c>
      <c r="D1227" s="24" t="s">
        <v>1315</v>
      </c>
      <c r="E1227" s="17" t="s">
        <v>10</v>
      </c>
      <c r="F1227" s="25">
        <v>2071</v>
      </c>
      <c r="G1227" s="26">
        <v>1.04265113500066</v>
      </c>
    </row>
    <row r="1228" spans="1:7" x14ac:dyDescent="0.25">
      <c r="A1228" s="9">
        <f xml:space="preserve"> ROW( scalarDataframe[[#This Row],[row_id]] ) - ROW( scalarDataframe[[#Headers],[row_id]] )</f>
        <v>1227</v>
      </c>
      <c r="B1228" s="16" t="str">
        <f xml:space="preserve"> INDEX( co_scalarInfo[scalarType], MATCH( scalarDataframe[[#This Row],[scalarName]], co_scalarInfo[scalarName], 0 ) )</f>
        <v>damageAdj</v>
      </c>
      <c r="C1228" s="44" t="str">
        <f xml:space="preserve"> INDEX( co_scalarInfo[scalarLabel], MATCH( scalarDataframe[[#This Row],[scalarName]], co_scalarInfo[scalarName], 0 ) )</f>
        <v>MH Demographic Proportion Adjustment Factor</v>
      </c>
      <c r="D1228" s="24" t="s">
        <v>1315</v>
      </c>
      <c r="E1228" s="17" t="s">
        <v>10</v>
      </c>
      <c r="F1228" s="25">
        <v>2076</v>
      </c>
      <c r="G1228" s="26">
        <v>1.04477079431469</v>
      </c>
    </row>
    <row r="1229" spans="1:7" x14ac:dyDescent="0.25">
      <c r="A1229" s="9">
        <f xml:space="preserve"> ROW( scalarDataframe[[#This Row],[row_id]] ) - ROW( scalarDataframe[[#Headers],[row_id]] )</f>
        <v>1228</v>
      </c>
      <c r="B1229" s="16" t="str">
        <f xml:space="preserve"> INDEX( co_scalarInfo[scalarType], MATCH( scalarDataframe[[#This Row],[scalarName]], co_scalarInfo[scalarName], 0 ) )</f>
        <v>damageAdj</v>
      </c>
      <c r="C1229" s="44" t="str">
        <f xml:space="preserve"> INDEX( co_scalarInfo[scalarLabel], MATCH( scalarDataframe[[#This Row],[scalarName]], co_scalarInfo[scalarName], 0 ) )</f>
        <v>MH Demographic Proportion Adjustment Factor</v>
      </c>
      <c r="D1229" s="24" t="s">
        <v>1315</v>
      </c>
      <c r="E1229" s="17" t="s">
        <v>10</v>
      </c>
      <c r="F1229" s="25">
        <v>2077</v>
      </c>
      <c r="G1229" s="26">
        <v>1.04517032159898</v>
      </c>
    </row>
    <row r="1230" spans="1:7" x14ac:dyDescent="0.25">
      <c r="A1230" s="9">
        <f xml:space="preserve"> ROW( scalarDataframe[[#This Row],[row_id]] ) - ROW( scalarDataframe[[#Headers],[row_id]] )</f>
        <v>1229</v>
      </c>
      <c r="B1230" s="16" t="str">
        <f xml:space="preserve"> INDEX( co_scalarInfo[scalarType], MATCH( scalarDataframe[[#This Row],[scalarName]], co_scalarInfo[scalarName], 0 ) )</f>
        <v>damageAdj</v>
      </c>
      <c r="C1230" s="44" t="str">
        <f xml:space="preserve"> INDEX( co_scalarInfo[scalarLabel], MATCH( scalarDataframe[[#This Row],[scalarName]], co_scalarInfo[scalarName], 0 ) )</f>
        <v>MH Demographic Proportion Adjustment Factor</v>
      </c>
      <c r="D1230" s="24" t="s">
        <v>1315</v>
      </c>
      <c r="E1230" s="17" t="s">
        <v>10</v>
      </c>
      <c r="F1230" s="25">
        <v>2081</v>
      </c>
      <c r="G1230" s="26">
        <v>1.04701360828684</v>
      </c>
    </row>
    <row r="1231" spans="1:7" x14ac:dyDescent="0.25">
      <c r="A1231" s="9">
        <f xml:space="preserve"> ROW( scalarDataframe[[#This Row],[row_id]] ) - ROW( scalarDataframe[[#Headers],[row_id]] )</f>
        <v>1230</v>
      </c>
      <c r="B1231" s="16" t="str">
        <f xml:space="preserve"> INDEX( co_scalarInfo[scalarType], MATCH( scalarDataframe[[#This Row],[scalarName]], co_scalarInfo[scalarName], 0 ) )</f>
        <v>damageAdj</v>
      </c>
      <c r="C1231" s="44" t="str">
        <f xml:space="preserve"> INDEX( co_scalarInfo[scalarLabel], MATCH( scalarDataframe[[#This Row],[scalarName]], co_scalarInfo[scalarName], 0 ) )</f>
        <v>MH Demographic Proportion Adjustment Factor</v>
      </c>
      <c r="D1231" s="24" t="s">
        <v>1315</v>
      </c>
      <c r="E1231" s="17" t="s">
        <v>10</v>
      </c>
      <c r="F1231" s="25">
        <v>2082</v>
      </c>
      <c r="G1231" s="26">
        <v>1.0478782752232201</v>
      </c>
    </row>
    <row r="1232" spans="1:7" x14ac:dyDescent="0.25">
      <c r="A1232" s="9">
        <f xml:space="preserve"> ROW( scalarDataframe[[#This Row],[row_id]] ) - ROW( scalarDataframe[[#Headers],[row_id]] )</f>
        <v>1231</v>
      </c>
      <c r="B1232" s="16" t="str">
        <f xml:space="preserve"> INDEX( co_scalarInfo[scalarType], MATCH( scalarDataframe[[#This Row],[scalarName]], co_scalarInfo[scalarName], 0 ) )</f>
        <v>damageAdj</v>
      </c>
      <c r="C1232" s="44" t="str">
        <f xml:space="preserve"> INDEX( co_scalarInfo[scalarLabel], MATCH( scalarDataframe[[#This Row],[scalarName]], co_scalarInfo[scalarName], 0 ) )</f>
        <v>MH Demographic Proportion Adjustment Factor</v>
      </c>
      <c r="D1232" s="24" t="s">
        <v>1315</v>
      </c>
      <c r="E1232" s="17" t="s">
        <v>10</v>
      </c>
      <c r="F1232" s="25">
        <v>2087</v>
      </c>
      <c r="G1232" s="26">
        <v>1.05108637273163</v>
      </c>
    </row>
    <row r="1233" spans="1:7" x14ac:dyDescent="0.25">
      <c r="A1233" s="9">
        <f xml:space="preserve"> ROW( scalarDataframe[[#This Row],[row_id]] ) - ROW( scalarDataframe[[#Headers],[row_id]] )</f>
        <v>1232</v>
      </c>
      <c r="B1233" s="16" t="str">
        <f xml:space="preserve"> INDEX( co_scalarInfo[scalarType], MATCH( scalarDataframe[[#This Row],[scalarName]], co_scalarInfo[scalarName], 0 ) )</f>
        <v>damageAdj</v>
      </c>
      <c r="C1233" s="44" t="str">
        <f xml:space="preserve"> INDEX( co_scalarInfo[scalarLabel], MATCH( scalarDataframe[[#This Row],[scalarName]], co_scalarInfo[scalarName], 0 ) )</f>
        <v>MH Demographic Proportion Adjustment Factor</v>
      </c>
      <c r="D1233" s="24" t="s">
        <v>1315</v>
      </c>
      <c r="E1233" s="17" t="s">
        <v>10</v>
      </c>
      <c r="F1233" s="25">
        <v>2091</v>
      </c>
      <c r="G1233" s="26">
        <v>1.0539960298960001</v>
      </c>
    </row>
    <row r="1234" spans="1:7" x14ac:dyDescent="0.25">
      <c r="A1234" s="9">
        <f xml:space="preserve"> ROW( scalarDataframe[[#This Row],[row_id]] ) - ROW( scalarDataframe[[#Headers],[row_id]] )</f>
        <v>1233</v>
      </c>
      <c r="B1234" s="16" t="str">
        <f xml:space="preserve"> INDEX( co_scalarInfo[scalarType], MATCH( scalarDataframe[[#This Row],[scalarName]], co_scalarInfo[scalarName], 0 ) )</f>
        <v>damageAdj</v>
      </c>
      <c r="C1234" s="44" t="str">
        <f xml:space="preserve"> INDEX( co_scalarInfo[scalarLabel], MATCH( scalarDataframe[[#This Row],[scalarName]], co_scalarInfo[scalarName], 0 ) )</f>
        <v>MH Demographic Proportion Adjustment Factor</v>
      </c>
      <c r="D1234" s="24" t="s">
        <v>1315</v>
      </c>
      <c r="E1234" s="17" t="s">
        <v>11</v>
      </c>
      <c r="F1234" s="25">
        <v>2010</v>
      </c>
      <c r="G1234" s="26">
        <v>0.99467658136172643</v>
      </c>
    </row>
    <row r="1235" spans="1:7" x14ac:dyDescent="0.25">
      <c r="A1235" s="9">
        <f xml:space="preserve"> ROW( scalarDataframe[[#This Row],[row_id]] ) - ROW( scalarDataframe[[#Headers],[row_id]] )</f>
        <v>1234</v>
      </c>
      <c r="B1235" s="16" t="str">
        <f xml:space="preserve"> INDEX( co_scalarInfo[scalarType], MATCH( scalarDataframe[[#This Row],[scalarName]], co_scalarInfo[scalarName], 0 ) )</f>
        <v>damageAdj</v>
      </c>
      <c r="C1235" s="44" t="str">
        <f xml:space="preserve"> INDEX( co_scalarInfo[scalarLabel], MATCH( scalarDataframe[[#This Row],[scalarName]], co_scalarInfo[scalarName], 0 ) )</f>
        <v>MH Demographic Proportion Adjustment Factor</v>
      </c>
      <c r="D1235" s="24" t="s">
        <v>1315</v>
      </c>
      <c r="E1235" s="17" t="s">
        <v>11</v>
      </c>
      <c r="F1235" s="25">
        <v>2011</v>
      </c>
      <c r="G1235" s="26">
        <v>0.99576429610908701</v>
      </c>
    </row>
    <row r="1236" spans="1:7" x14ac:dyDescent="0.25">
      <c r="A1236" s="9">
        <f xml:space="preserve"> ROW( scalarDataframe[[#This Row],[row_id]] ) - ROW( scalarDataframe[[#Headers],[row_id]] )</f>
        <v>1235</v>
      </c>
      <c r="B1236" s="16" t="str">
        <f xml:space="preserve"> INDEX( co_scalarInfo[scalarType], MATCH( scalarDataframe[[#This Row],[scalarName]], co_scalarInfo[scalarName], 0 ) )</f>
        <v>damageAdj</v>
      </c>
      <c r="C1236" s="44" t="str">
        <f xml:space="preserve"> INDEX( co_scalarInfo[scalarLabel], MATCH( scalarDataframe[[#This Row],[scalarName]], co_scalarInfo[scalarName], 0 ) )</f>
        <v>MH Demographic Proportion Adjustment Factor</v>
      </c>
      <c r="D1236" s="24" t="s">
        <v>1315</v>
      </c>
      <c r="E1236" s="17" t="s">
        <v>11</v>
      </c>
      <c r="F1236" s="25">
        <v>2013</v>
      </c>
      <c r="G1236" s="26">
        <v>0.99793972560380795</v>
      </c>
    </row>
    <row r="1237" spans="1:7" x14ac:dyDescent="0.25">
      <c r="A1237" s="9">
        <f xml:space="preserve"> ROW( scalarDataframe[[#This Row],[row_id]] ) - ROW( scalarDataframe[[#Headers],[row_id]] )</f>
        <v>1236</v>
      </c>
      <c r="B1237" s="16" t="str">
        <f xml:space="preserve"> INDEX( co_scalarInfo[scalarType], MATCH( scalarDataframe[[#This Row],[scalarName]], co_scalarInfo[scalarName], 0 ) )</f>
        <v>damageAdj</v>
      </c>
      <c r="C1237" s="44" t="str">
        <f xml:space="preserve"> INDEX( co_scalarInfo[scalarLabel], MATCH( scalarDataframe[[#This Row],[scalarName]], co_scalarInfo[scalarName], 0 ) )</f>
        <v>MH Demographic Proportion Adjustment Factor</v>
      </c>
      <c r="D1237" s="24" t="s">
        <v>1315</v>
      </c>
      <c r="E1237" s="17" t="s">
        <v>11</v>
      </c>
      <c r="F1237" s="25">
        <v>2017</v>
      </c>
      <c r="G1237" s="26">
        <v>1.0017593109285701</v>
      </c>
    </row>
    <row r="1238" spans="1:7" x14ac:dyDescent="0.25">
      <c r="A1238" s="9">
        <f xml:space="preserve"> ROW( scalarDataframe[[#This Row],[row_id]] ) - ROW( scalarDataframe[[#Headers],[row_id]] )</f>
        <v>1237</v>
      </c>
      <c r="B1238" s="16" t="str">
        <f xml:space="preserve"> INDEX( co_scalarInfo[scalarType], MATCH( scalarDataframe[[#This Row],[scalarName]], co_scalarInfo[scalarName], 0 ) )</f>
        <v>damageAdj</v>
      </c>
      <c r="C1238" s="44" t="str">
        <f xml:space="preserve"> INDEX( co_scalarInfo[scalarLabel], MATCH( scalarDataframe[[#This Row],[scalarName]], co_scalarInfo[scalarName], 0 ) )</f>
        <v>MH Demographic Proportion Adjustment Factor</v>
      </c>
      <c r="D1238" s="24" t="s">
        <v>1315</v>
      </c>
      <c r="E1238" s="17" t="s">
        <v>11</v>
      </c>
      <c r="F1238" s="25">
        <v>2025</v>
      </c>
      <c r="G1238" s="26">
        <v>1.0113203944098501</v>
      </c>
    </row>
    <row r="1239" spans="1:7" x14ac:dyDescent="0.25">
      <c r="A1239" s="9">
        <f xml:space="preserve"> ROW( scalarDataframe[[#This Row],[row_id]] ) - ROW( scalarDataframe[[#Headers],[row_id]] )</f>
        <v>1238</v>
      </c>
      <c r="B1239" s="16" t="str">
        <f xml:space="preserve"> INDEX( co_scalarInfo[scalarType], MATCH( scalarDataframe[[#This Row],[scalarName]], co_scalarInfo[scalarName], 0 ) )</f>
        <v>damageAdj</v>
      </c>
      <c r="C1239" s="44" t="str">
        <f xml:space="preserve"> INDEX( co_scalarInfo[scalarLabel], MATCH( scalarDataframe[[#This Row],[scalarName]], co_scalarInfo[scalarName], 0 ) )</f>
        <v>MH Demographic Proportion Adjustment Factor</v>
      </c>
      <c r="D1239" s="24" t="s">
        <v>1315</v>
      </c>
      <c r="E1239" s="17" t="s">
        <v>11</v>
      </c>
      <c r="F1239" s="25">
        <v>2029</v>
      </c>
      <c r="G1239" s="26">
        <v>1.01638101267742</v>
      </c>
    </row>
    <row r="1240" spans="1:7" x14ac:dyDescent="0.25">
      <c r="A1240" s="9">
        <f xml:space="preserve"> ROW( scalarDataframe[[#This Row],[row_id]] ) - ROW( scalarDataframe[[#Headers],[row_id]] )</f>
        <v>1239</v>
      </c>
      <c r="B1240" s="16" t="str">
        <f xml:space="preserve"> INDEX( co_scalarInfo[scalarType], MATCH( scalarDataframe[[#This Row],[scalarName]], co_scalarInfo[scalarName], 0 ) )</f>
        <v>damageAdj</v>
      </c>
      <c r="C1240" s="44" t="str">
        <f xml:space="preserve"> INDEX( co_scalarInfo[scalarLabel], MATCH( scalarDataframe[[#This Row],[scalarName]], co_scalarInfo[scalarName], 0 ) )</f>
        <v>MH Demographic Proportion Adjustment Factor</v>
      </c>
      <c r="D1240" s="24" t="s">
        <v>1315</v>
      </c>
      <c r="E1240" s="17" t="s">
        <v>11</v>
      </c>
      <c r="F1240" s="25">
        <v>2032</v>
      </c>
      <c r="G1240" s="26">
        <v>1.0199277662083901</v>
      </c>
    </row>
    <row r="1241" spans="1:7" x14ac:dyDescent="0.25">
      <c r="A1241" s="9">
        <f xml:space="preserve"> ROW( scalarDataframe[[#This Row],[row_id]] ) - ROW( scalarDataframe[[#Headers],[row_id]] )</f>
        <v>1240</v>
      </c>
      <c r="B1241" s="16" t="str">
        <f xml:space="preserve"> INDEX( co_scalarInfo[scalarType], MATCH( scalarDataframe[[#This Row],[scalarName]], co_scalarInfo[scalarName], 0 ) )</f>
        <v>damageAdj</v>
      </c>
      <c r="C1241" s="44" t="str">
        <f xml:space="preserve"> INDEX( co_scalarInfo[scalarLabel], MATCH( scalarDataframe[[#This Row],[scalarName]], co_scalarInfo[scalarName], 0 ) )</f>
        <v>MH Demographic Proportion Adjustment Factor</v>
      </c>
      <c r="D1241" s="24" t="s">
        <v>1315</v>
      </c>
      <c r="E1241" s="17" t="s">
        <v>11</v>
      </c>
      <c r="F1241" s="25">
        <v>2033</v>
      </c>
      <c r="G1241" s="26">
        <v>1.02100930186938</v>
      </c>
    </row>
    <row r="1242" spans="1:7" x14ac:dyDescent="0.25">
      <c r="A1242" s="9">
        <f xml:space="preserve"> ROW( scalarDataframe[[#This Row],[row_id]] ) - ROW( scalarDataframe[[#Headers],[row_id]] )</f>
        <v>1241</v>
      </c>
      <c r="B1242" s="16" t="str">
        <f xml:space="preserve"> INDEX( co_scalarInfo[scalarType], MATCH( scalarDataframe[[#This Row],[scalarName]], co_scalarInfo[scalarName], 0 ) )</f>
        <v>damageAdj</v>
      </c>
      <c r="C1242" s="44" t="str">
        <f xml:space="preserve"> INDEX( co_scalarInfo[scalarLabel], MATCH( scalarDataframe[[#This Row],[scalarName]], co_scalarInfo[scalarName], 0 ) )</f>
        <v>MH Demographic Proportion Adjustment Factor</v>
      </c>
      <c r="D1242" s="24" t="s">
        <v>1315</v>
      </c>
      <c r="E1242" s="17" t="s">
        <v>11</v>
      </c>
      <c r="F1242" s="25">
        <v>2037</v>
      </c>
      <c r="G1242" s="26">
        <v>1.0253427524296701</v>
      </c>
    </row>
    <row r="1243" spans="1:7" x14ac:dyDescent="0.25">
      <c r="A1243" s="9">
        <f xml:space="preserve"> ROW( scalarDataframe[[#This Row],[row_id]] ) - ROW( scalarDataframe[[#Headers],[row_id]] )</f>
        <v>1242</v>
      </c>
      <c r="B1243" s="16" t="str">
        <f xml:space="preserve"> INDEX( co_scalarInfo[scalarType], MATCH( scalarDataframe[[#This Row],[scalarName]], co_scalarInfo[scalarName], 0 ) )</f>
        <v>damageAdj</v>
      </c>
      <c r="C1243" s="44" t="str">
        <f xml:space="preserve"> INDEX( co_scalarInfo[scalarLabel], MATCH( scalarDataframe[[#This Row],[scalarName]], co_scalarInfo[scalarName], 0 ) )</f>
        <v>MH Demographic Proportion Adjustment Factor</v>
      </c>
      <c r="D1243" s="24" t="s">
        <v>1315</v>
      </c>
      <c r="E1243" s="17" t="s">
        <v>11</v>
      </c>
      <c r="F1243" s="25">
        <v>2044</v>
      </c>
      <c r="G1243" s="26">
        <v>1.0309518804564799</v>
      </c>
    </row>
    <row r="1244" spans="1:7" x14ac:dyDescent="0.25">
      <c r="A1244" s="9">
        <f xml:space="preserve"> ROW( scalarDataframe[[#This Row],[row_id]] ) - ROW( scalarDataframe[[#Headers],[row_id]] )</f>
        <v>1243</v>
      </c>
      <c r="B1244" s="16" t="str">
        <f xml:space="preserve"> INDEX( co_scalarInfo[scalarType], MATCH( scalarDataframe[[#This Row],[scalarName]], co_scalarInfo[scalarName], 0 ) )</f>
        <v>damageAdj</v>
      </c>
      <c r="C1244" s="44" t="str">
        <f xml:space="preserve"> INDEX( co_scalarInfo[scalarLabel], MATCH( scalarDataframe[[#This Row],[scalarName]], co_scalarInfo[scalarName], 0 ) )</f>
        <v>MH Demographic Proportion Adjustment Factor</v>
      </c>
      <c r="D1244" s="24" t="s">
        <v>1315</v>
      </c>
      <c r="E1244" s="17" t="s">
        <v>11</v>
      </c>
      <c r="F1244" s="25">
        <v>2048</v>
      </c>
      <c r="G1244" s="26">
        <v>1.03343374460103</v>
      </c>
    </row>
    <row r="1245" spans="1:7" x14ac:dyDescent="0.25">
      <c r="A1245" s="9">
        <f xml:space="preserve"> ROW( scalarDataframe[[#This Row],[row_id]] ) - ROW( scalarDataframe[[#Headers],[row_id]] )</f>
        <v>1244</v>
      </c>
      <c r="B1245" s="16" t="str">
        <f xml:space="preserve"> INDEX( co_scalarInfo[scalarType], MATCH( scalarDataframe[[#This Row],[scalarName]], co_scalarInfo[scalarName], 0 ) )</f>
        <v>damageAdj</v>
      </c>
      <c r="C1245" s="44" t="str">
        <f xml:space="preserve"> INDEX( co_scalarInfo[scalarLabel], MATCH( scalarDataframe[[#This Row],[scalarName]], co_scalarInfo[scalarName], 0 ) )</f>
        <v>MH Demographic Proportion Adjustment Factor</v>
      </c>
      <c r="D1245" s="24" t="s">
        <v>1315</v>
      </c>
      <c r="E1245" s="17" t="s">
        <v>11</v>
      </c>
      <c r="F1245" s="25">
        <v>2049</v>
      </c>
      <c r="G1245" s="26">
        <v>1.03406034210395</v>
      </c>
    </row>
    <row r="1246" spans="1:7" x14ac:dyDescent="0.25">
      <c r="A1246" s="9">
        <f xml:space="preserve"> ROW( scalarDataframe[[#This Row],[row_id]] ) - ROW( scalarDataframe[[#Headers],[row_id]] )</f>
        <v>1245</v>
      </c>
      <c r="B1246" s="16" t="str">
        <f xml:space="preserve"> INDEX( co_scalarInfo[scalarType], MATCH( scalarDataframe[[#This Row],[scalarName]], co_scalarInfo[scalarName], 0 ) )</f>
        <v>damageAdj</v>
      </c>
      <c r="C1246" s="44" t="str">
        <f xml:space="preserve"> INDEX( co_scalarInfo[scalarLabel], MATCH( scalarDataframe[[#This Row],[scalarName]], co_scalarInfo[scalarName], 0 ) )</f>
        <v>MH Demographic Proportion Adjustment Factor</v>
      </c>
      <c r="D1246" s="24" t="s">
        <v>1315</v>
      </c>
      <c r="E1246" s="17" t="s">
        <v>11</v>
      </c>
      <c r="F1246" s="25">
        <v>2050</v>
      </c>
      <c r="G1246" s="26">
        <v>1.03447907059945</v>
      </c>
    </row>
    <row r="1247" spans="1:7" x14ac:dyDescent="0.25">
      <c r="A1247" s="9">
        <f xml:space="preserve"> ROW( scalarDataframe[[#This Row],[row_id]] ) - ROW( scalarDataframe[[#Headers],[row_id]] )</f>
        <v>1246</v>
      </c>
      <c r="B1247" s="16" t="str">
        <f xml:space="preserve"> INDEX( co_scalarInfo[scalarType], MATCH( scalarDataframe[[#This Row],[scalarName]], co_scalarInfo[scalarName], 0 ) )</f>
        <v>damageAdj</v>
      </c>
      <c r="C1247" s="44" t="str">
        <f xml:space="preserve"> INDEX( co_scalarInfo[scalarLabel], MATCH( scalarDataframe[[#This Row],[scalarName]], co_scalarInfo[scalarName], 0 ) )</f>
        <v>MH Demographic Proportion Adjustment Factor</v>
      </c>
      <c r="D1247" s="24" t="s">
        <v>1315</v>
      </c>
      <c r="E1247" s="17" t="s">
        <v>11</v>
      </c>
      <c r="F1247" s="25">
        <v>2052</v>
      </c>
      <c r="G1247" s="26">
        <v>1.0360772910421701</v>
      </c>
    </row>
    <row r="1248" spans="1:7" x14ac:dyDescent="0.25">
      <c r="A1248" s="9">
        <f xml:space="preserve"> ROW( scalarDataframe[[#This Row],[row_id]] ) - ROW( scalarDataframe[[#Headers],[row_id]] )</f>
        <v>1247</v>
      </c>
      <c r="B1248" s="16" t="str">
        <f xml:space="preserve"> INDEX( co_scalarInfo[scalarType], MATCH( scalarDataframe[[#This Row],[scalarName]], co_scalarInfo[scalarName], 0 ) )</f>
        <v>damageAdj</v>
      </c>
      <c r="C1248" s="44" t="str">
        <f xml:space="preserve"> INDEX( co_scalarInfo[scalarLabel], MATCH( scalarDataframe[[#This Row],[scalarName]], co_scalarInfo[scalarName], 0 ) )</f>
        <v>MH Demographic Proportion Adjustment Factor</v>
      </c>
      <c r="D1248" s="24" t="s">
        <v>1315</v>
      </c>
      <c r="E1248" s="17" t="s">
        <v>11</v>
      </c>
      <c r="F1248" s="25">
        <v>2055</v>
      </c>
      <c r="G1248" s="26">
        <v>1.03811897862057</v>
      </c>
    </row>
    <row r="1249" spans="1:7" x14ac:dyDescent="0.25">
      <c r="A1249" s="9">
        <f xml:space="preserve"> ROW( scalarDataframe[[#This Row],[row_id]] ) - ROW( scalarDataframe[[#Headers],[row_id]] )</f>
        <v>1248</v>
      </c>
      <c r="B1249" s="16" t="str">
        <f xml:space="preserve"> INDEX( co_scalarInfo[scalarType], MATCH( scalarDataframe[[#This Row],[scalarName]], co_scalarInfo[scalarName], 0 ) )</f>
        <v>damageAdj</v>
      </c>
      <c r="C1249" s="44" t="str">
        <f xml:space="preserve"> INDEX( co_scalarInfo[scalarLabel], MATCH( scalarDataframe[[#This Row],[scalarName]], co_scalarInfo[scalarName], 0 ) )</f>
        <v>MH Demographic Proportion Adjustment Factor</v>
      </c>
      <c r="D1249" s="24" t="s">
        <v>1315</v>
      </c>
      <c r="E1249" s="17" t="s">
        <v>11</v>
      </c>
      <c r="F1249" s="25">
        <v>2059</v>
      </c>
      <c r="G1249" s="26">
        <v>1.04109988176516</v>
      </c>
    </row>
    <row r="1250" spans="1:7" x14ac:dyDescent="0.25">
      <c r="A1250" s="9">
        <f xml:space="preserve"> ROW( scalarDataframe[[#This Row],[row_id]] ) - ROW( scalarDataframe[[#Headers],[row_id]] )</f>
        <v>1249</v>
      </c>
      <c r="B1250" s="16" t="str">
        <f xml:space="preserve"> INDEX( co_scalarInfo[scalarType], MATCH( scalarDataframe[[#This Row],[scalarName]], co_scalarInfo[scalarName], 0 ) )</f>
        <v>damageAdj</v>
      </c>
      <c r="C1250" s="44" t="str">
        <f xml:space="preserve"> INDEX( co_scalarInfo[scalarLabel], MATCH( scalarDataframe[[#This Row],[scalarName]], co_scalarInfo[scalarName], 0 ) )</f>
        <v>MH Demographic Proportion Adjustment Factor</v>
      </c>
      <c r="D1250" s="24" t="s">
        <v>1315</v>
      </c>
      <c r="E1250" s="17" t="s">
        <v>11</v>
      </c>
      <c r="F1250" s="25">
        <v>2061</v>
      </c>
      <c r="G1250" s="26">
        <v>1.04247108769373</v>
      </c>
    </row>
    <row r="1251" spans="1:7" x14ac:dyDescent="0.25">
      <c r="A1251" s="9">
        <f xml:space="preserve"> ROW( scalarDataframe[[#This Row],[row_id]] ) - ROW( scalarDataframe[[#Headers],[row_id]] )</f>
        <v>1250</v>
      </c>
      <c r="B1251" s="16" t="str">
        <f xml:space="preserve"> INDEX( co_scalarInfo[scalarType], MATCH( scalarDataframe[[#This Row],[scalarName]], co_scalarInfo[scalarName], 0 ) )</f>
        <v>damageAdj</v>
      </c>
      <c r="C1251" s="44" t="str">
        <f xml:space="preserve"> INDEX( co_scalarInfo[scalarLabel], MATCH( scalarDataframe[[#This Row],[scalarName]], co_scalarInfo[scalarName], 0 ) )</f>
        <v>MH Demographic Proportion Adjustment Factor</v>
      </c>
      <c r="D1251" s="24" t="s">
        <v>1315</v>
      </c>
      <c r="E1251" s="17" t="s">
        <v>11</v>
      </c>
      <c r="F1251" s="25">
        <v>2062</v>
      </c>
      <c r="G1251" s="26">
        <v>1.04281297091589</v>
      </c>
    </row>
    <row r="1252" spans="1:7" x14ac:dyDescent="0.25">
      <c r="A1252" s="9">
        <f xml:space="preserve"> ROW( scalarDataframe[[#This Row],[row_id]] ) - ROW( scalarDataframe[[#Headers],[row_id]] )</f>
        <v>1251</v>
      </c>
      <c r="B1252" s="16" t="str">
        <f xml:space="preserve"> INDEX( co_scalarInfo[scalarType], MATCH( scalarDataframe[[#This Row],[scalarName]], co_scalarInfo[scalarName], 0 ) )</f>
        <v>damageAdj</v>
      </c>
      <c r="C1252" s="44" t="str">
        <f xml:space="preserve"> INDEX( co_scalarInfo[scalarLabel], MATCH( scalarDataframe[[#This Row],[scalarName]], co_scalarInfo[scalarName], 0 ) )</f>
        <v>MH Demographic Proportion Adjustment Factor</v>
      </c>
      <c r="D1252" s="24" t="s">
        <v>1315</v>
      </c>
      <c r="E1252" s="17" t="s">
        <v>11</v>
      </c>
      <c r="F1252" s="25">
        <v>2064</v>
      </c>
      <c r="G1252" s="26">
        <v>1.0435186292485299</v>
      </c>
    </row>
    <row r="1253" spans="1:7" x14ac:dyDescent="0.25">
      <c r="A1253" s="9">
        <f xml:space="preserve"> ROW( scalarDataframe[[#This Row],[row_id]] ) - ROW( scalarDataframe[[#Headers],[row_id]] )</f>
        <v>1252</v>
      </c>
      <c r="B1253" s="16" t="str">
        <f xml:space="preserve"> INDEX( co_scalarInfo[scalarType], MATCH( scalarDataframe[[#This Row],[scalarName]], co_scalarInfo[scalarName], 0 ) )</f>
        <v>damageAdj</v>
      </c>
      <c r="C1253" s="44" t="str">
        <f xml:space="preserve"> INDEX( co_scalarInfo[scalarLabel], MATCH( scalarDataframe[[#This Row],[scalarName]], co_scalarInfo[scalarName], 0 ) )</f>
        <v>MH Demographic Proportion Adjustment Factor</v>
      </c>
      <c r="D1253" s="24" t="s">
        <v>1315</v>
      </c>
      <c r="E1253" s="17" t="s">
        <v>11</v>
      </c>
      <c r="F1253" s="25">
        <v>2067</v>
      </c>
      <c r="G1253" s="26">
        <v>1.0448510263386801</v>
      </c>
    </row>
    <row r="1254" spans="1:7" x14ac:dyDescent="0.25">
      <c r="A1254" s="9">
        <f xml:space="preserve"> ROW( scalarDataframe[[#This Row],[row_id]] ) - ROW( scalarDataframe[[#Headers],[row_id]] )</f>
        <v>1253</v>
      </c>
      <c r="B1254" s="16" t="str">
        <f xml:space="preserve"> INDEX( co_scalarInfo[scalarType], MATCH( scalarDataframe[[#This Row],[scalarName]], co_scalarInfo[scalarName], 0 ) )</f>
        <v>damageAdj</v>
      </c>
      <c r="C1254" s="44" t="str">
        <f xml:space="preserve"> INDEX( co_scalarInfo[scalarLabel], MATCH( scalarDataframe[[#This Row],[scalarName]], co_scalarInfo[scalarName], 0 ) )</f>
        <v>MH Demographic Proportion Adjustment Factor</v>
      </c>
      <c r="D1254" s="24" t="s">
        <v>1315</v>
      </c>
      <c r="E1254" s="17" t="s">
        <v>11</v>
      </c>
      <c r="F1254" s="25">
        <v>2071</v>
      </c>
      <c r="G1254" s="26">
        <v>1.0467764486554101</v>
      </c>
    </row>
    <row r="1255" spans="1:7" x14ac:dyDescent="0.25">
      <c r="A1255" s="9">
        <f xml:space="preserve"> ROW( scalarDataframe[[#This Row],[row_id]] ) - ROW( scalarDataframe[[#Headers],[row_id]] )</f>
        <v>1254</v>
      </c>
      <c r="B1255" s="16" t="str">
        <f xml:space="preserve"> INDEX( co_scalarInfo[scalarType], MATCH( scalarDataframe[[#This Row],[scalarName]], co_scalarInfo[scalarName], 0 ) )</f>
        <v>damageAdj</v>
      </c>
      <c r="C1255" s="44" t="str">
        <f xml:space="preserve"> INDEX( co_scalarInfo[scalarLabel], MATCH( scalarDataframe[[#This Row],[scalarName]], co_scalarInfo[scalarName], 0 ) )</f>
        <v>MH Demographic Proportion Adjustment Factor</v>
      </c>
      <c r="D1255" s="24" t="s">
        <v>1315</v>
      </c>
      <c r="E1255" s="17" t="s">
        <v>11</v>
      </c>
      <c r="F1255" s="25">
        <v>2076</v>
      </c>
      <c r="G1255" s="26">
        <v>1.0482886199775101</v>
      </c>
    </row>
    <row r="1256" spans="1:7" x14ac:dyDescent="0.25">
      <c r="A1256" s="9">
        <f xml:space="preserve"> ROW( scalarDataframe[[#This Row],[row_id]] ) - ROW( scalarDataframe[[#Headers],[row_id]] )</f>
        <v>1255</v>
      </c>
      <c r="B1256" s="16" t="str">
        <f xml:space="preserve"> INDEX( co_scalarInfo[scalarType], MATCH( scalarDataframe[[#This Row],[scalarName]], co_scalarInfo[scalarName], 0 ) )</f>
        <v>damageAdj</v>
      </c>
      <c r="C1256" s="44" t="str">
        <f xml:space="preserve"> INDEX( co_scalarInfo[scalarLabel], MATCH( scalarDataframe[[#This Row],[scalarName]], co_scalarInfo[scalarName], 0 ) )</f>
        <v>MH Demographic Proportion Adjustment Factor</v>
      </c>
      <c r="D1256" s="24" t="s">
        <v>1315</v>
      </c>
      <c r="E1256" s="17" t="s">
        <v>11</v>
      </c>
      <c r="F1256" s="25">
        <v>2077</v>
      </c>
      <c r="G1256" s="26">
        <v>1.04854107921615</v>
      </c>
    </row>
    <row r="1257" spans="1:7" x14ac:dyDescent="0.25">
      <c r="A1257" s="9">
        <f xml:space="preserve"> ROW( scalarDataframe[[#This Row],[row_id]] ) - ROW( scalarDataframe[[#Headers],[row_id]] )</f>
        <v>1256</v>
      </c>
      <c r="B1257" s="16" t="str">
        <f xml:space="preserve"> INDEX( co_scalarInfo[scalarType], MATCH( scalarDataframe[[#This Row],[scalarName]], co_scalarInfo[scalarName], 0 ) )</f>
        <v>damageAdj</v>
      </c>
      <c r="C1257" s="44" t="str">
        <f xml:space="preserve"> INDEX( co_scalarInfo[scalarLabel], MATCH( scalarDataframe[[#This Row],[scalarName]], co_scalarInfo[scalarName], 0 ) )</f>
        <v>MH Demographic Proportion Adjustment Factor</v>
      </c>
      <c r="D1257" s="24" t="s">
        <v>1315</v>
      </c>
      <c r="E1257" s="17" t="s">
        <v>11</v>
      </c>
      <c r="F1257" s="25">
        <v>2081</v>
      </c>
      <c r="G1257" s="26">
        <v>1.05007410869457</v>
      </c>
    </row>
    <row r="1258" spans="1:7" x14ac:dyDescent="0.25">
      <c r="A1258" s="9">
        <f xml:space="preserve"> ROW( scalarDataframe[[#This Row],[row_id]] ) - ROW( scalarDataframe[[#Headers],[row_id]] )</f>
        <v>1257</v>
      </c>
      <c r="B1258" s="16" t="str">
        <f xml:space="preserve"> INDEX( co_scalarInfo[scalarType], MATCH( scalarDataframe[[#This Row],[scalarName]], co_scalarInfo[scalarName], 0 ) )</f>
        <v>damageAdj</v>
      </c>
      <c r="C1258" s="44" t="str">
        <f xml:space="preserve"> INDEX( co_scalarInfo[scalarLabel], MATCH( scalarDataframe[[#This Row],[scalarName]], co_scalarInfo[scalarName], 0 ) )</f>
        <v>MH Demographic Proportion Adjustment Factor</v>
      </c>
      <c r="D1258" s="24" t="s">
        <v>1315</v>
      </c>
      <c r="E1258" s="17" t="s">
        <v>11</v>
      </c>
      <c r="F1258" s="25">
        <v>2082</v>
      </c>
      <c r="G1258" s="26">
        <v>1.05105341440398</v>
      </c>
    </row>
    <row r="1259" spans="1:7" x14ac:dyDescent="0.25">
      <c r="A1259" s="9">
        <f xml:space="preserve"> ROW( scalarDataframe[[#This Row],[row_id]] ) - ROW( scalarDataframe[[#Headers],[row_id]] )</f>
        <v>1258</v>
      </c>
      <c r="B1259" s="16" t="str">
        <f xml:space="preserve"> INDEX( co_scalarInfo[scalarType], MATCH( scalarDataframe[[#This Row],[scalarName]], co_scalarInfo[scalarName], 0 ) )</f>
        <v>damageAdj</v>
      </c>
      <c r="C1259" s="44" t="str">
        <f xml:space="preserve"> INDEX( co_scalarInfo[scalarLabel], MATCH( scalarDataframe[[#This Row],[scalarName]], co_scalarInfo[scalarName], 0 ) )</f>
        <v>MH Demographic Proportion Adjustment Factor</v>
      </c>
      <c r="D1259" s="24" t="s">
        <v>1315</v>
      </c>
      <c r="E1259" s="17" t="s">
        <v>11</v>
      </c>
      <c r="F1259" s="25">
        <v>2087</v>
      </c>
      <c r="G1259" s="26">
        <v>1.0551764251021001</v>
      </c>
    </row>
    <row r="1260" spans="1:7" x14ac:dyDescent="0.25">
      <c r="A1260" s="9">
        <f xml:space="preserve"> ROW( scalarDataframe[[#This Row],[row_id]] ) - ROW( scalarDataframe[[#Headers],[row_id]] )</f>
        <v>1259</v>
      </c>
      <c r="B1260" s="16" t="str">
        <f xml:space="preserve"> INDEX( co_scalarInfo[scalarType], MATCH( scalarDataframe[[#This Row],[scalarName]], co_scalarInfo[scalarName], 0 ) )</f>
        <v>damageAdj</v>
      </c>
      <c r="C1260" s="44" t="str">
        <f xml:space="preserve"> INDEX( co_scalarInfo[scalarLabel], MATCH( scalarDataframe[[#This Row],[scalarName]], co_scalarInfo[scalarName], 0 ) )</f>
        <v>MH Demographic Proportion Adjustment Factor</v>
      </c>
      <c r="D1260" s="24" t="s">
        <v>1315</v>
      </c>
      <c r="E1260" s="17" t="s">
        <v>11</v>
      </c>
      <c r="F1260" s="25">
        <v>2091</v>
      </c>
      <c r="G1260" s="26">
        <v>1.05853553219845</v>
      </c>
    </row>
    <row r="1261" spans="1:7" x14ac:dyDescent="0.25">
      <c r="A1261" s="9">
        <f xml:space="preserve"> ROW( scalarDataframe[[#This Row],[row_id]] ) - ROW( scalarDataframe[[#Headers],[row_id]] )</f>
        <v>1260</v>
      </c>
      <c r="B1261" s="16" t="str">
        <f xml:space="preserve"> INDEX( co_scalarInfo[scalarType], MATCH( scalarDataframe[[#This Row],[scalarName]], co_scalarInfo[scalarName], 0 ) )</f>
        <v>damageAdj</v>
      </c>
      <c r="C1261" s="44" t="str">
        <f xml:space="preserve"> INDEX( co_scalarInfo[scalarLabel], MATCH( scalarDataframe[[#This Row],[scalarName]], co_scalarInfo[scalarName], 0 ) )</f>
        <v>MH Demographic Proportion Adjustment Factor</v>
      </c>
      <c r="D1261" s="24" t="s">
        <v>1315</v>
      </c>
      <c r="E1261" s="17" t="s">
        <v>12</v>
      </c>
      <c r="F1261" s="25">
        <v>2010</v>
      </c>
      <c r="G1261" s="26">
        <v>0.99508202265015666</v>
      </c>
    </row>
    <row r="1262" spans="1:7" x14ac:dyDescent="0.25">
      <c r="A1262" s="9">
        <f xml:space="preserve"> ROW( scalarDataframe[[#This Row],[row_id]] ) - ROW( scalarDataframe[[#Headers],[row_id]] )</f>
        <v>1261</v>
      </c>
      <c r="B1262" s="16" t="str">
        <f xml:space="preserve"> INDEX( co_scalarInfo[scalarType], MATCH( scalarDataframe[[#This Row],[scalarName]], co_scalarInfo[scalarName], 0 ) )</f>
        <v>damageAdj</v>
      </c>
      <c r="C1262" s="44" t="str">
        <f xml:space="preserve"> INDEX( co_scalarInfo[scalarLabel], MATCH( scalarDataframe[[#This Row],[scalarName]], co_scalarInfo[scalarName], 0 ) )</f>
        <v>MH Demographic Proportion Adjustment Factor</v>
      </c>
      <c r="D1262" s="24" t="s">
        <v>1315</v>
      </c>
      <c r="E1262" s="17" t="s">
        <v>12</v>
      </c>
      <c r="F1262" s="25">
        <v>2011</v>
      </c>
      <c r="G1262" s="26">
        <v>0.99608571239503896</v>
      </c>
    </row>
    <row r="1263" spans="1:7" x14ac:dyDescent="0.25">
      <c r="A1263" s="9">
        <f xml:space="preserve"> ROW( scalarDataframe[[#This Row],[row_id]] ) - ROW( scalarDataframe[[#Headers],[row_id]] )</f>
        <v>1262</v>
      </c>
      <c r="B1263" s="16" t="str">
        <f xml:space="preserve"> INDEX( co_scalarInfo[scalarType], MATCH( scalarDataframe[[#This Row],[scalarName]], co_scalarInfo[scalarName], 0 ) )</f>
        <v>damageAdj</v>
      </c>
      <c r="C1263" s="44" t="str">
        <f xml:space="preserve"> INDEX( co_scalarInfo[scalarLabel], MATCH( scalarDataframe[[#This Row],[scalarName]], co_scalarInfo[scalarName], 0 ) )</f>
        <v>MH Demographic Proportion Adjustment Factor</v>
      </c>
      <c r="D1263" s="24" t="s">
        <v>1315</v>
      </c>
      <c r="E1263" s="17" t="s">
        <v>12</v>
      </c>
      <c r="F1263" s="25">
        <v>2013</v>
      </c>
      <c r="G1263" s="26">
        <v>0.998093091884803</v>
      </c>
    </row>
    <row r="1264" spans="1:7" x14ac:dyDescent="0.25">
      <c r="A1264" s="9">
        <f xml:space="preserve"> ROW( scalarDataframe[[#This Row],[row_id]] ) - ROW( scalarDataframe[[#Headers],[row_id]] )</f>
        <v>1263</v>
      </c>
      <c r="B1264" s="16" t="str">
        <f xml:space="preserve"> INDEX( co_scalarInfo[scalarType], MATCH( scalarDataframe[[#This Row],[scalarName]], co_scalarInfo[scalarName], 0 ) )</f>
        <v>damageAdj</v>
      </c>
      <c r="C1264" s="44" t="str">
        <f xml:space="preserve"> INDEX( co_scalarInfo[scalarLabel], MATCH( scalarDataframe[[#This Row],[scalarName]], co_scalarInfo[scalarName], 0 ) )</f>
        <v>MH Demographic Proportion Adjustment Factor</v>
      </c>
      <c r="D1264" s="24" t="s">
        <v>1315</v>
      </c>
      <c r="E1264" s="17" t="s">
        <v>12</v>
      </c>
      <c r="F1264" s="25">
        <v>2017</v>
      </c>
      <c r="G1264" s="26">
        <v>1.00158088489619</v>
      </c>
    </row>
    <row r="1265" spans="1:7" x14ac:dyDescent="0.25">
      <c r="A1265" s="9">
        <f xml:space="preserve"> ROW( scalarDataframe[[#This Row],[row_id]] ) - ROW( scalarDataframe[[#Headers],[row_id]] )</f>
        <v>1264</v>
      </c>
      <c r="B1265" s="16" t="str">
        <f xml:space="preserve"> INDEX( co_scalarInfo[scalarType], MATCH( scalarDataframe[[#This Row],[scalarName]], co_scalarInfo[scalarName], 0 ) )</f>
        <v>damageAdj</v>
      </c>
      <c r="C1265" s="44" t="str">
        <f xml:space="preserve"> INDEX( co_scalarInfo[scalarLabel], MATCH( scalarDataframe[[#This Row],[scalarName]], co_scalarInfo[scalarName], 0 ) )</f>
        <v>MH Demographic Proportion Adjustment Factor</v>
      </c>
      <c r="D1265" s="24" t="s">
        <v>1315</v>
      </c>
      <c r="E1265" s="17" t="s">
        <v>12</v>
      </c>
      <c r="F1265" s="25">
        <v>2025</v>
      </c>
      <c r="G1265" s="26">
        <v>1.01294094326785</v>
      </c>
    </row>
    <row r="1266" spans="1:7" x14ac:dyDescent="0.25">
      <c r="A1266" s="9">
        <f xml:space="preserve"> ROW( scalarDataframe[[#This Row],[row_id]] ) - ROW( scalarDataframe[[#Headers],[row_id]] )</f>
        <v>1265</v>
      </c>
      <c r="B1266" s="16" t="str">
        <f xml:space="preserve"> INDEX( co_scalarInfo[scalarType], MATCH( scalarDataframe[[#This Row],[scalarName]], co_scalarInfo[scalarName], 0 ) )</f>
        <v>damageAdj</v>
      </c>
      <c r="C1266" s="44" t="str">
        <f xml:space="preserve"> INDEX( co_scalarInfo[scalarLabel], MATCH( scalarDataframe[[#This Row],[scalarName]], co_scalarInfo[scalarName], 0 ) )</f>
        <v>MH Demographic Proportion Adjustment Factor</v>
      </c>
      <c r="D1266" s="24" t="s">
        <v>1315</v>
      </c>
      <c r="E1266" s="17" t="s">
        <v>12</v>
      </c>
      <c r="F1266" s="25">
        <v>2029</v>
      </c>
      <c r="G1266" s="26">
        <v>1.0195259366946201</v>
      </c>
    </row>
    <row r="1267" spans="1:7" x14ac:dyDescent="0.25">
      <c r="A1267" s="9">
        <f xml:space="preserve"> ROW( scalarDataframe[[#This Row],[row_id]] ) - ROW( scalarDataframe[[#Headers],[row_id]] )</f>
        <v>1266</v>
      </c>
      <c r="B1267" s="16" t="str">
        <f xml:space="preserve"> INDEX( co_scalarInfo[scalarType], MATCH( scalarDataframe[[#This Row],[scalarName]], co_scalarInfo[scalarName], 0 ) )</f>
        <v>damageAdj</v>
      </c>
      <c r="C1267" s="44" t="str">
        <f xml:space="preserve"> INDEX( co_scalarInfo[scalarLabel], MATCH( scalarDataframe[[#This Row],[scalarName]], co_scalarInfo[scalarName], 0 ) )</f>
        <v>MH Demographic Proportion Adjustment Factor</v>
      </c>
      <c r="D1267" s="24" t="s">
        <v>1315</v>
      </c>
      <c r="E1267" s="17" t="s">
        <v>12</v>
      </c>
      <c r="F1267" s="25">
        <v>2032</v>
      </c>
      <c r="G1267" s="26">
        <v>1.0245922778789001</v>
      </c>
    </row>
    <row r="1268" spans="1:7" x14ac:dyDescent="0.25">
      <c r="A1268" s="9">
        <f xml:space="preserve"> ROW( scalarDataframe[[#This Row],[row_id]] ) - ROW( scalarDataframe[[#Headers],[row_id]] )</f>
        <v>1267</v>
      </c>
      <c r="B1268" s="16" t="str">
        <f xml:space="preserve"> INDEX( co_scalarInfo[scalarType], MATCH( scalarDataframe[[#This Row],[scalarName]], co_scalarInfo[scalarName], 0 ) )</f>
        <v>damageAdj</v>
      </c>
      <c r="C1268" s="44" t="str">
        <f xml:space="preserve"> INDEX( co_scalarInfo[scalarLabel], MATCH( scalarDataframe[[#This Row],[scalarName]], co_scalarInfo[scalarName], 0 ) )</f>
        <v>MH Demographic Proportion Adjustment Factor</v>
      </c>
      <c r="D1268" s="24" t="s">
        <v>1315</v>
      </c>
      <c r="E1268" s="17" t="s">
        <v>12</v>
      </c>
      <c r="F1268" s="25">
        <v>2033</v>
      </c>
      <c r="G1268" s="26">
        <v>1.0263057313645401</v>
      </c>
    </row>
    <row r="1269" spans="1:7" x14ac:dyDescent="0.25">
      <c r="A1269" s="9">
        <f xml:space="preserve"> ROW( scalarDataframe[[#This Row],[row_id]] ) - ROW( scalarDataframe[[#Headers],[row_id]] )</f>
        <v>1268</v>
      </c>
      <c r="B1269" s="16" t="str">
        <f xml:space="preserve"> INDEX( co_scalarInfo[scalarType], MATCH( scalarDataframe[[#This Row],[scalarName]], co_scalarInfo[scalarName], 0 ) )</f>
        <v>damageAdj</v>
      </c>
      <c r="C1269" s="44" t="str">
        <f xml:space="preserve"> INDEX( co_scalarInfo[scalarLabel], MATCH( scalarDataframe[[#This Row],[scalarName]], co_scalarInfo[scalarName], 0 ) )</f>
        <v>MH Demographic Proportion Adjustment Factor</v>
      </c>
      <c r="D1269" s="24" t="s">
        <v>1315</v>
      </c>
      <c r="E1269" s="17" t="s">
        <v>12</v>
      </c>
      <c r="F1269" s="25">
        <v>2037</v>
      </c>
      <c r="G1269" s="26">
        <v>1.0328384722180299</v>
      </c>
    </row>
    <row r="1270" spans="1:7" x14ac:dyDescent="0.25">
      <c r="A1270" s="9">
        <f xml:space="preserve"> ROW( scalarDataframe[[#This Row],[row_id]] ) - ROW( scalarDataframe[[#Headers],[row_id]] )</f>
        <v>1269</v>
      </c>
      <c r="B1270" s="16" t="str">
        <f xml:space="preserve"> INDEX( co_scalarInfo[scalarType], MATCH( scalarDataframe[[#This Row],[scalarName]], co_scalarInfo[scalarName], 0 ) )</f>
        <v>damageAdj</v>
      </c>
      <c r="C1270" s="44" t="str">
        <f xml:space="preserve"> INDEX( co_scalarInfo[scalarLabel], MATCH( scalarDataframe[[#This Row],[scalarName]], co_scalarInfo[scalarName], 0 ) )</f>
        <v>MH Demographic Proportion Adjustment Factor</v>
      </c>
      <c r="D1270" s="24" t="s">
        <v>1315</v>
      </c>
      <c r="E1270" s="17" t="s">
        <v>12</v>
      </c>
      <c r="F1270" s="25">
        <v>2044</v>
      </c>
      <c r="G1270" s="26">
        <v>1.0390395996821999</v>
      </c>
    </row>
    <row r="1271" spans="1:7" x14ac:dyDescent="0.25">
      <c r="A1271" s="9">
        <f xml:space="preserve"> ROW( scalarDataframe[[#This Row],[row_id]] ) - ROW( scalarDataframe[[#Headers],[row_id]] )</f>
        <v>1270</v>
      </c>
      <c r="B1271" s="16" t="str">
        <f xml:space="preserve"> INDEX( co_scalarInfo[scalarType], MATCH( scalarDataframe[[#This Row],[scalarName]], co_scalarInfo[scalarName], 0 ) )</f>
        <v>damageAdj</v>
      </c>
      <c r="C1271" s="44" t="str">
        <f xml:space="preserve"> INDEX( co_scalarInfo[scalarLabel], MATCH( scalarDataframe[[#This Row],[scalarName]], co_scalarInfo[scalarName], 0 ) )</f>
        <v>MH Demographic Proportion Adjustment Factor</v>
      </c>
      <c r="D1271" s="24" t="s">
        <v>1315</v>
      </c>
      <c r="E1271" s="17" t="s">
        <v>12</v>
      </c>
      <c r="F1271" s="25">
        <v>2048</v>
      </c>
      <c r="G1271" s="26">
        <v>1.0409511555854101</v>
      </c>
    </row>
    <row r="1272" spans="1:7" x14ac:dyDescent="0.25">
      <c r="A1272" s="9">
        <f xml:space="preserve"> ROW( scalarDataframe[[#This Row],[row_id]] ) - ROW( scalarDataframe[[#Headers],[row_id]] )</f>
        <v>1271</v>
      </c>
      <c r="B1272" s="16" t="str">
        <f xml:space="preserve"> INDEX( co_scalarInfo[scalarType], MATCH( scalarDataframe[[#This Row],[scalarName]], co_scalarInfo[scalarName], 0 ) )</f>
        <v>damageAdj</v>
      </c>
      <c r="C1272" s="44" t="str">
        <f xml:space="preserve"> INDEX( co_scalarInfo[scalarLabel], MATCH( scalarDataframe[[#This Row],[scalarName]], co_scalarInfo[scalarName], 0 ) )</f>
        <v>MH Demographic Proportion Adjustment Factor</v>
      </c>
      <c r="D1272" s="24" t="s">
        <v>1315</v>
      </c>
      <c r="E1272" s="17" t="s">
        <v>12</v>
      </c>
      <c r="F1272" s="25">
        <v>2049</v>
      </c>
      <c r="G1272" s="26">
        <v>1.04129346456116</v>
      </c>
    </row>
    <row r="1273" spans="1:7" x14ac:dyDescent="0.25">
      <c r="A1273" s="9">
        <f xml:space="preserve"> ROW( scalarDataframe[[#This Row],[row_id]] ) - ROW( scalarDataframe[[#Headers],[row_id]] )</f>
        <v>1272</v>
      </c>
      <c r="B1273" s="16" t="str">
        <f xml:space="preserve"> INDEX( co_scalarInfo[scalarType], MATCH( scalarDataframe[[#This Row],[scalarName]], co_scalarInfo[scalarName], 0 ) )</f>
        <v>damageAdj</v>
      </c>
      <c r="C1273" s="44" t="str">
        <f xml:space="preserve"> INDEX( co_scalarInfo[scalarLabel], MATCH( scalarDataframe[[#This Row],[scalarName]], co_scalarInfo[scalarName], 0 ) )</f>
        <v>MH Demographic Proportion Adjustment Factor</v>
      </c>
      <c r="D1273" s="24" t="s">
        <v>1315</v>
      </c>
      <c r="E1273" s="17" t="s">
        <v>12</v>
      </c>
      <c r="F1273" s="25">
        <v>2050</v>
      </c>
      <c r="G1273" s="26">
        <v>1.0416147718245701</v>
      </c>
    </row>
    <row r="1274" spans="1:7" x14ac:dyDescent="0.25">
      <c r="A1274" s="9">
        <f xml:space="preserve"> ROW( scalarDataframe[[#This Row],[row_id]] ) - ROW( scalarDataframe[[#Headers],[row_id]] )</f>
        <v>1273</v>
      </c>
      <c r="B1274" s="16" t="str">
        <f xml:space="preserve"> INDEX( co_scalarInfo[scalarType], MATCH( scalarDataframe[[#This Row],[scalarName]], co_scalarInfo[scalarName], 0 ) )</f>
        <v>damageAdj</v>
      </c>
      <c r="C1274" s="44" t="str">
        <f xml:space="preserve"> INDEX( co_scalarInfo[scalarLabel], MATCH( scalarDataframe[[#This Row],[scalarName]], co_scalarInfo[scalarName], 0 ) )</f>
        <v>MH Demographic Proportion Adjustment Factor</v>
      </c>
      <c r="D1274" s="24" t="s">
        <v>1315</v>
      </c>
      <c r="E1274" s="17" t="s">
        <v>12</v>
      </c>
      <c r="F1274" s="25">
        <v>2052</v>
      </c>
      <c r="G1274" s="26">
        <v>1.0423598245597201</v>
      </c>
    </row>
    <row r="1275" spans="1:7" x14ac:dyDescent="0.25">
      <c r="A1275" s="9">
        <f xml:space="preserve"> ROW( scalarDataframe[[#This Row],[row_id]] ) - ROW( scalarDataframe[[#Headers],[row_id]] )</f>
        <v>1274</v>
      </c>
      <c r="B1275" s="16" t="str">
        <f xml:space="preserve"> INDEX( co_scalarInfo[scalarType], MATCH( scalarDataframe[[#This Row],[scalarName]], co_scalarInfo[scalarName], 0 ) )</f>
        <v>damageAdj</v>
      </c>
      <c r="C1275" s="44" t="str">
        <f xml:space="preserve"> INDEX( co_scalarInfo[scalarLabel], MATCH( scalarDataframe[[#This Row],[scalarName]], co_scalarInfo[scalarName], 0 ) )</f>
        <v>MH Demographic Proportion Adjustment Factor</v>
      </c>
      <c r="D1275" s="24" t="s">
        <v>1315</v>
      </c>
      <c r="E1275" s="17" t="s">
        <v>12</v>
      </c>
      <c r="F1275" s="25">
        <v>2055</v>
      </c>
      <c r="G1275" s="26">
        <v>1.0432027213146799</v>
      </c>
    </row>
    <row r="1276" spans="1:7" x14ac:dyDescent="0.25">
      <c r="A1276" s="9">
        <f xml:space="preserve"> ROW( scalarDataframe[[#This Row],[row_id]] ) - ROW( scalarDataframe[[#Headers],[row_id]] )</f>
        <v>1275</v>
      </c>
      <c r="B1276" s="16" t="str">
        <f xml:space="preserve"> INDEX( co_scalarInfo[scalarType], MATCH( scalarDataframe[[#This Row],[scalarName]], co_scalarInfo[scalarName], 0 ) )</f>
        <v>damageAdj</v>
      </c>
      <c r="C1276" s="44" t="str">
        <f xml:space="preserve"> INDEX( co_scalarInfo[scalarLabel], MATCH( scalarDataframe[[#This Row],[scalarName]], co_scalarInfo[scalarName], 0 ) )</f>
        <v>MH Demographic Proportion Adjustment Factor</v>
      </c>
      <c r="D1276" s="24" t="s">
        <v>1315</v>
      </c>
      <c r="E1276" s="17" t="s">
        <v>12</v>
      </c>
      <c r="F1276" s="25">
        <v>2059</v>
      </c>
      <c r="G1276" s="26">
        <v>1.0444052965658699</v>
      </c>
    </row>
    <row r="1277" spans="1:7" x14ac:dyDescent="0.25">
      <c r="A1277" s="9">
        <f xml:space="preserve"> ROW( scalarDataframe[[#This Row],[row_id]] ) - ROW( scalarDataframe[[#Headers],[row_id]] )</f>
        <v>1276</v>
      </c>
      <c r="B1277" s="16" t="str">
        <f xml:space="preserve"> INDEX( co_scalarInfo[scalarType], MATCH( scalarDataframe[[#This Row],[scalarName]], co_scalarInfo[scalarName], 0 ) )</f>
        <v>damageAdj</v>
      </c>
      <c r="C1277" s="44" t="str">
        <f xml:space="preserve"> INDEX( co_scalarInfo[scalarLabel], MATCH( scalarDataframe[[#This Row],[scalarName]], co_scalarInfo[scalarName], 0 ) )</f>
        <v>MH Demographic Proportion Adjustment Factor</v>
      </c>
      <c r="D1277" s="24" t="s">
        <v>1315</v>
      </c>
      <c r="E1277" s="17" t="s">
        <v>12</v>
      </c>
      <c r="F1277" s="25">
        <v>2061</v>
      </c>
      <c r="G1277" s="26">
        <v>1.04492359158966</v>
      </c>
    </row>
    <row r="1278" spans="1:7" x14ac:dyDescent="0.25">
      <c r="A1278" s="9">
        <f xml:space="preserve"> ROW( scalarDataframe[[#This Row],[row_id]] ) - ROW( scalarDataframe[[#Headers],[row_id]] )</f>
        <v>1277</v>
      </c>
      <c r="B1278" s="16" t="str">
        <f xml:space="preserve"> INDEX( co_scalarInfo[scalarType], MATCH( scalarDataframe[[#This Row],[scalarName]], co_scalarInfo[scalarName], 0 ) )</f>
        <v>damageAdj</v>
      </c>
      <c r="C1278" s="44" t="str">
        <f xml:space="preserve"> INDEX( co_scalarInfo[scalarLabel], MATCH( scalarDataframe[[#This Row],[scalarName]], co_scalarInfo[scalarName], 0 ) )</f>
        <v>MH Demographic Proportion Adjustment Factor</v>
      </c>
      <c r="D1278" s="24" t="s">
        <v>1315</v>
      </c>
      <c r="E1278" s="17" t="s">
        <v>12</v>
      </c>
      <c r="F1278" s="25">
        <v>2062</v>
      </c>
      <c r="G1278" s="26">
        <v>1.0452638143802899</v>
      </c>
    </row>
    <row r="1279" spans="1:7" x14ac:dyDescent="0.25">
      <c r="A1279" s="9">
        <f xml:space="preserve"> ROW( scalarDataframe[[#This Row],[row_id]] ) - ROW( scalarDataframe[[#Headers],[row_id]] )</f>
        <v>1278</v>
      </c>
      <c r="B1279" s="16" t="str">
        <f xml:space="preserve"> INDEX( co_scalarInfo[scalarType], MATCH( scalarDataframe[[#This Row],[scalarName]], co_scalarInfo[scalarName], 0 ) )</f>
        <v>damageAdj</v>
      </c>
      <c r="C1279" s="44" t="str">
        <f xml:space="preserve"> INDEX( co_scalarInfo[scalarLabel], MATCH( scalarDataframe[[#This Row],[scalarName]], co_scalarInfo[scalarName], 0 ) )</f>
        <v>MH Demographic Proportion Adjustment Factor</v>
      </c>
      <c r="D1279" s="24" t="s">
        <v>1315</v>
      </c>
      <c r="E1279" s="17" t="s">
        <v>12</v>
      </c>
      <c r="F1279" s="25">
        <v>2064</v>
      </c>
      <c r="G1279" s="26">
        <v>1.04542771494161</v>
      </c>
    </row>
    <row r="1280" spans="1:7" x14ac:dyDescent="0.25">
      <c r="A1280" s="9">
        <f xml:space="preserve"> ROW( scalarDataframe[[#This Row],[row_id]] ) - ROW( scalarDataframe[[#Headers],[row_id]] )</f>
        <v>1279</v>
      </c>
      <c r="B1280" s="16" t="str">
        <f xml:space="preserve"> INDEX( co_scalarInfo[scalarType], MATCH( scalarDataframe[[#This Row],[scalarName]], co_scalarInfo[scalarName], 0 ) )</f>
        <v>damageAdj</v>
      </c>
      <c r="C1280" s="44" t="str">
        <f xml:space="preserve"> INDEX( co_scalarInfo[scalarLabel], MATCH( scalarDataframe[[#This Row],[scalarName]], co_scalarInfo[scalarName], 0 ) )</f>
        <v>MH Demographic Proportion Adjustment Factor</v>
      </c>
      <c r="D1280" s="24" t="s">
        <v>1315</v>
      </c>
      <c r="E1280" s="17" t="s">
        <v>12</v>
      </c>
      <c r="F1280" s="25">
        <v>2067</v>
      </c>
      <c r="G1280" s="26">
        <v>1.04588444021676</v>
      </c>
    </row>
    <row r="1281" spans="1:7" x14ac:dyDescent="0.25">
      <c r="A1281" s="9">
        <f xml:space="preserve"> ROW( scalarDataframe[[#This Row],[row_id]] ) - ROW( scalarDataframe[[#Headers],[row_id]] )</f>
        <v>1280</v>
      </c>
      <c r="B1281" s="16" t="str">
        <f xml:space="preserve"> INDEX( co_scalarInfo[scalarType], MATCH( scalarDataframe[[#This Row],[scalarName]], co_scalarInfo[scalarName], 0 ) )</f>
        <v>damageAdj</v>
      </c>
      <c r="C1281" s="44" t="str">
        <f xml:space="preserve"> INDEX( co_scalarInfo[scalarLabel], MATCH( scalarDataframe[[#This Row],[scalarName]], co_scalarInfo[scalarName], 0 ) )</f>
        <v>MH Demographic Proportion Adjustment Factor</v>
      </c>
      <c r="D1281" s="24" t="s">
        <v>1315</v>
      </c>
      <c r="E1281" s="17" t="s">
        <v>12</v>
      </c>
      <c r="F1281" s="25">
        <v>2071</v>
      </c>
      <c r="G1281" s="26">
        <v>1.0463075900388601</v>
      </c>
    </row>
    <row r="1282" spans="1:7" x14ac:dyDescent="0.25">
      <c r="A1282" s="9">
        <f xml:space="preserve"> ROW( scalarDataframe[[#This Row],[row_id]] ) - ROW( scalarDataframe[[#Headers],[row_id]] )</f>
        <v>1281</v>
      </c>
      <c r="B1282" s="16" t="str">
        <f xml:space="preserve"> INDEX( co_scalarInfo[scalarType], MATCH( scalarDataframe[[#This Row],[scalarName]], co_scalarInfo[scalarName], 0 ) )</f>
        <v>damageAdj</v>
      </c>
      <c r="C1282" s="44" t="str">
        <f xml:space="preserve"> INDEX( co_scalarInfo[scalarLabel], MATCH( scalarDataframe[[#This Row],[scalarName]], co_scalarInfo[scalarName], 0 ) )</f>
        <v>MH Demographic Proportion Adjustment Factor</v>
      </c>
      <c r="D1282" s="24" t="s">
        <v>1315</v>
      </c>
      <c r="E1282" s="17" t="s">
        <v>12</v>
      </c>
      <c r="F1282" s="25">
        <v>2076</v>
      </c>
      <c r="G1282" s="26">
        <v>1.04554446430666</v>
      </c>
    </row>
    <row r="1283" spans="1:7" x14ac:dyDescent="0.25">
      <c r="A1283" s="9">
        <f xml:space="preserve"> ROW( scalarDataframe[[#This Row],[row_id]] ) - ROW( scalarDataframe[[#Headers],[row_id]] )</f>
        <v>1282</v>
      </c>
      <c r="B1283" s="16" t="str">
        <f xml:space="preserve"> INDEX( co_scalarInfo[scalarType], MATCH( scalarDataframe[[#This Row],[scalarName]], co_scalarInfo[scalarName], 0 ) )</f>
        <v>damageAdj</v>
      </c>
      <c r="C1283" s="44" t="str">
        <f xml:space="preserve"> INDEX( co_scalarInfo[scalarLabel], MATCH( scalarDataframe[[#This Row],[scalarName]], co_scalarInfo[scalarName], 0 ) )</f>
        <v>MH Demographic Proportion Adjustment Factor</v>
      </c>
      <c r="D1283" s="24" t="s">
        <v>1315</v>
      </c>
      <c r="E1283" s="17" t="s">
        <v>12</v>
      </c>
      <c r="F1283" s="25">
        <v>2077</v>
      </c>
      <c r="G1283" s="26">
        <v>1.0452837059790201</v>
      </c>
    </row>
    <row r="1284" spans="1:7" x14ac:dyDescent="0.25">
      <c r="A1284" s="9">
        <f xml:space="preserve"> ROW( scalarDataframe[[#This Row],[row_id]] ) - ROW( scalarDataframe[[#Headers],[row_id]] )</f>
        <v>1283</v>
      </c>
      <c r="B1284" s="16" t="str">
        <f xml:space="preserve"> INDEX( co_scalarInfo[scalarType], MATCH( scalarDataframe[[#This Row],[scalarName]], co_scalarInfo[scalarName], 0 ) )</f>
        <v>damageAdj</v>
      </c>
      <c r="C1284" s="44" t="str">
        <f xml:space="preserve"> INDEX( co_scalarInfo[scalarLabel], MATCH( scalarDataframe[[#This Row],[scalarName]], co_scalarInfo[scalarName], 0 ) )</f>
        <v>MH Demographic Proportion Adjustment Factor</v>
      </c>
      <c r="D1284" s="24" t="s">
        <v>1315</v>
      </c>
      <c r="E1284" s="17" t="s">
        <v>12</v>
      </c>
      <c r="F1284" s="25">
        <v>2081</v>
      </c>
      <c r="G1284" s="26">
        <v>1.0454039226754299</v>
      </c>
    </row>
    <row r="1285" spans="1:7" x14ac:dyDescent="0.25">
      <c r="A1285" s="9">
        <f xml:space="preserve"> ROW( scalarDataframe[[#This Row],[row_id]] ) - ROW( scalarDataframe[[#Headers],[row_id]] )</f>
        <v>1284</v>
      </c>
      <c r="B1285" s="16" t="str">
        <f xml:space="preserve"> INDEX( co_scalarInfo[scalarType], MATCH( scalarDataframe[[#This Row],[scalarName]], co_scalarInfo[scalarName], 0 ) )</f>
        <v>damageAdj</v>
      </c>
      <c r="C1285" s="44" t="str">
        <f xml:space="preserve"> INDEX( co_scalarInfo[scalarLabel], MATCH( scalarDataframe[[#This Row],[scalarName]], co_scalarInfo[scalarName], 0 ) )</f>
        <v>MH Demographic Proportion Adjustment Factor</v>
      </c>
      <c r="D1285" s="24" t="s">
        <v>1315</v>
      </c>
      <c r="E1285" s="17" t="s">
        <v>12</v>
      </c>
      <c r="F1285" s="25">
        <v>2082</v>
      </c>
      <c r="G1285" s="26">
        <v>1.04628887550521</v>
      </c>
    </row>
    <row r="1286" spans="1:7" x14ac:dyDescent="0.25">
      <c r="A1286" s="9">
        <f xml:space="preserve"> ROW( scalarDataframe[[#This Row],[row_id]] ) - ROW( scalarDataframe[[#Headers],[row_id]] )</f>
        <v>1285</v>
      </c>
      <c r="B1286" s="16" t="str">
        <f xml:space="preserve"> INDEX( co_scalarInfo[scalarType], MATCH( scalarDataframe[[#This Row],[scalarName]], co_scalarInfo[scalarName], 0 ) )</f>
        <v>damageAdj</v>
      </c>
      <c r="C1286" s="44" t="str">
        <f xml:space="preserve"> INDEX( co_scalarInfo[scalarLabel], MATCH( scalarDataframe[[#This Row],[scalarName]], co_scalarInfo[scalarName], 0 ) )</f>
        <v>MH Demographic Proportion Adjustment Factor</v>
      </c>
      <c r="D1286" s="24" t="s">
        <v>1315</v>
      </c>
      <c r="E1286" s="17" t="s">
        <v>12</v>
      </c>
      <c r="F1286" s="25">
        <v>2087</v>
      </c>
      <c r="G1286" s="26">
        <v>1.05006497308035</v>
      </c>
    </row>
    <row r="1287" spans="1:7" x14ac:dyDescent="0.25">
      <c r="A1287" s="9">
        <f xml:space="preserve"> ROW( scalarDataframe[[#This Row],[row_id]] ) - ROW( scalarDataframe[[#Headers],[row_id]] )</f>
        <v>1286</v>
      </c>
      <c r="B1287" s="16" t="str">
        <f xml:space="preserve"> INDEX( co_scalarInfo[scalarType], MATCH( scalarDataframe[[#This Row],[scalarName]], co_scalarInfo[scalarName], 0 ) )</f>
        <v>damageAdj</v>
      </c>
      <c r="C1287" s="44" t="str">
        <f xml:space="preserve"> INDEX( co_scalarInfo[scalarLabel], MATCH( scalarDataframe[[#This Row],[scalarName]], co_scalarInfo[scalarName], 0 ) )</f>
        <v>MH Demographic Proportion Adjustment Factor</v>
      </c>
      <c r="D1287" s="24" t="s">
        <v>1315</v>
      </c>
      <c r="E1287" s="17" t="s">
        <v>12</v>
      </c>
      <c r="F1287" s="25">
        <v>2091</v>
      </c>
      <c r="G1287" s="26">
        <v>1.0539505563562901</v>
      </c>
    </row>
    <row r="1288" spans="1:7" x14ac:dyDescent="0.25">
      <c r="A1288" s="9">
        <f xml:space="preserve"> ROW( scalarDataframe[[#This Row],[row_id]] ) - ROW( scalarDataframe[[#Headers],[row_id]] )</f>
        <v>1287</v>
      </c>
      <c r="B1288" s="16" t="str">
        <f xml:space="preserve"> INDEX( co_scalarInfo[scalarType], MATCH( scalarDataframe[[#This Row],[scalarName]], co_scalarInfo[scalarName], 0 ) )</f>
        <v>physAdj</v>
      </c>
      <c r="C1288" s="44" t="str">
        <f xml:space="preserve"> INDEX( co_scalarInfo[scalarLabel], MATCH( scalarDataframe[[#This Row],[scalarName]], co_scalarInfo[scalarName], 0 ) )</f>
        <v>MH 5+ Population Proportion Adjustment Factor</v>
      </c>
      <c r="D1288" s="24" t="s">
        <v>1317</v>
      </c>
      <c r="E1288" s="17" t="s">
        <v>6</v>
      </c>
      <c r="F1288" s="25">
        <v>2010</v>
      </c>
      <c r="G1288" s="26">
        <v>0.93418127299999998</v>
      </c>
    </row>
    <row r="1289" spans="1:7" x14ac:dyDescent="0.25">
      <c r="A1289" s="9">
        <f xml:space="preserve"> ROW( scalarDataframe[[#This Row],[row_id]] ) - ROW( scalarDataframe[[#Headers],[row_id]] )</f>
        <v>1288</v>
      </c>
      <c r="B1289" s="16" t="str">
        <f xml:space="preserve"> INDEX( co_scalarInfo[scalarType], MATCH( scalarDataframe[[#This Row],[scalarName]], co_scalarInfo[scalarName], 0 ) )</f>
        <v>physAdj</v>
      </c>
      <c r="C1289" s="44" t="str">
        <f xml:space="preserve"> INDEX( co_scalarInfo[scalarLabel], MATCH( scalarDataframe[[#This Row],[scalarName]], co_scalarInfo[scalarName], 0 ) )</f>
        <v>MH 5+ Population Proportion Adjustment Factor</v>
      </c>
      <c r="D1289" s="24" t="s">
        <v>1317</v>
      </c>
      <c r="E1289" s="17" t="s">
        <v>6</v>
      </c>
      <c r="F1289" s="25">
        <v>2011</v>
      </c>
      <c r="G1289" s="26">
        <v>0.93419951899999998</v>
      </c>
    </row>
    <row r="1290" spans="1:7" x14ac:dyDescent="0.25">
      <c r="A1290" s="9">
        <f xml:space="preserve"> ROW( scalarDataframe[[#This Row],[row_id]] ) - ROW( scalarDataframe[[#Headers],[row_id]] )</f>
        <v>1289</v>
      </c>
      <c r="B1290" s="16" t="str">
        <f xml:space="preserve"> INDEX( co_scalarInfo[scalarType], MATCH( scalarDataframe[[#This Row],[scalarName]], co_scalarInfo[scalarName], 0 ) )</f>
        <v>physAdj</v>
      </c>
      <c r="C1290" s="44" t="str">
        <f xml:space="preserve"> INDEX( co_scalarInfo[scalarLabel], MATCH( scalarDataframe[[#This Row],[scalarName]], co_scalarInfo[scalarName], 0 ) )</f>
        <v>MH 5+ Population Proportion Adjustment Factor</v>
      </c>
      <c r="D1290" s="24" t="s">
        <v>1317</v>
      </c>
      <c r="E1290" s="17" t="s">
        <v>6</v>
      </c>
      <c r="F1290" s="25">
        <v>2013</v>
      </c>
      <c r="G1290" s="26">
        <v>0.93423601099999998</v>
      </c>
    </row>
    <row r="1291" spans="1:7" x14ac:dyDescent="0.25">
      <c r="A1291" s="9">
        <f xml:space="preserve"> ROW( scalarDataframe[[#This Row],[row_id]] ) - ROW( scalarDataframe[[#Headers],[row_id]] )</f>
        <v>1290</v>
      </c>
      <c r="B1291" s="16" t="str">
        <f xml:space="preserve"> INDEX( co_scalarInfo[scalarType], MATCH( scalarDataframe[[#This Row],[scalarName]], co_scalarInfo[scalarName], 0 ) )</f>
        <v>physAdj</v>
      </c>
      <c r="C1291" s="44" t="str">
        <f xml:space="preserve"> INDEX( co_scalarInfo[scalarLabel], MATCH( scalarDataframe[[#This Row],[scalarName]], co_scalarInfo[scalarName], 0 ) )</f>
        <v>MH 5+ Population Proportion Adjustment Factor</v>
      </c>
      <c r="D1291" s="24" t="s">
        <v>1317</v>
      </c>
      <c r="E1291" s="17" t="s">
        <v>6</v>
      </c>
      <c r="F1291" s="25">
        <v>2017</v>
      </c>
      <c r="G1291" s="26">
        <v>0.93429851600000002</v>
      </c>
    </row>
    <row r="1292" spans="1:7" x14ac:dyDescent="0.25">
      <c r="A1292" s="9">
        <f xml:space="preserve"> ROW( scalarDataframe[[#This Row],[row_id]] ) - ROW( scalarDataframe[[#Headers],[row_id]] )</f>
        <v>1291</v>
      </c>
      <c r="B1292" s="16" t="str">
        <f xml:space="preserve"> INDEX( co_scalarInfo[scalarType], MATCH( scalarDataframe[[#This Row],[scalarName]], co_scalarInfo[scalarName], 0 ) )</f>
        <v>physAdj</v>
      </c>
      <c r="C1292" s="44" t="str">
        <f xml:space="preserve"> INDEX( co_scalarInfo[scalarLabel], MATCH( scalarDataframe[[#This Row],[scalarName]], co_scalarInfo[scalarName], 0 ) )</f>
        <v>MH 5+ Population Proportion Adjustment Factor</v>
      </c>
      <c r="D1292" s="24" t="s">
        <v>1317</v>
      </c>
      <c r="E1292" s="17" t="s">
        <v>6</v>
      </c>
      <c r="F1292" s="25">
        <v>2025</v>
      </c>
      <c r="G1292" s="26">
        <v>0.93555535999999995</v>
      </c>
    </row>
    <row r="1293" spans="1:7" x14ac:dyDescent="0.25">
      <c r="A1293" s="9">
        <f xml:space="preserve"> ROW( scalarDataframe[[#This Row],[row_id]] ) - ROW( scalarDataframe[[#Headers],[row_id]] )</f>
        <v>1292</v>
      </c>
      <c r="B1293" s="16" t="str">
        <f xml:space="preserve"> INDEX( co_scalarInfo[scalarType], MATCH( scalarDataframe[[#This Row],[scalarName]], co_scalarInfo[scalarName], 0 ) )</f>
        <v>physAdj</v>
      </c>
      <c r="C1293" s="44" t="str">
        <f xml:space="preserve"> INDEX( co_scalarInfo[scalarLabel], MATCH( scalarDataframe[[#This Row],[scalarName]], co_scalarInfo[scalarName], 0 ) )</f>
        <v>MH 5+ Population Proportion Adjustment Factor</v>
      </c>
      <c r="D1293" s="24" t="s">
        <v>1317</v>
      </c>
      <c r="E1293" s="17" t="s">
        <v>6</v>
      </c>
      <c r="F1293" s="25">
        <v>2029</v>
      </c>
      <c r="G1293" s="26">
        <v>0.93653127599999997</v>
      </c>
    </row>
    <row r="1294" spans="1:7" x14ac:dyDescent="0.25">
      <c r="A1294" s="9">
        <f xml:space="preserve"> ROW( scalarDataframe[[#This Row],[row_id]] ) - ROW( scalarDataframe[[#Headers],[row_id]] )</f>
        <v>1293</v>
      </c>
      <c r="B1294" s="16" t="str">
        <f xml:space="preserve"> INDEX( co_scalarInfo[scalarType], MATCH( scalarDataframe[[#This Row],[scalarName]], co_scalarInfo[scalarName], 0 ) )</f>
        <v>physAdj</v>
      </c>
      <c r="C1294" s="44" t="str">
        <f xml:space="preserve"> INDEX( co_scalarInfo[scalarLabel], MATCH( scalarDataframe[[#This Row],[scalarName]], co_scalarInfo[scalarName], 0 ) )</f>
        <v>MH 5+ Population Proportion Adjustment Factor</v>
      </c>
      <c r="D1294" s="24" t="s">
        <v>1317</v>
      </c>
      <c r="E1294" s="17" t="s">
        <v>6</v>
      </c>
      <c r="F1294" s="25">
        <v>2032</v>
      </c>
      <c r="G1294" s="26">
        <v>0.93667117899999996</v>
      </c>
    </row>
    <row r="1295" spans="1:7" x14ac:dyDescent="0.2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1317</v>
      </c>
      <c r="E1295" s="17" t="s">
        <v>6</v>
      </c>
      <c r="F1295" s="25">
        <v>2033</v>
      </c>
      <c r="G1295" s="26">
        <v>0.93662178600000001</v>
      </c>
    </row>
    <row r="1296" spans="1:7" x14ac:dyDescent="0.2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1317</v>
      </c>
      <c r="E1296" s="17" t="s">
        <v>6</v>
      </c>
      <c r="F1296" s="25">
        <v>2037</v>
      </c>
      <c r="G1296" s="26">
        <v>0.93641610600000003</v>
      </c>
    </row>
    <row r="1297" spans="1:7" x14ac:dyDescent="0.2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1317</v>
      </c>
      <c r="E1297" s="17" t="s">
        <v>6</v>
      </c>
      <c r="F1297" s="25">
        <v>2044</v>
      </c>
      <c r="G1297" s="26">
        <v>0.93602754099999996</v>
      </c>
    </row>
    <row r="1298" spans="1:7" x14ac:dyDescent="0.2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1317</v>
      </c>
      <c r="E1298" s="17" t="s">
        <v>6</v>
      </c>
      <c r="F1298" s="25">
        <v>2048</v>
      </c>
      <c r="G1298" s="26">
        <v>0.93578946500000004</v>
      </c>
    </row>
    <row r="1299" spans="1:7" x14ac:dyDescent="0.2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1317</v>
      </c>
      <c r="E1299" s="17" t="s">
        <v>6</v>
      </c>
      <c r="F1299" s="25">
        <v>2049</v>
      </c>
      <c r="G1299" s="26">
        <v>0.93572917300000003</v>
      </c>
    </row>
    <row r="1300" spans="1:7" x14ac:dyDescent="0.2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1317</v>
      </c>
      <c r="E1300" s="17" t="s">
        <v>6</v>
      </c>
      <c r="F1300" s="25">
        <v>2050</v>
      </c>
      <c r="G1300" s="26">
        <v>0.93566943499999999</v>
      </c>
    </row>
    <row r="1301" spans="1:7" x14ac:dyDescent="0.2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1317</v>
      </c>
      <c r="E1301" s="17" t="s">
        <v>6</v>
      </c>
      <c r="F1301" s="25">
        <v>2052</v>
      </c>
      <c r="G1301" s="26">
        <v>0.93576332399999995</v>
      </c>
    </row>
    <row r="1302" spans="1:7" x14ac:dyDescent="0.2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1317</v>
      </c>
      <c r="E1302" s="17" t="s">
        <v>6</v>
      </c>
      <c r="F1302" s="25">
        <v>2055</v>
      </c>
      <c r="G1302" s="26">
        <v>0.93590362100000002</v>
      </c>
    </row>
    <row r="1303" spans="1:7" x14ac:dyDescent="0.2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1317</v>
      </c>
      <c r="E1303" s="17" t="s">
        <v>6</v>
      </c>
      <c r="F1303" s="25">
        <v>2059</v>
      </c>
      <c r="G1303" s="26">
        <v>0.936100555</v>
      </c>
    </row>
    <row r="1304" spans="1:7" x14ac:dyDescent="0.2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1317</v>
      </c>
      <c r="E1304" s="17" t="s">
        <v>6</v>
      </c>
      <c r="F1304" s="25">
        <v>2061</v>
      </c>
      <c r="G1304" s="26">
        <v>0.93613225799999999</v>
      </c>
    </row>
    <row r="1305" spans="1:7" x14ac:dyDescent="0.2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1317</v>
      </c>
      <c r="E1305" s="17" t="s">
        <v>6</v>
      </c>
      <c r="F1305" s="25">
        <v>2062</v>
      </c>
      <c r="G1305" s="26">
        <v>0.936114789</v>
      </c>
    </row>
    <row r="1306" spans="1:7" x14ac:dyDescent="0.2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1317</v>
      </c>
      <c r="E1306" s="17" t="s">
        <v>6</v>
      </c>
      <c r="F1306" s="25">
        <v>2064</v>
      </c>
      <c r="G1306" s="26">
        <v>0.93608037899999996</v>
      </c>
    </row>
    <row r="1307" spans="1:7" x14ac:dyDescent="0.2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1317</v>
      </c>
      <c r="E1307" s="17" t="s">
        <v>6</v>
      </c>
      <c r="F1307" s="25">
        <v>2067</v>
      </c>
      <c r="G1307" s="26">
        <v>0.93602506799999996</v>
      </c>
    </row>
    <row r="1308" spans="1:7" x14ac:dyDescent="0.2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1317</v>
      </c>
      <c r="E1308" s="17" t="s">
        <v>6</v>
      </c>
      <c r="F1308" s="25">
        <v>2071</v>
      </c>
      <c r="G1308" s="26">
        <v>0.93599686800000004</v>
      </c>
    </row>
    <row r="1309" spans="1:7" x14ac:dyDescent="0.2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1317</v>
      </c>
      <c r="E1309" s="17" t="s">
        <v>6</v>
      </c>
      <c r="F1309" s="25">
        <v>2076</v>
      </c>
      <c r="G1309" s="26">
        <v>0.93613701299999996</v>
      </c>
    </row>
    <row r="1310" spans="1:7" x14ac:dyDescent="0.2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1317</v>
      </c>
      <c r="E1310" s="17" t="s">
        <v>6</v>
      </c>
      <c r="F1310" s="25">
        <v>2077</v>
      </c>
      <c r="G1310" s="26">
        <v>0.93616478000000003</v>
      </c>
    </row>
    <row r="1311" spans="1:7" x14ac:dyDescent="0.2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1317</v>
      </c>
      <c r="E1311" s="17" t="s">
        <v>6</v>
      </c>
      <c r="F1311" s="25">
        <v>2081</v>
      </c>
      <c r="G1311" s="26">
        <v>0.93631381300000005</v>
      </c>
    </row>
    <row r="1312" spans="1:7" x14ac:dyDescent="0.2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1317</v>
      </c>
      <c r="E1312" s="17" t="s">
        <v>6</v>
      </c>
      <c r="F1312" s="25">
        <v>2082</v>
      </c>
      <c r="G1312" s="26">
        <v>0.936381095</v>
      </c>
    </row>
    <row r="1313" spans="1:7" x14ac:dyDescent="0.2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1317</v>
      </c>
      <c r="E1313" s="17" t="s">
        <v>6</v>
      </c>
      <c r="F1313" s="25">
        <v>2087</v>
      </c>
      <c r="G1313" s="26">
        <v>0.93672018700000004</v>
      </c>
    </row>
    <row r="1314" spans="1:7" x14ac:dyDescent="0.2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1317</v>
      </c>
      <c r="E1314" s="17" t="s">
        <v>6</v>
      </c>
      <c r="F1314" s="25">
        <v>2091</v>
      </c>
      <c r="G1314" s="26">
        <v>0.931119472</v>
      </c>
    </row>
    <row r="1315" spans="1:7" x14ac:dyDescent="0.2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1317</v>
      </c>
      <c r="E1315" s="17" t="s">
        <v>7</v>
      </c>
      <c r="F1315" s="25">
        <v>2010</v>
      </c>
      <c r="G1315" s="26">
        <v>0.93420725950000005</v>
      </c>
    </row>
    <row r="1316" spans="1:7" x14ac:dyDescent="0.2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1317</v>
      </c>
      <c r="E1316" s="17" t="s">
        <v>7</v>
      </c>
      <c r="F1316" s="25">
        <v>2011</v>
      </c>
      <c r="G1316" s="26">
        <v>0.93437725100000002</v>
      </c>
    </row>
    <row r="1317" spans="1:7" x14ac:dyDescent="0.2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1317</v>
      </c>
      <c r="E1317" s="17" t="s">
        <v>7</v>
      </c>
      <c r="F1317" s="25">
        <v>2013</v>
      </c>
      <c r="G1317" s="26">
        <v>0.93471723399999995</v>
      </c>
    </row>
    <row r="1318" spans="1:7" x14ac:dyDescent="0.2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1317</v>
      </c>
      <c r="E1318" s="17" t="s">
        <v>7</v>
      </c>
      <c r="F1318" s="25">
        <v>2017</v>
      </c>
      <c r="G1318" s="26">
        <v>0.935363273</v>
      </c>
    </row>
    <row r="1319" spans="1:7" x14ac:dyDescent="0.2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1317</v>
      </c>
      <c r="E1319" s="17" t="s">
        <v>7</v>
      </c>
      <c r="F1319" s="25">
        <v>2025</v>
      </c>
      <c r="G1319" s="26">
        <v>0.93677855600000004</v>
      </c>
    </row>
    <row r="1320" spans="1:7" x14ac:dyDescent="0.2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1317</v>
      </c>
      <c r="E1320" s="17" t="s">
        <v>7</v>
      </c>
      <c r="F1320" s="25">
        <v>2029</v>
      </c>
      <c r="G1320" s="26">
        <v>0.93752073700000005</v>
      </c>
    </row>
    <row r="1321" spans="1:7" x14ac:dyDescent="0.2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1317</v>
      </c>
      <c r="E1321" s="17" t="s">
        <v>7</v>
      </c>
      <c r="F1321" s="25">
        <v>2032</v>
      </c>
      <c r="G1321" s="26">
        <v>0.93740489599999999</v>
      </c>
    </row>
    <row r="1322" spans="1:7" x14ac:dyDescent="0.2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1317</v>
      </c>
      <c r="E1322" s="17" t="s">
        <v>7</v>
      </c>
      <c r="F1322" s="25">
        <v>2033</v>
      </c>
      <c r="G1322" s="26">
        <v>0.93725782199999996</v>
      </c>
    </row>
    <row r="1323" spans="1:7" x14ac:dyDescent="0.2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1317</v>
      </c>
      <c r="E1323" s="17" t="s">
        <v>7</v>
      </c>
      <c r="F1323" s="25">
        <v>2037</v>
      </c>
      <c r="G1323" s="26">
        <v>0.936672489</v>
      </c>
    </row>
    <row r="1324" spans="1:7" x14ac:dyDescent="0.2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1317</v>
      </c>
      <c r="E1324" s="17" t="s">
        <v>7</v>
      </c>
      <c r="F1324" s="25">
        <v>2044</v>
      </c>
      <c r="G1324" s="26">
        <v>0.93599335699999997</v>
      </c>
    </row>
    <row r="1325" spans="1:7" x14ac:dyDescent="0.2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1317</v>
      </c>
      <c r="E1325" s="17" t="s">
        <v>7</v>
      </c>
      <c r="F1325" s="25">
        <v>2048</v>
      </c>
      <c r="G1325" s="26">
        <v>0.93574807800000004</v>
      </c>
    </row>
    <row r="1326" spans="1:7" x14ac:dyDescent="0.2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1317</v>
      </c>
      <c r="E1326" s="17" t="s">
        <v>7</v>
      </c>
      <c r="F1326" s="25">
        <v>2049</v>
      </c>
      <c r="G1326" s="26">
        <v>0.93568696200000001</v>
      </c>
    </row>
    <row r="1327" spans="1:7" x14ac:dyDescent="0.2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1317</v>
      </c>
      <c r="E1327" s="17" t="s">
        <v>7</v>
      </c>
      <c r="F1327" s="25">
        <v>2050</v>
      </c>
      <c r="G1327" s="26">
        <v>0.93562630400000002</v>
      </c>
    </row>
    <row r="1328" spans="1:7" x14ac:dyDescent="0.2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1317</v>
      </c>
      <c r="E1328" s="17" t="s">
        <v>7</v>
      </c>
      <c r="F1328" s="25">
        <v>2052</v>
      </c>
      <c r="G1328" s="26">
        <v>0.93564524100000002</v>
      </c>
    </row>
    <row r="1329" spans="1:7" x14ac:dyDescent="0.2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1317</v>
      </c>
      <c r="E1329" s="17" t="s">
        <v>7</v>
      </c>
      <c r="F1329" s="25">
        <v>2055</v>
      </c>
      <c r="G1329" s="26">
        <v>0.93567302799999996</v>
      </c>
    </row>
    <row r="1330" spans="1:7" x14ac:dyDescent="0.2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1317</v>
      </c>
      <c r="E1330" s="17" t="s">
        <v>7</v>
      </c>
      <c r="F1330" s="25">
        <v>2059</v>
      </c>
      <c r="G1330" s="26">
        <v>0.93571236599999996</v>
      </c>
    </row>
    <row r="1331" spans="1:7" x14ac:dyDescent="0.2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1317</v>
      </c>
      <c r="E1331" s="17" t="s">
        <v>7</v>
      </c>
      <c r="F1331" s="25">
        <v>2061</v>
      </c>
      <c r="G1331" s="26">
        <v>0.93569438500000002</v>
      </c>
    </row>
    <row r="1332" spans="1:7" x14ac:dyDescent="0.2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1317</v>
      </c>
      <c r="E1332" s="17" t="s">
        <v>7</v>
      </c>
      <c r="F1332" s="25">
        <v>2062</v>
      </c>
      <c r="G1332" s="26">
        <v>0.93566713099999999</v>
      </c>
    </row>
    <row r="1333" spans="1:7" x14ac:dyDescent="0.2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1317</v>
      </c>
      <c r="E1333" s="17" t="s">
        <v>7</v>
      </c>
      <c r="F1333" s="25">
        <v>2064</v>
      </c>
      <c r="G1333" s="26">
        <v>0.93561269000000002</v>
      </c>
    </row>
    <row r="1334" spans="1:7" x14ac:dyDescent="0.25">
      <c r="A1334" s="9">
        <f xml:space="preserve"> ROW( scalarDataframe[[#This Row],[row_id]] ) - ROW( scalarDataframe[[#Headers],[row_id]] )</f>
        <v>1333</v>
      </c>
      <c r="B1334" s="16" t="str">
        <f xml:space="preserve"> INDEX( co_scalarInfo[scalarType], MATCH( scalarDataframe[[#This Row],[scalarName]], co_scalarInfo[scalarName], 0 ) )</f>
        <v>physAdj</v>
      </c>
      <c r="C1334" s="44" t="str">
        <f xml:space="preserve"> INDEX( co_scalarInfo[scalarLabel], MATCH( scalarDataframe[[#This Row],[scalarName]], co_scalarInfo[scalarName], 0 ) )</f>
        <v>MH 5+ Population Proportion Adjustment Factor</v>
      </c>
      <c r="D1334" s="24" t="s">
        <v>1317</v>
      </c>
      <c r="E1334" s="17" t="s">
        <v>7</v>
      </c>
      <c r="F1334" s="25">
        <v>2067</v>
      </c>
      <c r="G1334" s="26">
        <v>0.93552850300000001</v>
      </c>
    </row>
    <row r="1335" spans="1:7" x14ac:dyDescent="0.25">
      <c r="A1335" s="9">
        <f xml:space="preserve"> ROW( scalarDataframe[[#This Row],[row_id]] ) - ROW( scalarDataframe[[#Headers],[row_id]] )</f>
        <v>1334</v>
      </c>
      <c r="B1335" s="16" t="str">
        <f xml:space="preserve"> INDEX( co_scalarInfo[scalarType], MATCH( scalarDataframe[[#This Row],[scalarName]], co_scalarInfo[scalarName], 0 ) )</f>
        <v>physAdj</v>
      </c>
      <c r="C1335" s="44" t="str">
        <f xml:space="preserve"> INDEX( co_scalarInfo[scalarLabel], MATCH( scalarDataframe[[#This Row],[scalarName]], co_scalarInfo[scalarName], 0 ) )</f>
        <v>MH 5+ Population Proportion Adjustment Factor</v>
      </c>
      <c r="D1335" s="24" t="s">
        <v>1317</v>
      </c>
      <c r="E1335" s="17" t="s">
        <v>7</v>
      </c>
      <c r="F1335" s="25">
        <v>2071</v>
      </c>
      <c r="G1335" s="26">
        <v>0.93549215900000005</v>
      </c>
    </row>
    <row r="1336" spans="1:7" x14ac:dyDescent="0.25">
      <c r="A1336" s="9">
        <f xml:space="preserve"> ROW( scalarDataframe[[#This Row],[row_id]] ) - ROW( scalarDataframe[[#Headers],[row_id]] )</f>
        <v>1335</v>
      </c>
      <c r="B1336" s="16" t="str">
        <f xml:space="preserve"> INDEX( co_scalarInfo[scalarType], MATCH( scalarDataframe[[#This Row],[scalarName]], co_scalarInfo[scalarName], 0 ) )</f>
        <v>physAdj</v>
      </c>
      <c r="C1336" s="44" t="str">
        <f xml:space="preserve"> INDEX( co_scalarInfo[scalarLabel], MATCH( scalarDataframe[[#This Row],[scalarName]], co_scalarInfo[scalarName], 0 ) )</f>
        <v>MH 5+ Population Proportion Adjustment Factor</v>
      </c>
      <c r="D1336" s="24" t="s">
        <v>1317</v>
      </c>
      <c r="E1336" s="17" t="s">
        <v>7</v>
      </c>
      <c r="F1336" s="25">
        <v>2076</v>
      </c>
      <c r="G1336" s="26">
        <v>0.93573010099999998</v>
      </c>
    </row>
    <row r="1337" spans="1:7" x14ac:dyDescent="0.25">
      <c r="A1337" s="9">
        <f xml:space="preserve"> ROW( scalarDataframe[[#This Row],[row_id]] ) - ROW( scalarDataframe[[#Headers],[row_id]] )</f>
        <v>1336</v>
      </c>
      <c r="B1337" s="16" t="str">
        <f xml:space="preserve"> INDEX( co_scalarInfo[scalarType], MATCH( scalarDataframe[[#This Row],[scalarName]], co_scalarInfo[scalarName], 0 ) )</f>
        <v>physAdj</v>
      </c>
      <c r="C1337" s="44" t="str">
        <f xml:space="preserve"> INDEX( co_scalarInfo[scalarLabel], MATCH( scalarDataframe[[#This Row],[scalarName]], co_scalarInfo[scalarName], 0 ) )</f>
        <v>MH 5+ Population Proportion Adjustment Factor</v>
      </c>
      <c r="D1337" s="24" t="s">
        <v>1317</v>
      </c>
      <c r="E1337" s="17" t="s">
        <v>7</v>
      </c>
      <c r="F1337" s="25">
        <v>2077</v>
      </c>
      <c r="G1337" s="26">
        <v>0.93577663700000002</v>
      </c>
    </row>
    <row r="1338" spans="1:7" x14ac:dyDescent="0.25">
      <c r="A1338" s="9">
        <f xml:space="preserve"> ROW( scalarDataframe[[#This Row],[row_id]] ) - ROW( scalarDataframe[[#Headers],[row_id]] )</f>
        <v>1337</v>
      </c>
      <c r="B1338" s="16" t="str">
        <f xml:space="preserve"> INDEX( co_scalarInfo[scalarType], MATCH( scalarDataframe[[#This Row],[scalarName]], co_scalarInfo[scalarName], 0 ) )</f>
        <v>physAdj</v>
      </c>
      <c r="C1338" s="44" t="str">
        <f xml:space="preserve"> INDEX( co_scalarInfo[scalarLabel], MATCH( scalarDataframe[[#This Row],[scalarName]], co_scalarInfo[scalarName], 0 ) )</f>
        <v>MH 5+ Population Proportion Adjustment Factor</v>
      </c>
      <c r="D1338" s="24" t="s">
        <v>1317</v>
      </c>
      <c r="E1338" s="17" t="s">
        <v>7</v>
      </c>
      <c r="F1338" s="25">
        <v>2081</v>
      </c>
      <c r="G1338" s="26">
        <v>0.935996473</v>
      </c>
    </row>
    <row r="1339" spans="1:7" x14ac:dyDescent="0.25">
      <c r="A1339" s="9">
        <f xml:space="preserve"> ROW( scalarDataframe[[#This Row],[row_id]] ) - ROW( scalarDataframe[[#Headers],[row_id]] )</f>
        <v>1338</v>
      </c>
      <c r="B1339" s="16" t="str">
        <f xml:space="preserve"> INDEX( co_scalarInfo[scalarType], MATCH( scalarDataframe[[#This Row],[scalarName]], co_scalarInfo[scalarName], 0 ) )</f>
        <v>physAdj</v>
      </c>
      <c r="C1339" s="44" t="str">
        <f xml:space="preserve"> INDEX( co_scalarInfo[scalarLabel], MATCH( scalarDataframe[[#This Row],[scalarName]], co_scalarInfo[scalarName], 0 ) )</f>
        <v>MH 5+ Population Proportion Adjustment Factor</v>
      </c>
      <c r="D1339" s="24" t="s">
        <v>1317</v>
      </c>
      <c r="E1339" s="17" t="s">
        <v>7</v>
      </c>
      <c r="F1339" s="25">
        <v>2082</v>
      </c>
      <c r="G1339" s="26">
        <v>0.93607741499999997</v>
      </c>
    </row>
    <row r="1340" spans="1:7" x14ac:dyDescent="0.25">
      <c r="A1340" s="9">
        <f xml:space="preserve"> ROW( scalarDataframe[[#This Row],[row_id]] ) - ROW( scalarDataframe[[#Headers],[row_id]] )</f>
        <v>1339</v>
      </c>
      <c r="B1340" s="16" t="str">
        <f xml:space="preserve"> INDEX( co_scalarInfo[scalarType], MATCH( scalarDataframe[[#This Row],[scalarName]], co_scalarInfo[scalarName], 0 ) )</f>
        <v>physAdj</v>
      </c>
      <c r="C1340" s="44" t="str">
        <f xml:space="preserve"> INDEX( co_scalarInfo[scalarLabel], MATCH( scalarDataframe[[#This Row],[scalarName]], co_scalarInfo[scalarName], 0 ) )</f>
        <v>MH 5+ Population Proportion Adjustment Factor</v>
      </c>
      <c r="D1340" s="24" t="s">
        <v>1317</v>
      </c>
      <c r="E1340" s="17" t="s">
        <v>7</v>
      </c>
      <c r="F1340" s="25">
        <v>2087</v>
      </c>
      <c r="G1340" s="26">
        <v>0.93648129999999996</v>
      </c>
    </row>
    <row r="1341" spans="1:7" x14ac:dyDescent="0.25">
      <c r="A1341" s="9">
        <f xml:space="preserve"> ROW( scalarDataframe[[#This Row],[row_id]] ) - ROW( scalarDataframe[[#Headers],[row_id]] )</f>
        <v>1340</v>
      </c>
      <c r="B1341" s="16" t="str">
        <f xml:space="preserve"> INDEX( co_scalarInfo[scalarType], MATCH( scalarDataframe[[#This Row],[scalarName]], co_scalarInfo[scalarName], 0 ) )</f>
        <v>physAdj</v>
      </c>
      <c r="C1341" s="44" t="str">
        <f xml:space="preserve"> INDEX( co_scalarInfo[scalarLabel], MATCH( scalarDataframe[[#This Row],[scalarName]], co_scalarInfo[scalarName], 0 ) )</f>
        <v>MH 5+ Population Proportion Adjustment Factor</v>
      </c>
      <c r="D1341" s="24" t="s">
        <v>1317</v>
      </c>
      <c r="E1341" s="17" t="s">
        <v>7</v>
      </c>
      <c r="F1341" s="25">
        <v>2091</v>
      </c>
      <c r="G1341" s="26">
        <v>0.94439071900000005</v>
      </c>
    </row>
    <row r="1342" spans="1:7" x14ac:dyDescent="0.25">
      <c r="A1342" s="9">
        <f xml:space="preserve"> ROW( scalarDataframe[[#This Row],[row_id]] ) - ROW( scalarDataframe[[#Headers],[row_id]] )</f>
        <v>1341</v>
      </c>
      <c r="B1342" s="16" t="str">
        <f xml:space="preserve"> INDEX( co_scalarInfo[scalarType], MATCH( scalarDataframe[[#This Row],[scalarName]], co_scalarInfo[scalarName], 0 ) )</f>
        <v>physAdj</v>
      </c>
      <c r="C1342" s="44" t="str">
        <f xml:space="preserve"> INDEX( co_scalarInfo[scalarLabel], MATCH( scalarDataframe[[#This Row],[scalarName]], co_scalarInfo[scalarName], 0 ) )</f>
        <v>MH 5+ Population Proportion Adjustment Factor</v>
      </c>
      <c r="D1342" s="24" t="s">
        <v>1317</v>
      </c>
      <c r="E1342" s="17" t="s">
        <v>8</v>
      </c>
      <c r="F1342" s="25">
        <v>2010</v>
      </c>
      <c r="G1342" s="26">
        <v>0.93480331049999987</v>
      </c>
    </row>
    <row r="1343" spans="1:7" x14ac:dyDescent="0.25">
      <c r="A1343" s="9">
        <f xml:space="preserve"> ROW( scalarDataframe[[#This Row],[row_id]] ) - ROW( scalarDataframe[[#Headers],[row_id]] )</f>
        <v>1342</v>
      </c>
      <c r="B1343" s="16" t="str">
        <f xml:space="preserve"> INDEX( co_scalarInfo[scalarType], MATCH( scalarDataframe[[#This Row],[scalarName]], co_scalarInfo[scalarName], 0 ) )</f>
        <v>physAdj</v>
      </c>
      <c r="C1343" s="44" t="str">
        <f xml:space="preserve"> INDEX( co_scalarInfo[scalarLabel], MATCH( scalarDataframe[[#This Row],[scalarName]], co_scalarInfo[scalarName], 0 ) )</f>
        <v>MH 5+ Population Proportion Adjustment Factor</v>
      </c>
      <c r="D1343" s="24" t="s">
        <v>1317</v>
      </c>
      <c r="E1343" s="17" t="s">
        <v>8</v>
      </c>
      <c r="F1343" s="25">
        <v>2011</v>
      </c>
      <c r="G1343" s="26">
        <v>0.93478245699999996</v>
      </c>
    </row>
    <row r="1344" spans="1:7" x14ac:dyDescent="0.25">
      <c r="A1344" s="9">
        <f xml:space="preserve"> ROW( scalarDataframe[[#This Row],[row_id]] ) - ROW( scalarDataframe[[#Headers],[row_id]] )</f>
        <v>1343</v>
      </c>
      <c r="B1344" s="16" t="str">
        <f xml:space="preserve"> INDEX( co_scalarInfo[scalarType], MATCH( scalarDataframe[[#This Row],[scalarName]], co_scalarInfo[scalarName], 0 ) )</f>
        <v>physAdj</v>
      </c>
      <c r="C1344" s="44" t="str">
        <f xml:space="preserve"> INDEX( co_scalarInfo[scalarLabel], MATCH( scalarDataframe[[#This Row],[scalarName]], co_scalarInfo[scalarName], 0 ) )</f>
        <v>MH 5+ Population Proportion Adjustment Factor</v>
      </c>
      <c r="D1344" s="24" t="s">
        <v>1317</v>
      </c>
      <c r="E1344" s="17" t="s">
        <v>8</v>
      </c>
      <c r="F1344" s="25">
        <v>2013</v>
      </c>
      <c r="G1344" s="26">
        <v>0.93474075000000001</v>
      </c>
    </row>
    <row r="1345" spans="1:7" x14ac:dyDescent="0.25">
      <c r="A1345" s="9">
        <f xml:space="preserve"> ROW( scalarDataframe[[#This Row],[row_id]] ) - ROW( scalarDataframe[[#Headers],[row_id]] )</f>
        <v>1344</v>
      </c>
      <c r="B1345" s="16" t="str">
        <f xml:space="preserve"> INDEX( co_scalarInfo[scalarType], MATCH( scalarDataframe[[#This Row],[scalarName]], co_scalarInfo[scalarName], 0 ) )</f>
        <v>physAdj</v>
      </c>
      <c r="C1345" s="44" t="str">
        <f xml:space="preserve"> INDEX( co_scalarInfo[scalarLabel], MATCH( scalarDataframe[[#This Row],[scalarName]], co_scalarInfo[scalarName], 0 ) )</f>
        <v>MH 5+ Population Proportion Adjustment Factor</v>
      </c>
      <c r="D1345" s="24" t="s">
        <v>1317</v>
      </c>
      <c r="E1345" s="17" t="s">
        <v>8</v>
      </c>
      <c r="F1345" s="25">
        <v>2017</v>
      </c>
      <c r="G1345" s="26">
        <v>0.93462808500000005</v>
      </c>
    </row>
    <row r="1346" spans="1:7" x14ac:dyDescent="0.25">
      <c r="A1346" s="9">
        <f xml:space="preserve"> ROW( scalarDataframe[[#This Row],[row_id]] ) - ROW( scalarDataframe[[#Headers],[row_id]] )</f>
        <v>1345</v>
      </c>
      <c r="B1346" s="16" t="str">
        <f xml:space="preserve"> INDEX( co_scalarInfo[scalarType], MATCH( scalarDataframe[[#This Row],[scalarName]], co_scalarInfo[scalarName], 0 ) )</f>
        <v>physAdj</v>
      </c>
      <c r="C1346" s="44" t="str">
        <f xml:space="preserve"> INDEX( co_scalarInfo[scalarLabel], MATCH( scalarDataframe[[#This Row],[scalarName]], co_scalarInfo[scalarName], 0 ) )</f>
        <v>MH 5+ Population Proportion Adjustment Factor</v>
      </c>
      <c r="D1346" s="24" t="s">
        <v>1317</v>
      </c>
      <c r="E1346" s="17" t="s">
        <v>8</v>
      </c>
      <c r="F1346" s="25">
        <v>2025</v>
      </c>
      <c r="G1346" s="26">
        <v>0.93630601700000005</v>
      </c>
    </row>
    <row r="1347" spans="1:7" x14ac:dyDescent="0.25">
      <c r="A1347" s="9">
        <f xml:space="preserve"> ROW( scalarDataframe[[#This Row],[row_id]] ) - ROW( scalarDataframe[[#Headers],[row_id]] )</f>
        <v>1346</v>
      </c>
      <c r="B1347" s="16" t="str">
        <f xml:space="preserve"> INDEX( co_scalarInfo[scalarType], MATCH( scalarDataframe[[#This Row],[scalarName]], co_scalarInfo[scalarName], 0 ) )</f>
        <v>physAdj</v>
      </c>
      <c r="C1347" s="44" t="str">
        <f xml:space="preserve"> INDEX( co_scalarInfo[scalarLabel], MATCH( scalarDataframe[[#This Row],[scalarName]], co_scalarInfo[scalarName], 0 ) )</f>
        <v>MH 5+ Population Proportion Adjustment Factor</v>
      </c>
      <c r="D1347" s="24" t="s">
        <v>1317</v>
      </c>
      <c r="E1347" s="17" t="s">
        <v>8</v>
      </c>
      <c r="F1347" s="25">
        <v>2029</v>
      </c>
      <c r="G1347" s="26">
        <v>0.93778172699999995</v>
      </c>
    </row>
    <row r="1348" spans="1:7" x14ac:dyDescent="0.25">
      <c r="A1348" s="9">
        <f xml:space="preserve"> ROW( scalarDataframe[[#This Row],[row_id]] ) - ROW( scalarDataframe[[#Headers],[row_id]] )</f>
        <v>1347</v>
      </c>
      <c r="B1348" s="16" t="str">
        <f xml:space="preserve"> INDEX( co_scalarInfo[scalarType], MATCH( scalarDataframe[[#This Row],[scalarName]], co_scalarInfo[scalarName], 0 ) )</f>
        <v>physAdj</v>
      </c>
      <c r="C1348" s="44" t="str">
        <f xml:space="preserve"> INDEX( co_scalarInfo[scalarLabel], MATCH( scalarDataframe[[#This Row],[scalarName]], co_scalarInfo[scalarName], 0 ) )</f>
        <v>MH 5+ Population Proportion Adjustment Factor</v>
      </c>
      <c r="D1348" s="24" t="s">
        <v>1317</v>
      </c>
      <c r="E1348" s="17" t="s">
        <v>8</v>
      </c>
      <c r="F1348" s="25">
        <v>2032</v>
      </c>
      <c r="G1348" s="26">
        <v>0.93797709600000001</v>
      </c>
    </row>
    <row r="1349" spans="1:7" x14ac:dyDescent="0.25">
      <c r="A1349" s="9">
        <f xml:space="preserve"> ROW( scalarDataframe[[#This Row],[row_id]] ) - ROW( scalarDataframe[[#Headers],[row_id]] )</f>
        <v>1348</v>
      </c>
      <c r="B1349" s="16" t="str">
        <f xml:space="preserve"> INDEX( co_scalarInfo[scalarType], MATCH( scalarDataframe[[#This Row],[scalarName]], co_scalarInfo[scalarName], 0 ) )</f>
        <v>physAdj</v>
      </c>
      <c r="C1349" s="44" t="str">
        <f xml:space="preserve"> INDEX( co_scalarInfo[scalarLabel], MATCH( scalarDataframe[[#This Row],[scalarName]], co_scalarInfo[scalarName], 0 ) )</f>
        <v>MH 5+ Population Proportion Adjustment Factor</v>
      </c>
      <c r="D1349" s="24" t="s">
        <v>1317</v>
      </c>
      <c r="E1349" s="17" t="s">
        <v>8</v>
      </c>
      <c r="F1349" s="25">
        <v>2033</v>
      </c>
      <c r="G1349" s="26">
        <v>0.93789931699999995</v>
      </c>
    </row>
    <row r="1350" spans="1:7" x14ac:dyDescent="0.25">
      <c r="A1350" s="9">
        <f xml:space="preserve"> ROW( scalarDataframe[[#This Row],[row_id]] ) - ROW( scalarDataframe[[#Headers],[row_id]] )</f>
        <v>1349</v>
      </c>
      <c r="B1350" s="16" t="str">
        <f xml:space="preserve"> INDEX( co_scalarInfo[scalarType], MATCH( scalarDataframe[[#This Row],[scalarName]], co_scalarInfo[scalarName], 0 ) )</f>
        <v>physAdj</v>
      </c>
      <c r="C1350" s="44" t="str">
        <f xml:space="preserve"> INDEX( co_scalarInfo[scalarLabel], MATCH( scalarDataframe[[#This Row],[scalarName]], co_scalarInfo[scalarName], 0 ) )</f>
        <v>MH 5+ Population Proportion Adjustment Factor</v>
      </c>
      <c r="D1350" s="24" t="s">
        <v>1317</v>
      </c>
      <c r="E1350" s="17" t="s">
        <v>8</v>
      </c>
      <c r="F1350" s="25">
        <v>2037</v>
      </c>
      <c r="G1350" s="26">
        <v>0.93758358500000005</v>
      </c>
    </row>
    <row r="1351" spans="1:7" x14ac:dyDescent="0.25">
      <c r="A1351" s="9">
        <f xml:space="preserve"> ROW( scalarDataframe[[#This Row],[row_id]] ) - ROW( scalarDataframe[[#Headers],[row_id]] )</f>
        <v>1350</v>
      </c>
      <c r="B1351" s="16" t="str">
        <f xml:space="preserve"> INDEX( co_scalarInfo[scalarType], MATCH( scalarDataframe[[#This Row],[scalarName]], co_scalarInfo[scalarName], 0 ) )</f>
        <v>physAdj</v>
      </c>
      <c r="C1351" s="44" t="str">
        <f xml:space="preserve"> INDEX( co_scalarInfo[scalarLabel], MATCH( scalarDataframe[[#This Row],[scalarName]], co_scalarInfo[scalarName], 0 ) )</f>
        <v>MH 5+ Population Proportion Adjustment Factor</v>
      </c>
      <c r="D1351" s="24" t="s">
        <v>1317</v>
      </c>
      <c r="E1351" s="17" t="s">
        <v>8</v>
      </c>
      <c r="F1351" s="25">
        <v>2044</v>
      </c>
      <c r="G1351" s="26">
        <v>0.93718270599999998</v>
      </c>
    </row>
    <row r="1352" spans="1:7" x14ac:dyDescent="0.25">
      <c r="A1352" s="9">
        <f xml:space="preserve"> ROW( scalarDataframe[[#This Row],[row_id]] ) - ROW( scalarDataframe[[#Headers],[row_id]] )</f>
        <v>1351</v>
      </c>
      <c r="B1352" s="16" t="str">
        <f xml:space="preserve"> INDEX( co_scalarInfo[scalarType], MATCH( scalarDataframe[[#This Row],[scalarName]], co_scalarInfo[scalarName], 0 ) )</f>
        <v>physAdj</v>
      </c>
      <c r="C1352" s="44" t="str">
        <f xml:space="preserve"> INDEX( co_scalarInfo[scalarLabel], MATCH( scalarDataframe[[#This Row],[scalarName]], co_scalarInfo[scalarName], 0 ) )</f>
        <v>MH 5+ Population Proportion Adjustment Factor</v>
      </c>
      <c r="D1352" s="24" t="s">
        <v>1317</v>
      </c>
      <c r="E1352" s="17" t="s">
        <v>8</v>
      </c>
      <c r="F1352" s="25">
        <v>2048</v>
      </c>
      <c r="G1352" s="26">
        <v>0.93697875200000003</v>
      </c>
    </row>
    <row r="1353" spans="1:7" x14ac:dyDescent="0.25">
      <c r="A1353" s="9">
        <f xml:space="preserve"> ROW( scalarDataframe[[#This Row],[row_id]] ) - ROW( scalarDataframe[[#Headers],[row_id]] )</f>
        <v>1352</v>
      </c>
      <c r="B1353" s="16" t="str">
        <f xml:space="preserve"> INDEX( co_scalarInfo[scalarType], MATCH( scalarDataframe[[#This Row],[scalarName]], co_scalarInfo[scalarName], 0 ) )</f>
        <v>physAdj</v>
      </c>
      <c r="C1353" s="44" t="str">
        <f xml:space="preserve"> INDEX( co_scalarInfo[scalarLabel], MATCH( scalarDataframe[[#This Row],[scalarName]], co_scalarInfo[scalarName], 0 ) )</f>
        <v>MH 5+ Population Proportion Adjustment Factor</v>
      </c>
      <c r="D1353" s="24" t="s">
        <v>1317</v>
      </c>
      <c r="E1353" s="17" t="s">
        <v>8</v>
      </c>
      <c r="F1353" s="25">
        <v>2049</v>
      </c>
      <c r="G1353" s="26">
        <v>0.936927277</v>
      </c>
    </row>
    <row r="1354" spans="1:7" x14ac:dyDescent="0.25">
      <c r="A1354" s="9">
        <f xml:space="preserve"> ROW( scalarDataframe[[#This Row],[row_id]] ) - ROW( scalarDataframe[[#Headers],[row_id]] )</f>
        <v>1353</v>
      </c>
      <c r="B1354" s="16" t="str">
        <f xml:space="preserve"> INDEX( co_scalarInfo[scalarType], MATCH( scalarDataframe[[#This Row],[scalarName]], co_scalarInfo[scalarName], 0 ) )</f>
        <v>physAdj</v>
      </c>
      <c r="C1354" s="44" t="str">
        <f xml:space="preserve"> INDEX( co_scalarInfo[scalarLabel], MATCH( scalarDataframe[[#This Row],[scalarName]], co_scalarInfo[scalarName], 0 ) )</f>
        <v>MH 5+ Population Proportion Adjustment Factor</v>
      </c>
      <c r="D1354" s="24" t="s">
        <v>1317</v>
      </c>
      <c r="E1354" s="17" t="s">
        <v>8</v>
      </c>
      <c r="F1354" s="25">
        <v>2050</v>
      </c>
      <c r="G1354" s="26">
        <v>0.93687367799999999</v>
      </c>
    </row>
    <row r="1355" spans="1:7" x14ac:dyDescent="0.25">
      <c r="A1355" s="9">
        <f xml:space="preserve"> ROW( scalarDataframe[[#This Row],[row_id]] ) - ROW( scalarDataframe[[#Headers],[row_id]] )</f>
        <v>1354</v>
      </c>
      <c r="B1355" s="16" t="str">
        <f xml:space="preserve"> INDEX( co_scalarInfo[scalarType], MATCH( scalarDataframe[[#This Row],[scalarName]], co_scalarInfo[scalarName], 0 ) )</f>
        <v>physAdj</v>
      </c>
      <c r="C1355" s="44" t="str">
        <f xml:space="preserve"> INDEX( co_scalarInfo[scalarLabel], MATCH( scalarDataframe[[#This Row],[scalarName]], co_scalarInfo[scalarName], 0 ) )</f>
        <v>MH 5+ Population Proportion Adjustment Factor</v>
      </c>
      <c r="D1355" s="24" t="s">
        <v>1317</v>
      </c>
      <c r="E1355" s="17" t="s">
        <v>8</v>
      </c>
      <c r="F1355" s="25">
        <v>2052</v>
      </c>
      <c r="G1355" s="26">
        <v>0.93706963200000004</v>
      </c>
    </row>
    <row r="1356" spans="1:7" x14ac:dyDescent="0.25">
      <c r="A1356" s="9">
        <f xml:space="preserve"> ROW( scalarDataframe[[#This Row],[row_id]] ) - ROW( scalarDataframe[[#Headers],[row_id]] )</f>
        <v>1355</v>
      </c>
      <c r="B1356" s="16" t="str">
        <f xml:space="preserve"> INDEX( co_scalarInfo[scalarType], MATCH( scalarDataframe[[#This Row],[scalarName]], co_scalarInfo[scalarName], 0 ) )</f>
        <v>physAdj</v>
      </c>
      <c r="C1356" s="44" t="str">
        <f xml:space="preserve"> INDEX( co_scalarInfo[scalarLabel], MATCH( scalarDataframe[[#This Row],[scalarName]], co_scalarInfo[scalarName], 0 ) )</f>
        <v>MH 5+ Population Proportion Adjustment Factor</v>
      </c>
      <c r="D1356" s="24" t="s">
        <v>1317</v>
      </c>
      <c r="E1356" s="17" t="s">
        <v>8</v>
      </c>
      <c r="F1356" s="25">
        <v>2055</v>
      </c>
      <c r="G1356" s="26">
        <v>0.93735864800000002</v>
      </c>
    </row>
    <row r="1357" spans="1:7" x14ac:dyDescent="0.25">
      <c r="A1357" s="9">
        <f xml:space="preserve"> ROW( scalarDataframe[[#This Row],[row_id]] ) - ROW( scalarDataframe[[#Headers],[row_id]] )</f>
        <v>1356</v>
      </c>
      <c r="B1357" s="16" t="str">
        <f xml:space="preserve"> INDEX( co_scalarInfo[scalarType], MATCH( scalarDataframe[[#This Row],[scalarName]], co_scalarInfo[scalarName], 0 ) )</f>
        <v>physAdj</v>
      </c>
      <c r="C1357" s="44" t="str">
        <f xml:space="preserve"> INDEX( co_scalarInfo[scalarLabel], MATCH( scalarDataframe[[#This Row],[scalarName]], co_scalarInfo[scalarName], 0 ) )</f>
        <v>MH 5+ Population Proportion Adjustment Factor</v>
      </c>
      <c r="D1357" s="24" t="s">
        <v>1317</v>
      </c>
      <c r="E1357" s="17" t="s">
        <v>8</v>
      </c>
      <c r="F1357" s="25">
        <v>2059</v>
      </c>
      <c r="G1357" s="26">
        <v>0.93777972399999998</v>
      </c>
    </row>
    <row r="1358" spans="1:7" x14ac:dyDescent="0.25">
      <c r="A1358" s="9">
        <f xml:space="preserve"> ROW( scalarDataframe[[#This Row],[row_id]] ) - ROW( scalarDataframe[[#Headers],[row_id]] )</f>
        <v>1357</v>
      </c>
      <c r="B1358" s="16" t="str">
        <f xml:space="preserve"> INDEX( co_scalarInfo[scalarType], MATCH( scalarDataframe[[#This Row],[scalarName]], co_scalarInfo[scalarName], 0 ) )</f>
        <v>physAdj</v>
      </c>
      <c r="C1358" s="44" t="str">
        <f xml:space="preserve"> INDEX( co_scalarInfo[scalarLabel], MATCH( scalarDataframe[[#This Row],[scalarName]], co_scalarInfo[scalarName], 0 ) )</f>
        <v>MH 5+ Population Proportion Adjustment Factor</v>
      </c>
      <c r="D1358" s="24" t="s">
        <v>1317</v>
      </c>
      <c r="E1358" s="17" t="s">
        <v>8</v>
      </c>
      <c r="F1358" s="25">
        <v>2061</v>
      </c>
      <c r="G1358" s="26">
        <v>0.93786589499999995</v>
      </c>
    </row>
    <row r="1359" spans="1:7" x14ac:dyDescent="0.25">
      <c r="A1359" s="9">
        <f xml:space="preserve"> ROW( scalarDataframe[[#This Row],[row_id]] ) - ROW( scalarDataframe[[#Headers],[row_id]] )</f>
        <v>1358</v>
      </c>
      <c r="B1359" s="16" t="str">
        <f xml:space="preserve"> INDEX( co_scalarInfo[scalarType], MATCH( scalarDataframe[[#This Row],[scalarName]], co_scalarInfo[scalarName], 0 ) )</f>
        <v>physAdj</v>
      </c>
      <c r="C1359" s="44" t="str">
        <f xml:space="preserve"> INDEX( co_scalarInfo[scalarLabel], MATCH( scalarDataframe[[#This Row],[scalarName]], co_scalarInfo[scalarName], 0 ) )</f>
        <v>MH 5+ Population Proportion Adjustment Factor</v>
      </c>
      <c r="D1359" s="24" t="s">
        <v>1317</v>
      </c>
      <c r="E1359" s="17" t="s">
        <v>8</v>
      </c>
      <c r="F1359" s="25">
        <v>2062</v>
      </c>
      <c r="G1359" s="26">
        <v>0.93785041400000002</v>
      </c>
    </row>
    <row r="1360" spans="1:7" x14ac:dyDescent="0.25">
      <c r="A1360" s="9">
        <f xml:space="preserve"> ROW( scalarDataframe[[#This Row],[row_id]] ) - ROW( scalarDataframe[[#Headers],[row_id]] )</f>
        <v>1359</v>
      </c>
      <c r="B1360" s="16" t="str">
        <f xml:space="preserve"> INDEX( co_scalarInfo[scalarType], MATCH( scalarDataframe[[#This Row],[scalarName]], co_scalarInfo[scalarName], 0 ) )</f>
        <v>physAdj</v>
      </c>
      <c r="C1360" s="44" t="str">
        <f xml:space="preserve"> INDEX( co_scalarInfo[scalarLabel], MATCH( scalarDataframe[[#This Row],[scalarName]], co_scalarInfo[scalarName], 0 ) )</f>
        <v>MH 5+ Population Proportion Adjustment Factor</v>
      </c>
      <c r="D1360" s="24" t="s">
        <v>1317</v>
      </c>
      <c r="E1360" s="17" t="s">
        <v>8</v>
      </c>
      <c r="F1360" s="25">
        <v>2064</v>
      </c>
      <c r="G1360" s="26">
        <v>0.93781914099999997</v>
      </c>
    </row>
    <row r="1361" spans="1:7" x14ac:dyDescent="0.25">
      <c r="A1361" s="9">
        <f xml:space="preserve"> ROW( scalarDataframe[[#This Row],[row_id]] ) - ROW( scalarDataframe[[#Headers],[row_id]] )</f>
        <v>1360</v>
      </c>
      <c r="B1361" s="16" t="str">
        <f xml:space="preserve"> INDEX( co_scalarInfo[scalarType], MATCH( scalarDataframe[[#This Row],[scalarName]], co_scalarInfo[scalarName], 0 ) )</f>
        <v>physAdj</v>
      </c>
      <c r="C1361" s="44" t="str">
        <f xml:space="preserve"> INDEX( co_scalarInfo[scalarLabel], MATCH( scalarDataframe[[#This Row],[scalarName]], co_scalarInfo[scalarName], 0 ) )</f>
        <v>MH 5+ Population Proportion Adjustment Factor</v>
      </c>
      <c r="D1361" s="24" t="s">
        <v>1317</v>
      </c>
      <c r="E1361" s="17" t="s">
        <v>8</v>
      </c>
      <c r="F1361" s="25">
        <v>2067</v>
      </c>
      <c r="G1361" s="26">
        <v>0.93777200599999999</v>
      </c>
    </row>
    <row r="1362" spans="1:7" x14ac:dyDescent="0.25">
      <c r="A1362" s="9">
        <f xml:space="preserve"> ROW( scalarDataframe[[#This Row],[row_id]] ) - ROW( scalarDataframe[[#Headers],[row_id]] )</f>
        <v>1361</v>
      </c>
      <c r="B1362" s="16" t="str">
        <f xml:space="preserve"> INDEX( co_scalarInfo[scalarType], MATCH( scalarDataframe[[#This Row],[scalarName]], co_scalarInfo[scalarName], 0 ) )</f>
        <v>physAdj</v>
      </c>
      <c r="C1362" s="44" t="str">
        <f xml:space="preserve"> INDEX( co_scalarInfo[scalarLabel], MATCH( scalarDataframe[[#This Row],[scalarName]], co_scalarInfo[scalarName], 0 ) )</f>
        <v>MH 5+ Population Proportion Adjustment Factor</v>
      </c>
      <c r="D1362" s="24" t="s">
        <v>1317</v>
      </c>
      <c r="E1362" s="17" t="s">
        <v>8</v>
      </c>
      <c r="F1362" s="25">
        <v>2071</v>
      </c>
      <c r="G1362" s="26">
        <v>0.93775534800000004</v>
      </c>
    </row>
    <row r="1363" spans="1:7" x14ac:dyDescent="0.25">
      <c r="A1363" s="9">
        <f xml:space="preserve"> ROW( scalarDataframe[[#This Row],[row_id]] ) - ROW( scalarDataframe[[#Headers],[row_id]] )</f>
        <v>1362</v>
      </c>
      <c r="B1363" s="16" t="str">
        <f xml:space="preserve"> INDEX( co_scalarInfo[scalarType], MATCH( scalarDataframe[[#This Row],[scalarName]], co_scalarInfo[scalarName], 0 ) )</f>
        <v>physAdj</v>
      </c>
      <c r="C1363" s="44" t="str">
        <f xml:space="preserve"> INDEX( co_scalarInfo[scalarLabel], MATCH( scalarDataframe[[#This Row],[scalarName]], co_scalarInfo[scalarName], 0 ) )</f>
        <v>MH 5+ Population Proportion Adjustment Factor</v>
      </c>
      <c r="D1363" s="24" t="s">
        <v>1317</v>
      </c>
      <c r="E1363" s="17" t="s">
        <v>8</v>
      </c>
      <c r="F1363" s="25">
        <v>2076</v>
      </c>
      <c r="G1363" s="26">
        <v>0.93789983799999999</v>
      </c>
    </row>
    <row r="1364" spans="1:7" x14ac:dyDescent="0.25">
      <c r="A1364" s="9">
        <f xml:space="preserve"> ROW( scalarDataframe[[#This Row],[row_id]] ) - ROW( scalarDataframe[[#Headers],[row_id]] )</f>
        <v>1363</v>
      </c>
      <c r="B1364" s="16" t="str">
        <f xml:space="preserve"> INDEX( co_scalarInfo[scalarType], MATCH( scalarDataframe[[#This Row],[scalarName]], co_scalarInfo[scalarName], 0 ) )</f>
        <v>physAdj</v>
      </c>
      <c r="C1364" s="44" t="str">
        <f xml:space="preserve"> INDEX( co_scalarInfo[scalarLabel], MATCH( scalarDataframe[[#This Row],[scalarName]], co_scalarInfo[scalarName], 0 ) )</f>
        <v>MH 5+ Population Proportion Adjustment Factor</v>
      </c>
      <c r="D1364" s="24" t="s">
        <v>1317</v>
      </c>
      <c r="E1364" s="17" t="s">
        <v>8</v>
      </c>
      <c r="F1364" s="25">
        <v>2077</v>
      </c>
      <c r="G1364" s="26">
        <v>0.93792998999999999</v>
      </c>
    </row>
    <row r="1365" spans="1:7" x14ac:dyDescent="0.25">
      <c r="A1365" s="9">
        <f xml:space="preserve"> ROW( scalarDataframe[[#This Row],[row_id]] ) - ROW( scalarDataframe[[#Headers],[row_id]] )</f>
        <v>1364</v>
      </c>
      <c r="B1365" s="16" t="str">
        <f xml:space="preserve"> INDEX( co_scalarInfo[scalarType], MATCH( scalarDataframe[[#This Row],[scalarName]], co_scalarInfo[scalarName], 0 ) )</f>
        <v>physAdj</v>
      </c>
      <c r="C1365" s="44" t="str">
        <f xml:space="preserve"> INDEX( co_scalarInfo[scalarLabel], MATCH( scalarDataframe[[#This Row],[scalarName]], co_scalarInfo[scalarName], 0 ) )</f>
        <v>MH 5+ Population Proportion Adjustment Factor</v>
      </c>
      <c r="D1365" s="24" t="s">
        <v>1317</v>
      </c>
      <c r="E1365" s="17" t="s">
        <v>8</v>
      </c>
      <c r="F1365" s="25">
        <v>2081</v>
      </c>
      <c r="G1365" s="26">
        <v>0.93808667099999998</v>
      </c>
    </row>
    <row r="1366" spans="1:7" x14ac:dyDescent="0.25">
      <c r="A1366" s="9">
        <f xml:space="preserve"> ROW( scalarDataframe[[#This Row],[row_id]] ) - ROW( scalarDataframe[[#Headers],[row_id]] )</f>
        <v>1365</v>
      </c>
      <c r="B1366" s="16" t="str">
        <f xml:space="preserve"> INDEX( co_scalarInfo[scalarType], MATCH( scalarDataframe[[#This Row],[scalarName]], co_scalarInfo[scalarName], 0 ) )</f>
        <v>physAdj</v>
      </c>
      <c r="C1366" s="44" t="str">
        <f xml:space="preserve"> INDEX( co_scalarInfo[scalarLabel], MATCH( scalarDataframe[[#This Row],[scalarName]], co_scalarInfo[scalarName], 0 ) )</f>
        <v>MH 5+ Population Proportion Adjustment Factor</v>
      </c>
      <c r="D1366" s="24" t="s">
        <v>1317</v>
      </c>
      <c r="E1366" s="17" t="s">
        <v>8</v>
      </c>
      <c r="F1366" s="25">
        <v>2082</v>
      </c>
      <c r="G1366" s="26">
        <v>0.93815620099999997</v>
      </c>
    </row>
    <row r="1367" spans="1:7" x14ac:dyDescent="0.25">
      <c r="A1367" s="9">
        <f xml:space="preserve"> ROW( scalarDataframe[[#This Row],[row_id]] ) - ROW( scalarDataframe[[#Headers],[row_id]] )</f>
        <v>1366</v>
      </c>
      <c r="B1367" s="16" t="str">
        <f xml:space="preserve"> INDEX( co_scalarInfo[scalarType], MATCH( scalarDataframe[[#This Row],[scalarName]], co_scalarInfo[scalarName], 0 ) )</f>
        <v>physAdj</v>
      </c>
      <c r="C1367" s="44" t="str">
        <f xml:space="preserve"> INDEX( co_scalarInfo[scalarLabel], MATCH( scalarDataframe[[#This Row],[scalarName]], co_scalarInfo[scalarName], 0 ) )</f>
        <v>MH 5+ Population Proportion Adjustment Factor</v>
      </c>
      <c r="D1367" s="24" t="s">
        <v>1317</v>
      </c>
      <c r="E1367" s="17" t="s">
        <v>8</v>
      </c>
      <c r="F1367" s="25">
        <v>2087</v>
      </c>
      <c r="G1367" s="26">
        <v>0.93850641300000004</v>
      </c>
    </row>
    <row r="1368" spans="1:7" x14ac:dyDescent="0.25">
      <c r="A1368" s="9">
        <f xml:space="preserve"> ROW( scalarDataframe[[#This Row],[row_id]] ) - ROW( scalarDataframe[[#Headers],[row_id]] )</f>
        <v>1367</v>
      </c>
      <c r="B1368" s="16" t="str">
        <f xml:space="preserve"> INDEX( co_scalarInfo[scalarType], MATCH( scalarDataframe[[#This Row],[scalarName]], co_scalarInfo[scalarName], 0 ) )</f>
        <v>physAdj</v>
      </c>
      <c r="C1368" s="44" t="str">
        <f xml:space="preserve"> INDEX( co_scalarInfo[scalarLabel], MATCH( scalarDataframe[[#This Row],[scalarName]], co_scalarInfo[scalarName], 0 ) )</f>
        <v>MH 5+ Population Proportion Adjustment Factor</v>
      </c>
      <c r="D1368" s="24" t="s">
        <v>1317</v>
      </c>
      <c r="E1368" s="17" t="s">
        <v>8</v>
      </c>
      <c r="F1368" s="25">
        <v>2091</v>
      </c>
      <c r="G1368" s="26">
        <v>0.87592714299999996</v>
      </c>
    </row>
    <row r="1369" spans="1:7" x14ac:dyDescent="0.25">
      <c r="A1369" s="9">
        <f xml:space="preserve"> ROW( scalarDataframe[[#This Row],[row_id]] ) - ROW( scalarDataframe[[#Headers],[row_id]] )</f>
        <v>1368</v>
      </c>
      <c r="B1369" s="16" t="str">
        <f xml:space="preserve"> INDEX( co_scalarInfo[scalarType], MATCH( scalarDataframe[[#This Row],[scalarName]], co_scalarInfo[scalarName], 0 ) )</f>
        <v>physAdj</v>
      </c>
      <c r="C1369" s="44" t="str">
        <f xml:space="preserve"> INDEX( co_scalarInfo[scalarLabel], MATCH( scalarDataframe[[#This Row],[scalarName]], co_scalarInfo[scalarName], 0 ) )</f>
        <v>MH 5+ Population Proportion Adjustment Factor</v>
      </c>
      <c r="D1369" s="24" t="s">
        <v>1317</v>
      </c>
      <c r="E1369" s="17" t="s">
        <v>9</v>
      </c>
      <c r="F1369" s="25">
        <v>2010</v>
      </c>
      <c r="G1369" s="26">
        <v>0.93330461750000004</v>
      </c>
    </row>
    <row r="1370" spans="1:7" x14ac:dyDescent="0.25">
      <c r="A1370" s="9">
        <f xml:space="preserve"> ROW( scalarDataframe[[#This Row],[row_id]] ) - ROW( scalarDataframe[[#Headers],[row_id]] )</f>
        <v>1369</v>
      </c>
      <c r="B1370" s="16" t="str">
        <f xml:space="preserve"> INDEX( co_scalarInfo[scalarType], MATCH( scalarDataframe[[#This Row],[scalarName]], co_scalarInfo[scalarName], 0 ) )</f>
        <v>physAdj</v>
      </c>
      <c r="C1370" s="44" t="str">
        <f xml:space="preserve"> INDEX( co_scalarInfo[scalarLabel], MATCH( scalarDataframe[[#This Row],[scalarName]], co_scalarInfo[scalarName], 0 ) )</f>
        <v>MH 5+ Population Proportion Adjustment Factor</v>
      </c>
      <c r="D1370" s="24" t="s">
        <v>1317</v>
      </c>
      <c r="E1370" s="17" t="s">
        <v>9</v>
      </c>
      <c r="F1370" s="25">
        <v>2011</v>
      </c>
      <c r="G1370" s="26">
        <v>0.93353595700000003</v>
      </c>
    </row>
    <row r="1371" spans="1:7" x14ac:dyDescent="0.25">
      <c r="A1371" s="9">
        <f xml:space="preserve"> ROW( scalarDataframe[[#This Row],[row_id]] ) - ROW( scalarDataframe[[#Headers],[row_id]] )</f>
        <v>1370</v>
      </c>
      <c r="B1371" s="16" t="str">
        <f xml:space="preserve"> INDEX( co_scalarInfo[scalarType], MATCH( scalarDataframe[[#This Row],[scalarName]], co_scalarInfo[scalarName], 0 ) )</f>
        <v>physAdj</v>
      </c>
      <c r="C1371" s="44" t="str">
        <f xml:space="preserve"> INDEX( co_scalarInfo[scalarLabel], MATCH( scalarDataframe[[#This Row],[scalarName]], co_scalarInfo[scalarName], 0 ) )</f>
        <v>MH 5+ Population Proportion Adjustment Factor</v>
      </c>
      <c r="D1371" s="24" t="s">
        <v>1317</v>
      </c>
      <c r="E1371" s="17" t="s">
        <v>9</v>
      </c>
      <c r="F1371" s="25">
        <v>2013</v>
      </c>
      <c r="G1371" s="26">
        <v>0.93399863599999999</v>
      </c>
    </row>
    <row r="1372" spans="1:7" x14ac:dyDescent="0.25">
      <c r="A1372" s="9">
        <f xml:space="preserve"> ROW( scalarDataframe[[#This Row],[row_id]] ) - ROW( scalarDataframe[[#Headers],[row_id]] )</f>
        <v>1371</v>
      </c>
      <c r="B1372" s="16" t="str">
        <f xml:space="preserve"> INDEX( co_scalarInfo[scalarType], MATCH( scalarDataframe[[#This Row],[scalarName]], co_scalarInfo[scalarName], 0 ) )</f>
        <v>physAdj</v>
      </c>
      <c r="C1372" s="44" t="str">
        <f xml:space="preserve"> INDEX( co_scalarInfo[scalarLabel], MATCH( scalarDataframe[[#This Row],[scalarName]], co_scalarInfo[scalarName], 0 ) )</f>
        <v>MH 5+ Population Proportion Adjustment Factor</v>
      </c>
      <c r="D1372" s="24" t="s">
        <v>1317</v>
      </c>
      <c r="E1372" s="17" t="s">
        <v>9</v>
      </c>
      <c r="F1372" s="25">
        <v>2017</v>
      </c>
      <c r="G1372" s="26">
        <v>0.93488496499999996</v>
      </c>
    </row>
    <row r="1373" spans="1:7" x14ac:dyDescent="0.25">
      <c r="A1373" s="9">
        <f xml:space="preserve"> ROW( scalarDataframe[[#This Row],[row_id]] ) - ROW( scalarDataframe[[#Headers],[row_id]] )</f>
        <v>1372</v>
      </c>
      <c r="B1373" s="16" t="str">
        <f xml:space="preserve"> INDEX( co_scalarInfo[scalarType], MATCH( scalarDataframe[[#This Row],[scalarName]], co_scalarInfo[scalarName], 0 ) )</f>
        <v>physAdj</v>
      </c>
      <c r="C1373" s="44" t="str">
        <f xml:space="preserve"> INDEX( co_scalarInfo[scalarLabel], MATCH( scalarDataframe[[#This Row],[scalarName]], co_scalarInfo[scalarName], 0 ) )</f>
        <v>MH 5+ Population Proportion Adjustment Factor</v>
      </c>
      <c r="D1373" s="24" t="s">
        <v>1317</v>
      </c>
      <c r="E1373" s="17" t="s">
        <v>9</v>
      </c>
      <c r="F1373" s="25">
        <v>2025</v>
      </c>
      <c r="G1373" s="26">
        <v>0.93644254800000004</v>
      </c>
    </row>
    <row r="1374" spans="1:7" x14ac:dyDescent="0.25">
      <c r="A1374" s="9">
        <f xml:space="preserve"> ROW( scalarDataframe[[#This Row],[row_id]] ) - ROW( scalarDataframe[[#Headers],[row_id]] )</f>
        <v>1373</v>
      </c>
      <c r="B1374" s="16" t="str">
        <f xml:space="preserve"> INDEX( co_scalarInfo[scalarType], MATCH( scalarDataframe[[#This Row],[scalarName]], co_scalarInfo[scalarName], 0 ) )</f>
        <v>physAdj</v>
      </c>
      <c r="C1374" s="44" t="str">
        <f xml:space="preserve"> INDEX( co_scalarInfo[scalarLabel], MATCH( scalarDataframe[[#This Row],[scalarName]], co_scalarInfo[scalarName], 0 ) )</f>
        <v>MH 5+ Population Proportion Adjustment Factor</v>
      </c>
      <c r="D1374" s="24" t="s">
        <v>1317</v>
      </c>
      <c r="E1374" s="17" t="s">
        <v>9</v>
      </c>
      <c r="F1374" s="25">
        <v>2029</v>
      </c>
      <c r="G1374" s="26">
        <v>0.937189143</v>
      </c>
    </row>
    <row r="1375" spans="1:7" x14ac:dyDescent="0.25">
      <c r="A1375" s="9">
        <f xml:space="preserve"> ROW( scalarDataframe[[#This Row],[row_id]] ) - ROW( scalarDataframe[[#Headers],[row_id]] )</f>
        <v>1374</v>
      </c>
      <c r="B1375" s="16" t="str">
        <f xml:space="preserve"> INDEX( co_scalarInfo[scalarType], MATCH( scalarDataframe[[#This Row],[scalarName]], co_scalarInfo[scalarName], 0 ) )</f>
        <v>physAdj</v>
      </c>
      <c r="C1375" s="44" t="str">
        <f xml:space="preserve"> INDEX( co_scalarInfo[scalarLabel], MATCH( scalarDataframe[[#This Row],[scalarName]], co_scalarInfo[scalarName], 0 ) )</f>
        <v>MH 5+ Population Proportion Adjustment Factor</v>
      </c>
      <c r="D1375" s="24" t="s">
        <v>1317</v>
      </c>
      <c r="E1375" s="17" t="s">
        <v>9</v>
      </c>
      <c r="F1375" s="25">
        <v>2032</v>
      </c>
      <c r="G1375" s="26">
        <v>0.93717529799999999</v>
      </c>
    </row>
    <row r="1376" spans="1:7" x14ac:dyDescent="0.25">
      <c r="A1376" s="9">
        <f xml:space="preserve"> ROW( scalarDataframe[[#This Row],[row_id]] ) - ROW( scalarDataframe[[#Headers],[row_id]] )</f>
        <v>1375</v>
      </c>
      <c r="B1376" s="16" t="str">
        <f xml:space="preserve"> INDEX( co_scalarInfo[scalarType], MATCH( scalarDataframe[[#This Row],[scalarName]], co_scalarInfo[scalarName], 0 ) )</f>
        <v>physAdj</v>
      </c>
      <c r="C1376" s="44" t="str">
        <f xml:space="preserve"> INDEX( co_scalarInfo[scalarLabel], MATCH( scalarDataframe[[#This Row],[scalarName]], co_scalarInfo[scalarName], 0 ) )</f>
        <v>MH 5+ Population Proportion Adjustment Factor</v>
      </c>
      <c r="D1376" s="24" t="s">
        <v>1317</v>
      </c>
      <c r="E1376" s="17" t="s">
        <v>9</v>
      </c>
      <c r="F1376" s="25">
        <v>2033</v>
      </c>
      <c r="G1376" s="26">
        <v>0.93707756399999997</v>
      </c>
    </row>
    <row r="1377" spans="1:7" x14ac:dyDescent="0.25">
      <c r="A1377" s="9">
        <f xml:space="preserve"> ROW( scalarDataframe[[#This Row],[row_id]] ) - ROW( scalarDataframe[[#Headers],[row_id]] )</f>
        <v>1376</v>
      </c>
      <c r="B1377" s="16" t="str">
        <f xml:space="preserve"> INDEX( co_scalarInfo[scalarType], MATCH( scalarDataframe[[#This Row],[scalarName]], co_scalarInfo[scalarName], 0 ) )</f>
        <v>physAdj</v>
      </c>
      <c r="C1377" s="44" t="str">
        <f xml:space="preserve"> INDEX( co_scalarInfo[scalarLabel], MATCH( scalarDataframe[[#This Row],[scalarName]], co_scalarInfo[scalarName], 0 ) )</f>
        <v>MH 5+ Population Proportion Adjustment Factor</v>
      </c>
      <c r="D1377" s="24" t="s">
        <v>1317</v>
      </c>
      <c r="E1377" s="17" t="s">
        <v>9</v>
      </c>
      <c r="F1377" s="25">
        <v>2037</v>
      </c>
      <c r="G1377" s="26">
        <v>0.936686185</v>
      </c>
    </row>
    <row r="1378" spans="1:7" x14ac:dyDescent="0.25">
      <c r="A1378" s="9">
        <f xml:space="preserve"> ROW( scalarDataframe[[#This Row],[row_id]] ) - ROW( scalarDataframe[[#Headers],[row_id]] )</f>
        <v>1377</v>
      </c>
      <c r="B1378" s="16" t="str">
        <f xml:space="preserve"> INDEX( co_scalarInfo[scalarType], MATCH( scalarDataframe[[#This Row],[scalarName]], co_scalarInfo[scalarName], 0 ) )</f>
        <v>physAdj</v>
      </c>
      <c r="C1378" s="44" t="str">
        <f xml:space="preserve"> INDEX( co_scalarInfo[scalarLabel], MATCH( scalarDataframe[[#This Row],[scalarName]], co_scalarInfo[scalarName], 0 ) )</f>
        <v>MH 5+ Population Proportion Adjustment Factor</v>
      </c>
      <c r="D1378" s="24" t="s">
        <v>1317</v>
      </c>
      <c r="E1378" s="17" t="s">
        <v>9</v>
      </c>
      <c r="F1378" s="25">
        <v>2044</v>
      </c>
      <c r="G1378" s="26">
        <v>0.93625290000000005</v>
      </c>
    </row>
    <row r="1379" spans="1:7" x14ac:dyDescent="0.25">
      <c r="A1379" s="9">
        <f xml:space="preserve"> ROW( scalarDataframe[[#This Row],[row_id]] ) - ROW( scalarDataframe[[#Headers],[row_id]] )</f>
        <v>1378</v>
      </c>
      <c r="B1379" s="16" t="str">
        <f xml:space="preserve"> INDEX( co_scalarInfo[scalarType], MATCH( scalarDataframe[[#This Row],[scalarName]], co_scalarInfo[scalarName], 0 ) )</f>
        <v>physAdj</v>
      </c>
      <c r="C1379" s="44" t="str">
        <f xml:space="preserve"> INDEX( co_scalarInfo[scalarLabel], MATCH( scalarDataframe[[#This Row],[scalarName]], co_scalarInfo[scalarName], 0 ) )</f>
        <v>MH 5+ Population Proportion Adjustment Factor</v>
      </c>
      <c r="D1379" s="24" t="s">
        <v>1317</v>
      </c>
      <c r="E1379" s="17" t="s">
        <v>9</v>
      </c>
      <c r="F1379" s="25">
        <v>2048</v>
      </c>
      <c r="G1379" s="26">
        <v>0.93611719500000001</v>
      </c>
    </row>
    <row r="1380" spans="1:7" x14ac:dyDescent="0.25">
      <c r="A1380" s="9">
        <f xml:space="preserve"> ROW( scalarDataframe[[#This Row],[row_id]] ) - ROW( scalarDataframe[[#Headers],[row_id]] )</f>
        <v>1379</v>
      </c>
      <c r="B1380" s="16" t="str">
        <f xml:space="preserve"> INDEX( co_scalarInfo[scalarType], MATCH( scalarDataframe[[#This Row],[scalarName]], co_scalarInfo[scalarName], 0 ) )</f>
        <v>physAdj</v>
      </c>
      <c r="C1380" s="44" t="str">
        <f xml:space="preserve"> INDEX( co_scalarInfo[scalarLabel], MATCH( scalarDataframe[[#This Row],[scalarName]], co_scalarInfo[scalarName], 0 ) )</f>
        <v>MH 5+ Population Proportion Adjustment Factor</v>
      </c>
      <c r="D1380" s="24" t="s">
        <v>1317</v>
      </c>
      <c r="E1380" s="17" t="s">
        <v>9</v>
      </c>
      <c r="F1380" s="25">
        <v>2049</v>
      </c>
      <c r="G1380" s="26">
        <v>0.93608435199999995</v>
      </c>
    </row>
    <row r="1381" spans="1:7" x14ac:dyDescent="0.25">
      <c r="A1381" s="9">
        <f xml:space="preserve"> ROW( scalarDataframe[[#This Row],[row_id]] ) - ROW( scalarDataframe[[#Headers],[row_id]] )</f>
        <v>1380</v>
      </c>
      <c r="B1381" s="16" t="str">
        <f xml:space="preserve"> INDEX( co_scalarInfo[scalarType], MATCH( scalarDataframe[[#This Row],[scalarName]], co_scalarInfo[scalarName], 0 ) )</f>
        <v>physAdj</v>
      </c>
      <c r="C1381" s="44" t="str">
        <f xml:space="preserve"> INDEX( co_scalarInfo[scalarLabel], MATCH( scalarDataframe[[#This Row],[scalarName]], co_scalarInfo[scalarName], 0 ) )</f>
        <v>MH 5+ Population Proportion Adjustment Factor</v>
      </c>
      <c r="D1381" s="24" t="s">
        <v>1317</v>
      </c>
      <c r="E1381" s="17" t="s">
        <v>9</v>
      </c>
      <c r="F1381" s="25">
        <v>2050</v>
      </c>
      <c r="G1381" s="26">
        <v>0.93605020900000002</v>
      </c>
    </row>
    <row r="1382" spans="1:7" x14ac:dyDescent="0.25">
      <c r="A1382" s="9">
        <f xml:space="preserve"> ROW( scalarDataframe[[#This Row],[row_id]] ) - ROW( scalarDataframe[[#Headers],[row_id]] )</f>
        <v>1381</v>
      </c>
      <c r="B1382" s="16" t="str">
        <f xml:space="preserve"> INDEX( co_scalarInfo[scalarType], MATCH( scalarDataframe[[#This Row],[scalarName]], co_scalarInfo[scalarName], 0 ) )</f>
        <v>physAdj</v>
      </c>
      <c r="C1382" s="44" t="str">
        <f xml:space="preserve"> INDEX( co_scalarInfo[scalarLabel], MATCH( scalarDataframe[[#This Row],[scalarName]], co_scalarInfo[scalarName], 0 ) )</f>
        <v>MH 5+ Population Proportion Adjustment Factor</v>
      </c>
      <c r="D1382" s="24" t="s">
        <v>1317</v>
      </c>
      <c r="E1382" s="17" t="s">
        <v>9</v>
      </c>
      <c r="F1382" s="25">
        <v>2052</v>
      </c>
      <c r="G1382" s="26">
        <v>0.93611082199999995</v>
      </c>
    </row>
    <row r="1383" spans="1:7" x14ac:dyDescent="0.25">
      <c r="A1383" s="9">
        <f xml:space="preserve"> ROW( scalarDataframe[[#This Row],[row_id]] ) - ROW( scalarDataframe[[#Headers],[row_id]] )</f>
        <v>1382</v>
      </c>
      <c r="B1383" s="16" t="str">
        <f xml:space="preserve"> INDEX( co_scalarInfo[scalarType], MATCH( scalarDataframe[[#This Row],[scalarName]], co_scalarInfo[scalarName], 0 ) )</f>
        <v>physAdj</v>
      </c>
      <c r="C1383" s="44" t="str">
        <f xml:space="preserve"> INDEX( co_scalarInfo[scalarLabel], MATCH( scalarDataframe[[#This Row],[scalarName]], co_scalarInfo[scalarName], 0 ) )</f>
        <v>MH 5+ Population Proportion Adjustment Factor</v>
      </c>
      <c r="D1383" s="24" t="s">
        <v>1317</v>
      </c>
      <c r="E1383" s="17" t="s">
        <v>9</v>
      </c>
      <c r="F1383" s="25">
        <v>2055</v>
      </c>
      <c r="G1383" s="26">
        <v>0.93620020999999998</v>
      </c>
    </row>
    <row r="1384" spans="1:7" x14ac:dyDescent="0.25">
      <c r="A1384" s="9">
        <f xml:space="preserve"> ROW( scalarDataframe[[#This Row],[row_id]] ) - ROW( scalarDataframe[[#Headers],[row_id]] )</f>
        <v>1383</v>
      </c>
      <c r="B1384" s="16" t="str">
        <f xml:space="preserve"> INDEX( co_scalarInfo[scalarType], MATCH( scalarDataframe[[#This Row],[scalarName]], co_scalarInfo[scalarName], 0 ) )</f>
        <v>physAdj</v>
      </c>
      <c r="C1384" s="44" t="str">
        <f xml:space="preserve"> INDEX( co_scalarInfo[scalarLabel], MATCH( scalarDataframe[[#This Row],[scalarName]], co_scalarInfo[scalarName], 0 ) )</f>
        <v>MH 5+ Population Proportion Adjustment Factor</v>
      </c>
      <c r="D1384" s="24" t="s">
        <v>1317</v>
      </c>
      <c r="E1384" s="17" t="s">
        <v>9</v>
      </c>
      <c r="F1384" s="25">
        <v>2059</v>
      </c>
      <c r="G1384" s="26">
        <v>0.93633414100000001</v>
      </c>
    </row>
    <row r="1385" spans="1:7" x14ac:dyDescent="0.25">
      <c r="A1385" s="9">
        <f xml:space="preserve"> ROW( scalarDataframe[[#This Row],[row_id]] ) - ROW( scalarDataframe[[#Headers],[row_id]] )</f>
        <v>1384</v>
      </c>
      <c r="B1385" s="16" t="str">
        <f xml:space="preserve"> INDEX( co_scalarInfo[scalarType], MATCH( scalarDataframe[[#This Row],[scalarName]], co_scalarInfo[scalarName], 0 ) )</f>
        <v>physAdj</v>
      </c>
      <c r="C1385" s="44" t="str">
        <f xml:space="preserve"> INDEX( co_scalarInfo[scalarLabel], MATCH( scalarDataframe[[#This Row],[scalarName]], co_scalarInfo[scalarName], 0 ) )</f>
        <v>MH 5+ Population Proportion Adjustment Factor</v>
      </c>
      <c r="D1385" s="24" t="s">
        <v>1317</v>
      </c>
      <c r="E1385" s="17" t="s">
        <v>9</v>
      </c>
      <c r="F1385" s="25">
        <v>2061</v>
      </c>
      <c r="G1385" s="26">
        <v>0.93633142400000002</v>
      </c>
    </row>
    <row r="1386" spans="1:7" x14ac:dyDescent="0.25">
      <c r="A1386" s="9">
        <f xml:space="preserve"> ROW( scalarDataframe[[#This Row],[row_id]] ) - ROW( scalarDataframe[[#Headers],[row_id]] )</f>
        <v>1385</v>
      </c>
      <c r="B1386" s="16" t="str">
        <f xml:space="preserve"> INDEX( co_scalarInfo[scalarType], MATCH( scalarDataframe[[#This Row],[scalarName]], co_scalarInfo[scalarName], 0 ) )</f>
        <v>physAdj</v>
      </c>
      <c r="C1386" s="44" t="str">
        <f xml:space="preserve"> INDEX( co_scalarInfo[scalarLabel], MATCH( scalarDataframe[[#This Row],[scalarName]], co_scalarInfo[scalarName], 0 ) )</f>
        <v>MH 5+ Population Proportion Adjustment Factor</v>
      </c>
      <c r="D1386" s="24" t="s">
        <v>1317</v>
      </c>
      <c r="E1386" s="17" t="s">
        <v>9</v>
      </c>
      <c r="F1386" s="25">
        <v>2062</v>
      </c>
      <c r="G1386" s="26">
        <v>0.936295408</v>
      </c>
    </row>
    <row r="1387" spans="1:7" x14ac:dyDescent="0.25">
      <c r="A1387" s="9">
        <f xml:space="preserve"> ROW( scalarDataframe[[#This Row],[row_id]] ) - ROW( scalarDataframe[[#Headers],[row_id]] )</f>
        <v>1386</v>
      </c>
      <c r="B1387" s="16" t="str">
        <f xml:space="preserve"> INDEX( co_scalarInfo[scalarType], MATCH( scalarDataframe[[#This Row],[scalarName]], co_scalarInfo[scalarName], 0 ) )</f>
        <v>physAdj</v>
      </c>
      <c r="C1387" s="44" t="str">
        <f xml:space="preserve"> INDEX( co_scalarInfo[scalarLabel], MATCH( scalarDataframe[[#This Row],[scalarName]], co_scalarInfo[scalarName], 0 ) )</f>
        <v>MH 5+ Population Proportion Adjustment Factor</v>
      </c>
      <c r="D1387" s="24" t="s">
        <v>1317</v>
      </c>
      <c r="E1387" s="17" t="s">
        <v>9</v>
      </c>
      <c r="F1387" s="25">
        <v>2064</v>
      </c>
      <c r="G1387" s="26">
        <v>0.93622494499999998</v>
      </c>
    </row>
    <row r="1388" spans="1:7" x14ac:dyDescent="0.25">
      <c r="A1388" s="9">
        <f xml:space="preserve"> ROW( scalarDataframe[[#This Row],[row_id]] ) - ROW( scalarDataframe[[#Headers],[row_id]] )</f>
        <v>1387</v>
      </c>
      <c r="B1388" s="16" t="str">
        <f xml:space="preserve"> INDEX( co_scalarInfo[scalarType], MATCH( scalarDataframe[[#This Row],[scalarName]], co_scalarInfo[scalarName], 0 ) )</f>
        <v>physAdj</v>
      </c>
      <c r="C1388" s="44" t="str">
        <f xml:space="preserve"> INDEX( co_scalarInfo[scalarLabel], MATCH( scalarDataframe[[#This Row],[scalarName]], co_scalarInfo[scalarName], 0 ) )</f>
        <v>MH 5+ Population Proportion Adjustment Factor</v>
      </c>
      <c r="D1388" s="24" t="s">
        <v>1317</v>
      </c>
      <c r="E1388" s="17" t="s">
        <v>9</v>
      </c>
      <c r="F1388" s="25">
        <v>2067</v>
      </c>
      <c r="G1388" s="26">
        <v>0.93611856999999998</v>
      </c>
    </row>
    <row r="1389" spans="1:7" x14ac:dyDescent="0.25">
      <c r="A1389" s="9">
        <f xml:space="preserve"> ROW( scalarDataframe[[#This Row],[row_id]] ) - ROW( scalarDataframe[[#Headers],[row_id]] )</f>
        <v>1388</v>
      </c>
      <c r="B1389" s="16" t="str">
        <f xml:space="preserve"> INDEX( co_scalarInfo[scalarType], MATCH( scalarDataframe[[#This Row],[scalarName]], co_scalarInfo[scalarName], 0 ) )</f>
        <v>physAdj</v>
      </c>
      <c r="C1389" s="44" t="str">
        <f xml:space="preserve"> INDEX( co_scalarInfo[scalarLabel], MATCH( scalarDataframe[[#This Row],[scalarName]], co_scalarInfo[scalarName], 0 ) )</f>
        <v>MH 5+ Population Proportion Adjustment Factor</v>
      </c>
      <c r="D1389" s="24" t="s">
        <v>1317</v>
      </c>
      <c r="E1389" s="17" t="s">
        <v>9</v>
      </c>
      <c r="F1389" s="25">
        <v>2071</v>
      </c>
      <c r="G1389" s="26">
        <v>0.93605880299999999</v>
      </c>
    </row>
    <row r="1390" spans="1:7" x14ac:dyDescent="0.25">
      <c r="A1390" s="9">
        <f xml:space="preserve"> ROW( scalarDataframe[[#This Row],[row_id]] ) - ROW( scalarDataframe[[#Headers],[row_id]] )</f>
        <v>1389</v>
      </c>
      <c r="B1390" s="16" t="str">
        <f xml:space="preserve"> INDEX( co_scalarInfo[scalarType], MATCH( scalarDataframe[[#This Row],[scalarName]], co_scalarInfo[scalarName], 0 ) )</f>
        <v>physAdj</v>
      </c>
      <c r="C1390" s="44" t="str">
        <f xml:space="preserve"> INDEX( co_scalarInfo[scalarLabel], MATCH( scalarDataframe[[#This Row],[scalarName]], co_scalarInfo[scalarName], 0 ) )</f>
        <v>MH 5+ Population Proportion Adjustment Factor</v>
      </c>
      <c r="D1390" s="24" t="s">
        <v>1317</v>
      </c>
      <c r="E1390" s="17" t="s">
        <v>9</v>
      </c>
      <c r="F1390" s="25">
        <v>2076</v>
      </c>
      <c r="G1390" s="26">
        <v>0.93628555000000002</v>
      </c>
    </row>
    <row r="1391" spans="1:7" x14ac:dyDescent="0.25">
      <c r="A1391" s="9">
        <f xml:space="preserve"> ROW( scalarDataframe[[#This Row],[row_id]] ) - ROW( scalarDataframe[[#Headers],[row_id]] )</f>
        <v>1390</v>
      </c>
      <c r="B1391" s="16" t="str">
        <f xml:space="preserve"> INDEX( co_scalarInfo[scalarType], MATCH( scalarDataframe[[#This Row],[scalarName]], co_scalarInfo[scalarName], 0 ) )</f>
        <v>physAdj</v>
      </c>
      <c r="C1391" s="44" t="str">
        <f xml:space="preserve"> INDEX( co_scalarInfo[scalarLabel], MATCH( scalarDataframe[[#This Row],[scalarName]], co_scalarInfo[scalarName], 0 ) )</f>
        <v>MH 5+ Population Proportion Adjustment Factor</v>
      </c>
      <c r="D1391" s="24" t="s">
        <v>1317</v>
      </c>
      <c r="E1391" s="17" t="s">
        <v>9</v>
      </c>
      <c r="F1391" s="25">
        <v>2077</v>
      </c>
      <c r="G1391" s="26">
        <v>0.93633159600000004</v>
      </c>
    </row>
    <row r="1392" spans="1:7" x14ac:dyDescent="0.25">
      <c r="A1392" s="9">
        <f xml:space="preserve"> ROW( scalarDataframe[[#This Row],[row_id]] ) - ROW( scalarDataframe[[#Headers],[row_id]] )</f>
        <v>1391</v>
      </c>
      <c r="B1392" s="16" t="str">
        <f xml:space="preserve"> INDEX( co_scalarInfo[scalarType], MATCH( scalarDataframe[[#This Row],[scalarName]], co_scalarInfo[scalarName], 0 ) )</f>
        <v>physAdj</v>
      </c>
      <c r="C1392" s="44" t="str">
        <f xml:space="preserve"> INDEX( co_scalarInfo[scalarLabel], MATCH( scalarDataframe[[#This Row],[scalarName]], co_scalarInfo[scalarName], 0 ) )</f>
        <v>MH 5+ Population Proportion Adjustment Factor</v>
      </c>
      <c r="D1392" s="24" t="s">
        <v>1317</v>
      </c>
      <c r="E1392" s="17" t="s">
        <v>9</v>
      </c>
      <c r="F1392" s="25">
        <v>2081</v>
      </c>
      <c r="G1392" s="26">
        <v>0.93654976400000001</v>
      </c>
    </row>
    <row r="1393" spans="1:7" x14ac:dyDescent="0.25">
      <c r="A1393" s="9">
        <f xml:space="preserve"> ROW( scalarDataframe[[#This Row],[row_id]] ) - ROW( scalarDataframe[[#Headers],[row_id]] )</f>
        <v>1392</v>
      </c>
      <c r="B1393" s="16" t="str">
        <f xml:space="preserve"> INDEX( co_scalarInfo[scalarType], MATCH( scalarDataframe[[#This Row],[scalarName]], co_scalarInfo[scalarName], 0 ) )</f>
        <v>physAdj</v>
      </c>
      <c r="C1393" s="44" t="str">
        <f xml:space="preserve"> INDEX( co_scalarInfo[scalarLabel], MATCH( scalarDataframe[[#This Row],[scalarName]], co_scalarInfo[scalarName], 0 ) )</f>
        <v>MH 5+ Population Proportion Adjustment Factor</v>
      </c>
      <c r="D1393" s="24" t="s">
        <v>1317</v>
      </c>
      <c r="E1393" s="17" t="s">
        <v>9</v>
      </c>
      <c r="F1393" s="25">
        <v>2082</v>
      </c>
      <c r="G1393" s="26">
        <v>0.93663098199999995</v>
      </c>
    </row>
    <row r="1394" spans="1:7" x14ac:dyDescent="0.25">
      <c r="A1394" s="9">
        <f xml:space="preserve"> ROW( scalarDataframe[[#This Row],[row_id]] ) - ROW( scalarDataframe[[#Headers],[row_id]] )</f>
        <v>1393</v>
      </c>
      <c r="B1394" s="16" t="str">
        <f xml:space="preserve"> INDEX( co_scalarInfo[scalarType], MATCH( scalarDataframe[[#This Row],[scalarName]], co_scalarInfo[scalarName], 0 ) )</f>
        <v>physAdj</v>
      </c>
      <c r="C1394" s="44" t="str">
        <f xml:space="preserve"> INDEX( co_scalarInfo[scalarLabel], MATCH( scalarDataframe[[#This Row],[scalarName]], co_scalarInfo[scalarName], 0 ) )</f>
        <v>MH 5+ Population Proportion Adjustment Factor</v>
      </c>
      <c r="D1394" s="24" t="s">
        <v>1317</v>
      </c>
      <c r="E1394" s="17" t="s">
        <v>9</v>
      </c>
      <c r="F1394" s="25">
        <v>2087</v>
      </c>
      <c r="G1394" s="26">
        <v>0.93703787699999996</v>
      </c>
    </row>
    <row r="1395" spans="1:7" x14ac:dyDescent="0.25">
      <c r="A1395" s="9">
        <f xml:space="preserve"> ROW( scalarDataframe[[#This Row],[row_id]] ) - ROW( scalarDataframe[[#Headers],[row_id]] )</f>
        <v>1394</v>
      </c>
      <c r="B1395" s="16" t="str">
        <f xml:space="preserve"> INDEX( co_scalarInfo[scalarType], MATCH( scalarDataframe[[#This Row],[scalarName]], co_scalarInfo[scalarName], 0 ) )</f>
        <v>physAdj</v>
      </c>
      <c r="C1395" s="44" t="str">
        <f xml:space="preserve"> INDEX( co_scalarInfo[scalarLabel], MATCH( scalarDataframe[[#This Row],[scalarName]], co_scalarInfo[scalarName], 0 ) )</f>
        <v>MH 5+ Population Proportion Adjustment Factor</v>
      </c>
      <c r="D1395" s="24" t="s">
        <v>1317</v>
      </c>
      <c r="E1395" s="17" t="s">
        <v>9</v>
      </c>
      <c r="F1395" s="25">
        <v>2091</v>
      </c>
      <c r="G1395" s="26">
        <v>0.95382863299999998</v>
      </c>
    </row>
    <row r="1396" spans="1:7" x14ac:dyDescent="0.25">
      <c r="A1396" s="9">
        <f xml:space="preserve"> ROW( scalarDataframe[[#This Row],[row_id]] ) - ROW( scalarDataframe[[#Headers],[row_id]] )</f>
        <v>1395</v>
      </c>
      <c r="B1396" s="16" t="str">
        <f xml:space="preserve"> INDEX( co_scalarInfo[scalarType], MATCH( scalarDataframe[[#This Row],[scalarName]], co_scalarInfo[scalarName], 0 ) )</f>
        <v>physAdj</v>
      </c>
      <c r="C1396" s="44" t="str">
        <f xml:space="preserve"> INDEX( co_scalarInfo[scalarLabel], MATCH( scalarDataframe[[#This Row],[scalarName]], co_scalarInfo[scalarName], 0 ) )</f>
        <v>MH 5+ Population Proportion Adjustment Factor</v>
      </c>
      <c r="D1396" s="24" t="s">
        <v>1317</v>
      </c>
      <c r="E1396" s="17" t="s">
        <v>10</v>
      </c>
      <c r="F1396" s="25">
        <v>2010</v>
      </c>
      <c r="G1396" s="26">
        <v>0.93398487050000001</v>
      </c>
    </row>
    <row r="1397" spans="1:7" x14ac:dyDescent="0.25">
      <c r="A1397" s="9">
        <f xml:space="preserve"> ROW( scalarDataframe[[#This Row],[row_id]] ) - ROW( scalarDataframe[[#Headers],[row_id]] )</f>
        <v>1396</v>
      </c>
      <c r="B1397" s="16" t="str">
        <f xml:space="preserve"> INDEX( co_scalarInfo[scalarType], MATCH( scalarDataframe[[#This Row],[scalarName]], co_scalarInfo[scalarName], 0 ) )</f>
        <v>physAdj</v>
      </c>
      <c r="C1397" s="44" t="str">
        <f xml:space="preserve"> INDEX( co_scalarInfo[scalarLabel], MATCH( scalarDataframe[[#This Row],[scalarName]], co_scalarInfo[scalarName], 0 ) )</f>
        <v>MH 5+ Population Proportion Adjustment Factor</v>
      </c>
      <c r="D1397" s="24" t="s">
        <v>1317</v>
      </c>
      <c r="E1397" s="17" t="s">
        <v>10</v>
      </c>
      <c r="F1397" s="25">
        <v>2011</v>
      </c>
      <c r="G1397" s="26">
        <v>0.93430822099999999</v>
      </c>
    </row>
    <row r="1398" spans="1:7" x14ac:dyDescent="0.25">
      <c r="A1398" s="9">
        <f xml:space="preserve"> ROW( scalarDataframe[[#This Row],[row_id]] ) - ROW( scalarDataframe[[#Headers],[row_id]] )</f>
        <v>1397</v>
      </c>
      <c r="B1398" s="16" t="str">
        <f xml:space="preserve"> INDEX( co_scalarInfo[scalarType], MATCH( scalarDataframe[[#This Row],[scalarName]], co_scalarInfo[scalarName], 0 ) )</f>
        <v>physAdj</v>
      </c>
      <c r="C1398" s="44" t="str">
        <f xml:space="preserve"> INDEX( co_scalarInfo[scalarLabel], MATCH( scalarDataframe[[#This Row],[scalarName]], co_scalarInfo[scalarName], 0 ) )</f>
        <v>MH 5+ Population Proportion Adjustment Factor</v>
      </c>
      <c r="D1398" s="24" t="s">
        <v>1317</v>
      </c>
      <c r="E1398" s="17" t="s">
        <v>10</v>
      </c>
      <c r="F1398" s="25">
        <v>2013</v>
      </c>
      <c r="G1398" s="26">
        <v>0.93495492199999997</v>
      </c>
    </row>
    <row r="1399" spans="1:7" x14ac:dyDescent="0.25">
      <c r="A1399" s="9">
        <f xml:space="preserve"> ROW( scalarDataframe[[#This Row],[row_id]] ) - ROW( scalarDataframe[[#Headers],[row_id]] )</f>
        <v>1398</v>
      </c>
      <c r="B1399" s="16" t="str">
        <f xml:space="preserve"> INDEX( co_scalarInfo[scalarType], MATCH( scalarDataframe[[#This Row],[scalarName]], co_scalarInfo[scalarName], 0 ) )</f>
        <v>physAdj</v>
      </c>
      <c r="C1399" s="44" t="str">
        <f xml:space="preserve"> INDEX( co_scalarInfo[scalarLabel], MATCH( scalarDataframe[[#This Row],[scalarName]], co_scalarInfo[scalarName], 0 ) )</f>
        <v>MH 5+ Population Proportion Adjustment Factor</v>
      </c>
      <c r="D1399" s="24" t="s">
        <v>1317</v>
      </c>
      <c r="E1399" s="17" t="s">
        <v>10</v>
      </c>
      <c r="F1399" s="25">
        <v>2017</v>
      </c>
      <c r="G1399" s="26">
        <v>0.93618539899999997</v>
      </c>
    </row>
    <row r="1400" spans="1:7" x14ac:dyDescent="0.25">
      <c r="A1400" s="9">
        <f xml:space="preserve"> ROW( scalarDataframe[[#This Row],[row_id]] ) - ROW( scalarDataframe[[#Headers],[row_id]] )</f>
        <v>1399</v>
      </c>
      <c r="B1400" s="16" t="str">
        <f xml:space="preserve"> INDEX( co_scalarInfo[scalarType], MATCH( scalarDataframe[[#This Row],[scalarName]], co_scalarInfo[scalarName], 0 ) )</f>
        <v>physAdj</v>
      </c>
      <c r="C1400" s="44" t="str">
        <f xml:space="preserve"> INDEX( co_scalarInfo[scalarLabel], MATCH( scalarDataframe[[#This Row],[scalarName]], co_scalarInfo[scalarName], 0 ) )</f>
        <v>MH 5+ Population Proportion Adjustment Factor</v>
      </c>
      <c r="D1400" s="24" t="s">
        <v>1317</v>
      </c>
      <c r="E1400" s="17" t="s">
        <v>10</v>
      </c>
      <c r="F1400" s="25">
        <v>2025</v>
      </c>
      <c r="G1400" s="26">
        <v>0.93747787500000002</v>
      </c>
    </row>
    <row r="1401" spans="1:7" x14ac:dyDescent="0.25">
      <c r="A1401" s="9">
        <f xml:space="preserve"> ROW( scalarDataframe[[#This Row],[row_id]] ) - ROW( scalarDataframe[[#Headers],[row_id]] )</f>
        <v>1400</v>
      </c>
      <c r="B1401" s="16" t="str">
        <f xml:space="preserve"> INDEX( co_scalarInfo[scalarType], MATCH( scalarDataframe[[#This Row],[scalarName]], co_scalarInfo[scalarName], 0 ) )</f>
        <v>physAdj</v>
      </c>
      <c r="C1401" s="44" t="str">
        <f xml:space="preserve"> INDEX( co_scalarInfo[scalarLabel], MATCH( scalarDataframe[[#This Row],[scalarName]], co_scalarInfo[scalarName], 0 ) )</f>
        <v>MH 5+ Population Proportion Adjustment Factor</v>
      </c>
      <c r="D1401" s="24" t="s">
        <v>1317</v>
      </c>
      <c r="E1401" s="17" t="s">
        <v>10</v>
      </c>
      <c r="F1401" s="25">
        <v>2029</v>
      </c>
      <c r="G1401" s="26">
        <v>0.93781891500000003</v>
      </c>
    </row>
    <row r="1402" spans="1:7" x14ac:dyDescent="0.25">
      <c r="A1402" s="9">
        <f xml:space="preserve"> ROW( scalarDataframe[[#This Row],[row_id]] ) - ROW( scalarDataframe[[#Headers],[row_id]] )</f>
        <v>1401</v>
      </c>
      <c r="B1402" s="16" t="str">
        <f xml:space="preserve"> INDEX( co_scalarInfo[scalarType], MATCH( scalarDataframe[[#This Row],[scalarName]], co_scalarInfo[scalarName], 0 ) )</f>
        <v>physAdj</v>
      </c>
      <c r="C1402" s="44" t="str">
        <f xml:space="preserve"> INDEX( co_scalarInfo[scalarLabel], MATCH( scalarDataframe[[#This Row],[scalarName]], co_scalarInfo[scalarName], 0 ) )</f>
        <v>MH 5+ Population Proportion Adjustment Factor</v>
      </c>
      <c r="D1402" s="24" t="s">
        <v>1317</v>
      </c>
      <c r="E1402" s="17" t="s">
        <v>10</v>
      </c>
      <c r="F1402" s="25">
        <v>2032</v>
      </c>
      <c r="G1402" s="26">
        <v>0.93791954200000005</v>
      </c>
    </row>
    <row r="1403" spans="1:7" x14ac:dyDescent="0.25">
      <c r="A1403" s="9">
        <f xml:space="preserve"> ROW( scalarDataframe[[#This Row],[row_id]] ) - ROW( scalarDataframe[[#Headers],[row_id]] )</f>
        <v>1402</v>
      </c>
      <c r="B1403" s="16" t="str">
        <f xml:space="preserve"> INDEX( co_scalarInfo[scalarType], MATCH( scalarDataframe[[#This Row],[scalarName]], co_scalarInfo[scalarName], 0 ) )</f>
        <v>physAdj</v>
      </c>
      <c r="C1403" s="44" t="str">
        <f xml:space="preserve"> INDEX( co_scalarInfo[scalarLabel], MATCH( scalarDataframe[[#This Row],[scalarName]], co_scalarInfo[scalarName], 0 ) )</f>
        <v>MH 5+ Population Proportion Adjustment Factor</v>
      </c>
      <c r="D1403" s="24" t="s">
        <v>1317</v>
      </c>
      <c r="E1403" s="17" t="s">
        <v>10</v>
      </c>
      <c r="F1403" s="25">
        <v>2033</v>
      </c>
      <c r="G1403" s="26">
        <v>0.937928333</v>
      </c>
    </row>
    <row r="1404" spans="1:7" x14ac:dyDescent="0.25">
      <c r="A1404" s="9">
        <f xml:space="preserve"> ROW( scalarDataframe[[#This Row],[row_id]] ) - ROW( scalarDataframe[[#Headers],[row_id]] )</f>
        <v>1403</v>
      </c>
      <c r="B1404" s="16" t="str">
        <f xml:space="preserve"> INDEX( co_scalarInfo[scalarType], MATCH( scalarDataframe[[#This Row],[scalarName]], co_scalarInfo[scalarName], 0 ) )</f>
        <v>physAdj</v>
      </c>
      <c r="C1404" s="44" t="str">
        <f xml:space="preserve"> INDEX( co_scalarInfo[scalarLabel], MATCH( scalarDataframe[[#This Row],[scalarName]], co_scalarInfo[scalarName], 0 ) )</f>
        <v>MH 5+ Population Proportion Adjustment Factor</v>
      </c>
      <c r="D1404" s="24" t="s">
        <v>1317</v>
      </c>
      <c r="E1404" s="17" t="s">
        <v>10</v>
      </c>
      <c r="F1404" s="25">
        <v>2037</v>
      </c>
      <c r="G1404" s="26">
        <v>0.937953233</v>
      </c>
    </row>
    <row r="1405" spans="1:7" x14ac:dyDescent="0.25">
      <c r="A1405" s="9">
        <f xml:space="preserve"> ROW( scalarDataframe[[#This Row],[row_id]] ) - ROW( scalarDataframe[[#Headers],[row_id]] )</f>
        <v>1404</v>
      </c>
      <c r="B1405" s="16" t="str">
        <f xml:space="preserve"> INDEX( co_scalarInfo[scalarType], MATCH( scalarDataframe[[#This Row],[scalarName]], co_scalarInfo[scalarName], 0 ) )</f>
        <v>physAdj</v>
      </c>
      <c r="C1405" s="44" t="str">
        <f xml:space="preserve"> INDEX( co_scalarInfo[scalarLabel], MATCH( scalarDataframe[[#This Row],[scalarName]], co_scalarInfo[scalarName], 0 ) )</f>
        <v>MH 5+ Population Proportion Adjustment Factor</v>
      </c>
      <c r="D1405" s="24" t="s">
        <v>1317</v>
      </c>
      <c r="E1405" s="17" t="s">
        <v>10</v>
      </c>
      <c r="F1405" s="25">
        <v>2044</v>
      </c>
      <c r="G1405" s="26">
        <v>0.93793922399999996</v>
      </c>
    </row>
    <row r="1406" spans="1:7" x14ac:dyDescent="0.25">
      <c r="A1406" s="9">
        <f xml:space="preserve"> ROW( scalarDataframe[[#This Row],[row_id]] ) - ROW( scalarDataframe[[#Headers],[row_id]] )</f>
        <v>1405</v>
      </c>
      <c r="B1406" s="16" t="str">
        <f xml:space="preserve"> INDEX( co_scalarInfo[scalarType], MATCH( scalarDataframe[[#This Row],[scalarName]], co_scalarInfo[scalarName], 0 ) )</f>
        <v>physAdj</v>
      </c>
      <c r="C1406" s="44" t="str">
        <f xml:space="preserve"> INDEX( co_scalarInfo[scalarLabel], MATCH( scalarDataframe[[#This Row],[scalarName]], co_scalarInfo[scalarName], 0 ) )</f>
        <v>MH 5+ Population Proportion Adjustment Factor</v>
      </c>
      <c r="D1406" s="24" t="s">
        <v>1317</v>
      </c>
      <c r="E1406" s="17" t="s">
        <v>10</v>
      </c>
      <c r="F1406" s="25">
        <v>2048</v>
      </c>
      <c r="G1406" s="26">
        <v>0.93791443600000002</v>
      </c>
    </row>
    <row r="1407" spans="1:7" x14ac:dyDescent="0.25">
      <c r="A1407" s="9">
        <f xml:space="preserve"> ROW( scalarDataframe[[#This Row],[row_id]] ) - ROW( scalarDataframe[[#Headers],[row_id]] )</f>
        <v>1406</v>
      </c>
      <c r="B1407" s="16" t="str">
        <f xml:space="preserve"> INDEX( co_scalarInfo[scalarType], MATCH( scalarDataframe[[#This Row],[scalarName]], co_scalarInfo[scalarName], 0 ) )</f>
        <v>physAdj</v>
      </c>
      <c r="C1407" s="44" t="str">
        <f xml:space="preserve"> INDEX( co_scalarInfo[scalarLabel], MATCH( scalarDataframe[[#This Row],[scalarName]], co_scalarInfo[scalarName], 0 ) )</f>
        <v>MH 5+ Population Proportion Adjustment Factor</v>
      </c>
      <c r="D1407" s="24" t="s">
        <v>1317</v>
      </c>
      <c r="E1407" s="17" t="s">
        <v>10</v>
      </c>
      <c r="F1407" s="25">
        <v>2049</v>
      </c>
      <c r="G1407" s="26">
        <v>0.93790825799999999</v>
      </c>
    </row>
    <row r="1408" spans="1:7" x14ac:dyDescent="0.25">
      <c r="A1408" s="9">
        <f xml:space="preserve"> ROW( scalarDataframe[[#This Row],[row_id]] ) - ROW( scalarDataframe[[#Headers],[row_id]] )</f>
        <v>1407</v>
      </c>
      <c r="B1408" s="16" t="str">
        <f xml:space="preserve"> INDEX( co_scalarInfo[scalarType], MATCH( scalarDataframe[[#This Row],[scalarName]], co_scalarInfo[scalarName], 0 ) )</f>
        <v>physAdj</v>
      </c>
      <c r="C1408" s="44" t="str">
        <f xml:space="preserve"> INDEX( co_scalarInfo[scalarLabel], MATCH( scalarDataframe[[#This Row],[scalarName]], co_scalarInfo[scalarName], 0 ) )</f>
        <v>MH 5+ Population Proportion Adjustment Factor</v>
      </c>
      <c r="D1408" s="24" t="s">
        <v>1317</v>
      </c>
      <c r="E1408" s="17" t="s">
        <v>10</v>
      </c>
      <c r="F1408" s="25">
        <v>2050</v>
      </c>
      <c r="G1408" s="26">
        <v>0.93790216999999998</v>
      </c>
    </row>
    <row r="1409" spans="1:7" x14ac:dyDescent="0.25">
      <c r="A1409" s="9">
        <f xml:space="preserve"> ROW( scalarDataframe[[#This Row],[row_id]] ) - ROW( scalarDataframe[[#Headers],[row_id]] )</f>
        <v>1408</v>
      </c>
      <c r="B1409" s="16" t="str">
        <f xml:space="preserve"> INDEX( co_scalarInfo[scalarType], MATCH( scalarDataframe[[#This Row],[scalarName]], co_scalarInfo[scalarName], 0 ) )</f>
        <v>physAdj</v>
      </c>
      <c r="C1409" s="44" t="str">
        <f xml:space="preserve"> INDEX( co_scalarInfo[scalarLabel], MATCH( scalarDataframe[[#This Row],[scalarName]], co_scalarInfo[scalarName], 0 ) )</f>
        <v>MH 5+ Population Proportion Adjustment Factor</v>
      </c>
      <c r="D1409" s="24" t="s">
        <v>1317</v>
      </c>
      <c r="E1409" s="17" t="s">
        <v>10</v>
      </c>
      <c r="F1409" s="25">
        <v>2052</v>
      </c>
      <c r="G1409" s="26">
        <v>0.93785322599999998</v>
      </c>
    </row>
    <row r="1410" spans="1:7" x14ac:dyDescent="0.25">
      <c r="A1410" s="9">
        <f xml:space="preserve"> ROW( scalarDataframe[[#This Row],[row_id]] ) - ROW( scalarDataframe[[#Headers],[row_id]] )</f>
        <v>1409</v>
      </c>
      <c r="B1410" s="16" t="str">
        <f xml:space="preserve"> INDEX( co_scalarInfo[scalarType], MATCH( scalarDataframe[[#This Row],[scalarName]], co_scalarInfo[scalarName], 0 ) )</f>
        <v>physAdj</v>
      </c>
      <c r="C1410" s="44" t="str">
        <f xml:space="preserve"> INDEX( co_scalarInfo[scalarLabel], MATCH( scalarDataframe[[#This Row],[scalarName]], co_scalarInfo[scalarName], 0 ) )</f>
        <v>MH 5+ Population Proportion Adjustment Factor</v>
      </c>
      <c r="D1410" s="24" t="s">
        <v>1317</v>
      </c>
      <c r="E1410" s="17" t="s">
        <v>10</v>
      </c>
      <c r="F1410" s="25">
        <v>2055</v>
      </c>
      <c r="G1410" s="26">
        <v>0.93778104600000001</v>
      </c>
    </row>
    <row r="1411" spans="1:7" x14ac:dyDescent="0.25">
      <c r="A1411" s="9">
        <f xml:space="preserve"> ROW( scalarDataframe[[#This Row],[row_id]] ) - ROW( scalarDataframe[[#Headers],[row_id]] )</f>
        <v>1410</v>
      </c>
      <c r="B1411" s="16" t="str">
        <f xml:space="preserve"> INDEX( co_scalarInfo[scalarType], MATCH( scalarDataframe[[#This Row],[scalarName]], co_scalarInfo[scalarName], 0 ) )</f>
        <v>physAdj</v>
      </c>
      <c r="C1411" s="44" t="str">
        <f xml:space="preserve"> INDEX( co_scalarInfo[scalarLabel], MATCH( scalarDataframe[[#This Row],[scalarName]], co_scalarInfo[scalarName], 0 ) )</f>
        <v>MH 5+ Population Proportion Adjustment Factor</v>
      </c>
      <c r="D1411" s="24" t="s">
        <v>1317</v>
      </c>
      <c r="E1411" s="17" t="s">
        <v>10</v>
      </c>
      <c r="F1411" s="25">
        <v>2059</v>
      </c>
      <c r="G1411" s="26">
        <v>0.93769330900000003</v>
      </c>
    </row>
    <row r="1412" spans="1:7" x14ac:dyDescent="0.25">
      <c r="A1412" s="9">
        <f xml:space="preserve"> ROW( scalarDataframe[[#This Row],[row_id]] ) - ROW( scalarDataframe[[#Headers],[row_id]] )</f>
        <v>1411</v>
      </c>
      <c r="B1412" s="16" t="str">
        <f xml:space="preserve"> INDEX( co_scalarInfo[scalarType], MATCH( scalarDataframe[[#This Row],[scalarName]], co_scalarInfo[scalarName], 0 ) )</f>
        <v>physAdj</v>
      </c>
      <c r="C1412" s="44" t="str">
        <f xml:space="preserve"> INDEX( co_scalarInfo[scalarLabel], MATCH( scalarDataframe[[#This Row],[scalarName]], co_scalarInfo[scalarName], 0 ) )</f>
        <v>MH 5+ Population Proportion Adjustment Factor</v>
      </c>
      <c r="D1412" s="24" t="s">
        <v>1317</v>
      </c>
      <c r="E1412" s="17" t="s">
        <v>10</v>
      </c>
      <c r="F1412" s="25">
        <v>2061</v>
      </c>
      <c r="G1412" s="26">
        <v>0.93767573400000004</v>
      </c>
    </row>
    <row r="1413" spans="1:7" x14ac:dyDescent="0.25">
      <c r="A1413" s="9">
        <f xml:space="preserve"> ROW( scalarDataframe[[#This Row],[row_id]] ) - ROW( scalarDataframe[[#Headers],[row_id]] )</f>
        <v>1412</v>
      </c>
      <c r="B1413" s="16" t="str">
        <f xml:space="preserve"> INDEX( co_scalarInfo[scalarType], MATCH( scalarDataframe[[#This Row],[scalarName]], co_scalarInfo[scalarName], 0 ) )</f>
        <v>physAdj</v>
      </c>
      <c r="C1413" s="44" t="str">
        <f xml:space="preserve"> INDEX( co_scalarInfo[scalarLabel], MATCH( scalarDataframe[[#This Row],[scalarName]], co_scalarInfo[scalarName], 0 ) )</f>
        <v>MH 5+ Population Proportion Adjustment Factor</v>
      </c>
      <c r="D1413" s="24" t="s">
        <v>1317</v>
      </c>
      <c r="E1413" s="17" t="s">
        <v>10</v>
      </c>
      <c r="F1413" s="25">
        <v>2062</v>
      </c>
      <c r="G1413" s="26">
        <v>0.93767973400000004</v>
      </c>
    </row>
    <row r="1414" spans="1:7" x14ac:dyDescent="0.25">
      <c r="A1414" s="9">
        <f xml:space="preserve"> ROW( scalarDataframe[[#This Row],[row_id]] ) - ROW( scalarDataframe[[#Headers],[row_id]] )</f>
        <v>1413</v>
      </c>
      <c r="B1414" s="16" t="str">
        <f xml:space="preserve"> INDEX( co_scalarInfo[scalarType], MATCH( scalarDataframe[[#This Row],[scalarName]], co_scalarInfo[scalarName], 0 ) )</f>
        <v>physAdj</v>
      </c>
      <c r="C1414" s="44" t="str">
        <f xml:space="preserve"> INDEX( co_scalarInfo[scalarLabel], MATCH( scalarDataframe[[#This Row],[scalarName]], co_scalarInfo[scalarName], 0 ) )</f>
        <v>MH 5+ Population Proportion Adjustment Factor</v>
      </c>
      <c r="D1414" s="24" t="s">
        <v>1317</v>
      </c>
      <c r="E1414" s="17" t="s">
        <v>10</v>
      </c>
      <c r="F1414" s="25">
        <v>2064</v>
      </c>
      <c r="G1414" s="26">
        <v>0.93768727799999996</v>
      </c>
    </row>
    <row r="1415" spans="1:7" x14ac:dyDescent="0.25">
      <c r="A1415" s="9">
        <f xml:space="preserve"> ROW( scalarDataframe[[#This Row],[row_id]] ) - ROW( scalarDataframe[[#Headers],[row_id]] )</f>
        <v>1414</v>
      </c>
      <c r="B1415" s="16" t="str">
        <f xml:space="preserve"> INDEX( co_scalarInfo[scalarType], MATCH( scalarDataframe[[#This Row],[scalarName]], co_scalarInfo[scalarName], 0 ) )</f>
        <v>physAdj</v>
      </c>
      <c r="C1415" s="44" t="str">
        <f xml:space="preserve"> INDEX( co_scalarInfo[scalarLabel], MATCH( scalarDataframe[[#This Row],[scalarName]], co_scalarInfo[scalarName], 0 ) )</f>
        <v>MH 5+ Population Proportion Adjustment Factor</v>
      </c>
      <c r="D1415" s="24" t="s">
        <v>1317</v>
      </c>
      <c r="E1415" s="17" t="s">
        <v>10</v>
      </c>
      <c r="F1415" s="25">
        <v>2067</v>
      </c>
      <c r="G1415" s="26">
        <v>0.93769776400000004</v>
      </c>
    </row>
    <row r="1416" spans="1:7" x14ac:dyDescent="0.25">
      <c r="A1416" s="9">
        <f xml:space="preserve"> ROW( scalarDataframe[[#This Row],[row_id]] ) - ROW( scalarDataframe[[#Headers],[row_id]] )</f>
        <v>1415</v>
      </c>
      <c r="B1416" s="16" t="str">
        <f xml:space="preserve"> INDEX( co_scalarInfo[scalarType], MATCH( scalarDataframe[[#This Row],[scalarName]], co_scalarInfo[scalarName], 0 ) )</f>
        <v>physAdj</v>
      </c>
      <c r="C1416" s="44" t="str">
        <f xml:space="preserve"> INDEX( co_scalarInfo[scalarLabel], MATCH( scalarDataframe[[#This Row],[scalarName]], co_scalarInfo[scalarName], 0 ) )</f>
        <v>MH 5+ Population Proportion Adjustment Factor</v>
      </c>
      <c r="D1416" s="24" t="s">
        <v>1317</v>
      </c>
      <c r="E1416" s="17" t="s">
        <v>10</v>
      </c>
      <c r="F1416" s="25">
        <v>2071</v>
      </c>
      <c r="G1416" s="26">
        <v>0.93774759900000004</v>
      </c>
    </row>
    <row r="1417" spans="1:7" x14ac:dyDescent="0.25">
      <c r="A1417" s="9">
        <f xml:space="preserve"> ROW( scalarDataframe[[#This Row],[row_id]] ) - ROW( scalarDataframe[[#Headers],[row_id]] )</f>
        <v>1416</v>
      </c>
      <c r="B1417" s="16" t="str">
        <f xml:space="preserve"> INDEX( co_scalarInfo[scalarType], MATCH( scalarDataframe[[#This Row],[scalarName]], co_scalarInfo[scalarName], 0 ) )</f>
        <v>physAdj</v>
      </c>
      <c r="C1417" s="44" t="str">
        <f xml:space="preserve"> INDEX( co_scalarInfo[scalarLabel], MATCH( scalarDataframe[[#This Row],[scalarName]], co_scalarInfo[scalarName], 0 ) )</f>
        <v>MH 5+ Population Proportion Adjustment Factor</v>
      </c>
      <c r="D1417" s="24" t="s">
        <v>1317</v>
      </c>
      <c r="E1417" s="17" t="s">
        <v>10</v>
      </c>
      <c r="F1417" s="25">
        <v>2076</v>
      </c>
      <c r="G1417" s="26">
        <v>0.93794379100000003</v>
      </c>
    </row>
    <row r="1418" spans="1:7" x14ac:dyDescent="0.25">
      <c r="A1418" s="9">
        <f xml:space="preserve"> ROW( scalarDataframe[[#This Row],[row_id]] ) - ROW( scalarDataframe[[#Headers],[row_id]] )</f>
        <v>1417</v>
      </c>
      <c r="B1418" s="16" t="str">
        <f xml:space="preserve"> INDEX( co_scalarInfo[scalarType], MATCH( scalarDataframe[[#This Row],[scalarName]], co_scalarInfo[scalarName], 0 ) )</f>
        <v>physAdj</v>
      </c>
      <c r="C1418" s="44" t="str">
        <f xml:space="preserve"> INDEX( co_scalarInfo[scalarLabel], MATCH( scalarDataframe[[#This Row],[scalarName]], co_scalarInfo[scalarName], 0 ) )</f>
        <v>MH 5+ Population Proportion Adjustment Factor</v>
      </c>
      <c r="D1418" s="24" t="s">
        <v>1317</v>
      </c>
      <c r="E1418" s="17" t="s">
        <v>10</v>
      </c>
      <c r="F1418" s="25">
        <v>2077</v>
      </c>
      <c r="G1418" s="26">
        <v>0.93798287999999996</v>
      </c>
    </row>
    <row r="1419" spans="1:7" x14ac:dyDescent="0.25">
      <c r="A1419" s="9">
        <f xml:space="preserve"> ROW( scalarDataframe[[#This Row],[row_id]] ) - ROW( scalarDataframe[[#Headers],[row_id]] )</f>
        <v>1418</v>
      </c>
      <c r="B1419" s="16" t="str">
        <f xml:space="preserve"> INDEX( co_scalarInfo[scalarType], MATCH( scalarDataframe[[#This Row],[scalarName]], co_scalarInfo[scalarName], 0 ) )</f>
        <v>physAdj</v>
      </c>
      <c r="C1419" s="44" t="str">
        <f xml:space="preserve"> INDEX( co_scalarInfo[scalarLabel], MATCH( scalarDataframe[[#This Row],[scalarName]], co_scalarInfo[scalarName], 0 ) )</f>
        <v>MH 5+ Population Proportion Adjustment Factor</v>
      </c>
      <c r="D1419" s="24" t="s">
        <v>1317</v>
      </c>
      <c r="E1419" s="17" t="s">
        <v>10</v>
      </c>
      <c r="F1419" s="25">
        <v>2081</v>
      </c>
      <c r="G1419" s="26">
        <v>0.93816065400000004</v>
      </c>
    </row>
    <row r="1420" spans="1:7" x14ac:dyDescent="0.25">
      <c r="A1420" s="9">
        <f xml:space="preserve"> ROW( scalarDataframe[[#This Row],[row_id]] ) - ROW( scalarDataframe[[#Headers],[row_id]] )</f>
        <v>1419</v>
      </c>
      <c r="B1420" s="16" t="str">
        <f xml:space="preserve"> INDEX( co_scalarInfo[scalarType], MATCH( scalarDataframe[[#This Row],[scalarName]], co_scalarInfo[scalarName], 0 ) )</f>
        <v>physAdj</v>
      </c>
      <c r="C1420" s="44" t="str">
        <f xml:space="preserve"> INDEX( co_scalarInfo[scalarLabel], MATCH( scalarDataframe[[#This Row],[scalarName]], co_scalarInfo[scalarName], 0 ) )</f>
        <v>MH 5+ Population Proportion Adjustment Factor</v>
      </c>
      <c r="D1420" s="24" t="s">
        <v>1317</v>
      </c>
      <c r="E1420" s="17" t="s">
        <v>10</v>
      </c>
      <c r="F1420" s="25">
        <v>2082</v>
      </c>
      <c r="G1420" s="26">
        <v>0.93822153900000005</v>
      </c>
    </row>
    <row r="1421" spans="1:7" x14ac:dyDescent="0.25">
      <c r="A1421" s="9">
        <f xml:space="preserve"> ROW( scalarDataframe[[#This Row],[row_id]] ) - ROW( scalarDataframe[[#Headers],[row_id]] )</f>
        <v>1420</v>
      </c>
      <c r="B1421" s="16" t="str">
        <f xml:space="preserve"> INDEX( co_scalarInfo[scalarType], MATCH( scalarDataframe[[#This Row],[scalarName]], co_scalarInfo[scalarName], 0 ) )</f>
        <v>physAdj</v>
      </c>
      <c r="C1421" s="44" t="str">
        <f xml:space="preserve"> INDEX( co_scalarInfo[scalarLabel], MATCH( scalarDataframe[[#This Row],[scalarName]], co_scalarInfo[scalarName], 0 ) )</f>
        <v>MH 5+ Population Proportion Adjustment Factor</v>
      </c>
      <c r="D1421" s="24" t="s">
        <v>1317</v>
      </c>
      <c r="E1421" s="17" t="s">
        <v>10</v>
      </c>
      <c r="F1421" s="25">
        <v>2087</v>
      </c>
      <c r="G1421" s="26">
        <v>0.93852707099999999</v>
      </c>
    </row>
    <row r="1422" spans="1:7" x14ac:dyDescent="0.25">
      <c r="A1422" s="9">
        <f xml:space="preserve"> ROW( scalarDataframe[[#This Row],[row_id]] ) - ROW( scalarDataframe[[#Headers],[row_id]] )</f>
        <v>1421</v>
      </c>
      <c r="B1422" s="16" t="str">
        <f xml:space="preserve"> INDEX( co_scalarInfo[scalarType], MATCH( scalarDataframe[[#This Row],[scalarName]], co_scalarInfo[scalarName], 0 ) )</f>
        <v>physAdj</v>
      </c>
      <c r="C1422" s="44" t="str">
        <f xml:space="preserve"> INDEX( co_scalarInfo[scalarLabel], MATCH( scalarDataframe[[#This Row],[scalarName]], co_scalarInfo[scalarName], 0 ) )</f>
        <v>MH 5+ Population Proportion Adjustment Factor</v>
      </c>
      <c r="D1422" s="24" t="s">
        <v>1317</v>
      </c>
      <c r="E1422" s="17" t="s">
        <v>10</v>
      </c>
      <c r="F1422" s="25">
        <v>2091</v>
      </c>
      <c r="G1422" s="26">
        <v>0.93877872600000001</v>
      </c>
    </row>
    <row r="1423" spans="1:7" x14ac:dyDescent="0.25">
      <c r="A1423" s="9">
        <f xml:space="preserve"> ROW( scalarDataframe[[#This Row],[row_id]] ) - ROW( scalarDataframe[[#Headers],[row_id]] )</f>
        <v>1422</v>
      </c>
      <c r="B1423" s="16" t="str">
        <f xml:space="preserve"> INDEX( co_scalarInfo[scalarType], MATCH( scalarDataframe[[#This Row],[scalarName]], co_scalarInfo[scalarName], 0 ) )</f>
        <v>physAdj</v>
      </c>
      <c r="C1423" s="44" t="str">
        <f xml:space="preserve"> INDEX( co_scalarInfo[scalarLabel], MATCH( scalarDataframe[[#This Row],[scalarName]], co_scalarInfo[scalarName], 0 ) )</f>
        <v>MH 5+ Population Proportion Adjustment Factor</v>
      </c>
      <c r="D1423" s="24" t="s">
        <v>1317</v>
      </c>
      <c r="E1423" s="17" t="s">
        <v>11</v>
      </c>
      <c r="F1423" s="25">
        <v>2010</v>
      </c>
      <c r="G1423" s="26">
        <v>0.92457310400000015</v>
      </c>
    </row>
    <row r="1424" spans="1:7" x14ac:dyDescent="0.25">
      <c r="A1424" s="9">
        <f xml:space="preserve"> ROW( scalarDataframe[[#This Row],[row_id]] ) - ROW( scalarDataframe[[#Headers],[row_id]] )</f>
        <v>1423</v>
      </c>
      <c r="B1424" s="16" t="str">
        <f xml:space="preserve"> INDEX( co_scalarInfo[scalarType], MATCH( scalarDataframe[[#This Row],[scalarName]], co_scalarInfo[scalarName], 0 ) )</f>
        <v>physAdj</v>
      </c>
      <c r="C1424" s="44" t="str">
        <f xml:space="preserve"> INDEX( co_scalarInfo[scalarLabel], MATCH( scalarDataframe[[#This Row],[scalarName]], co_scalarInfo[scalarName], 0 ) )</f>
        <v>MH 5+ Population Proportion Adjustment Factor</v>
      </c>
      <c r="D1424" s="24" t="s">
        <v>1317</v>
      </c>
      <c r="E1424" s="17" t="s">
        <v>11</v>
      </c>
      <c r="F1424" s="25">
        <v>2011</v>
      </c>
      <c r="G1424" s="26">
        <v>0.92506605900000005</v>
      </c>
    </row>
    <row r="1425" spans="1:7" x14ac:dyDescent="0.25">
      <c r="A1425" s="9">
        <f xml:space="preserve"> ROW( scalarDataframe[[#This Row],[row_id]] ) - ROW( scalarDataframe[[#Headers],[row_id]] )</f>
        <v>1424</v>
      </c>
      <c r="B1425" s="16" t="str">
        <f xml:space="preserve"> INDEX( co_scalarInfo[scalarType], MATCH( scalarDataframe[[#This Row],[scalarName]], co_scalarInfo[scalarName], 0 ) )</f>
        <v>physAdj</v>
      </c>
      <c r="C1425" s="44" t="str">
        <f xml:space="preserve"> INDEX( co_scalarInfo[scalarLabel], MATCH( scalarDataframe[[#This Row],[scalarName]], co_scalarInfo[scalarName], 0 ) )</f>
        <v>MH 5+ Population Proportion Adjustment Factor</v>
      </c>
      <c r="D1425" s="24" t="s">
        <v>1317</v>
      </c>
      <c r="E1425" s="17" t="s">
        <v>11</v>
      </c>
      <c r="F1425" s="25">
        <v>2013</v>
      </c>
      <c r="G1425" s="26">
        <v>0.92605196899999997</v>
      </c>
    </row>
    <row r="1426" spans="1:7" x14ac:dyDescent="0.25">
      <c r="A1426" s="9">
        <f xml:space="preserve"> ROW( scalarDataframe[[#This Row],[row_id]] ) - ROW( scalarDataframe[[#Headers],[row_id]] )</f>
        <v>1425</v>
      </c>
      <c r="B1426" s="16" t="str">
        <f xml:space="preserve"> INDEX( co_scalarInfo[scalarType], MATCH( scalarDataframe[[#This Row],[scalarName]], co_scalarInfo[scalarName], 0 ) )</f>
        <v>physAdj</v>
      </c>
      <c r="C1426" s="44" t="str">
        <f xml:space="preserve"> INDEX( co_scalarInfo[scalarLabel], MATCH( scalarDataframe[[#This Row],[scalarName]], co_scalarInfo[scalarName], 0 ) )</f>
        <v>MH 5+ Population Proportion Adjustment Factor</v>
      </c>
      <c r="D1426" s="24" t="s">
        <v>1317</v>
      </c>
      <c r="E1426" s="17" t="s">
        <v>11</v>
      </c>
      <c r="F1426" s="25">
        <v>2017</v>
      </c>
      <c r="G1426" s="26">
        <v>0.92785706099999998</v>
      </c>
    </row>
    <row r="1427" spans="1:7" x14ac:dyDescent="0.25">
      <c r="A1427" s="9">
        <f xml:space="preserve"> ROW( scalarDataframe[[#This Row],[row_id]] ) - ROW( scalarDataframe[[#Headers],[row_id]] )</f>
        <v>1426</v>
      </c>
      <c r="B1427" s="16" t="str">
        <f xml:space="preserve"> INDEX( co_scalarInfo[scalarType], MATCH( scalarDataframe[[#This Row],[scalarName]], co_scalarInfo[scalarName], 0 ) )</f>
        <v>physAdj</v>
      </c>
      <c r="C1427" s="44" t="str">
        <f xml:space="preserve"> INDEX( co_scalarInfo[scalarLabel], MATCH( scalarDataframe[[#This Row],[scalarName]], co_scalarInfo[scalarName], 0 ) )</f>
        <v>MH 5+ Population Proportion Adjustment Factor</v>
      </c>
      <c r="D1427" s="24" t="s">
        <v>1317</v>
      </c>
      <c r="E1427" s="17" t="s">
        <v>11</v>
      </c>
      <c r="F1427" s="25">
        <v>2025</v>
      </c>
      <c r="G1427" s="26">
        <v>0.92977268099999999</v>
      </c>
    </row>
    <row r="1428" spans="1:7" x14ac:dyDescent="0.25">
      <c r="A1428" s="9">
        <f xml:space="preserve"> ROW( scalarDataframe[[#This Row],[row_id]] ) - ROW( scalarDataframe[[#Headers],[row_id]] )</f>
        <v>1427</v>
      </c>
      <c r="B1428" s="16" t="str">
        <f xml:space="preserve"> INDEX( co_scalarInfo[scalarType], MATCH( scalarDataframe[[#This Row],[scalarName]], co_scalarInfo[scalarName], 0 ) )</f>
        <v>physAdj</v>
      </c>
      <c r="C1428" s="44" t="str">
        <f xml:space="preserve"> INDEX( co_scalarInfo[scalarLabel], MATCH( scalarDataframe[[#This Row],[scalarName]], co_scalarInfo[scalarName], 0 ) )</f>
        <v>MH 5+ Population Proportion Adjustment Factor</v>
      </c>
      <c r="D1428" s="24" t="s">
        <v>1317</v>
      </c>
      <c r="E1428" s="17" t="s">
        <v>11</v>
      </c>
      <c r="F1428" s="25">
        <v>2029</v>
      </c>
      <c r="G1428" s="26">
        <v>0.93030529100000003</v>
      </c>
    </row>
    <row r="1429" spans="1:7" x14ac:dyDescent="0.25">
      <c r="A1429" s="9">
        <f xml:space="preserve"> ROW( scalarDataframe[[#This Row],[row_id]] ) - ROW( scalarDataframe[[#Headers],[row_id]] )</f>
        <v>1428</v>
      </c>
      <c r="B1429" s="16" t="str">
        <f xml:space="preserve"> INDEX( co_scalarInfo[scalarType], MATCH( scalarDataframe[[#This Row],[scalarName]], co_scalarInfo[scalarName], 0 ) )</f>
        <v>physAdj</v>
      </c>
      <c r="C1429" s="44" t="str">
        <f xml:space="preserve"> INDEX( co_scalarInfo[scalarLabel], MATCH( scalarDataframe[[#This Row],[scalarName]], co_scalarInfo[scalarName], 0 ) )</f>
        <v>MH 5+ Population Proportion Adjustment Factor</v>
      </c>
      <c r="D1429" s="24" t="s">
        <v>1317</v>
      </c>
      <c r="E1429" s="17" t="s">
        <v>11</v>
      </c>
      <c r="F1429" s="25">
        <v>2032</v>
      </c>
      <c r="G1429" s="26">
        <v>0.93064461799999998</v>
      </c>
    </row>
    <row r="1430" spans="1:7" x14ac:dyDescent="0.25">
      <c r="A1430" s="9">
        <f xml:space="preserve"> ROW( scalarDataframe[[#This Row],[row_id]] ) - ROW( scalarDataframe[[#Headers],[row_id]] )</f>
        <v>1429</v>
      </c>
      <c r="B1430" s="16" t="str">
        <f xml:space="preserve"> INDEX( co_scalarInfo[scalarType], MATCH( scalarDataframe[[#This Row],[scalarName]], co_scalarInfo[scalarName], 0 ) )</f>
        <v>physAdj</v>
      </c>
      <c r="C1430" s="44" t="str">
        <f xml:space="preserve"> INDEX( co_scalarInfo[scalarLabel], MATCH( scalarDataframe[[#This Row],[scalarName]], co_scalarInfo[scalarName], 0 ) )</f>
        <v>MH 5+ Population Proportion Adjustment Factor</v>
      </c>
      <c r="D1430" s="24" t="s">
        <v>1317</v>
      </c>
      <c r="E1430" s="17" t="s">
        <v>11</v>
      </c>
      <c r="F1430" s="25">
        <v>2033</v>
      </c>
      <c r="G1430" s="26">
        <v>0.93074827999999998</v>
      </c>
    </row>
    <row r="1431" spans="1:7" x14ac:dyDescent="0.25">
      <c r="A1431" s="9">
        <f xml:space="preserve"> ROW( scalarDataframe[[#This Row],[row_id]] ) - ROW( scalarDataframe[[#Headers],[row_id]] )</f>
        <v>1430</v>
      </c>
      <c r="B1431" s="16" t="str">
        <f xml:space="preserve"> INDEX( co_scalarInfo[scalarType], MATCH( scalarDataframe[[#This Row],[scalarName]], co_scalarInfo[scalarName], 0 ) )</f>
        <v>physAdj</v>
      </c>
      <c r="C1431" s="44" t="str">
        <f xml:space="preserve"> INDEX( co_scalarInfo[scalarLabel], MATCH( scalarDataframe[[#This Row],[scalarName]], co_scalarInfo[scalarName], 0 ) )</f>
        <v>MH 5+ Population Proportion Adjustment Factor</v>
      </c>
      <c r="D1431" s="24" t="s">
        <v>1317</v>
      </c>
      <c r="E1431" s="17" t="s">
        <v>11</v>
      </c>
      <c r="F1431" s="25">
        <v>2037</v>
      </c>
      <c r="G1431" s="26">
        <v>0.93114296699999999</v>
      </c>
    </row>
    <row r="1432" spans="1:7" x14ac:dyDescent="0.25">
      <c r="A1432" s="9">
        <f xml:space="preserve"> ROW( scalarDataframe[[#This Row],[row_id]] ) - ROW( scalarDataframe[[#Headers],[row_id]] )</f>
        <v>1431</v>
      </c>
      <c r="B1432" s="16" t="str">
        <f xml:space="preserve"> INDEX( co_scalarInfo[scalarType], MATCH( scalarDataframe[[#This Row],[scalarName]], co_scalarInfo[scalarName], 0 ) )</f>
        <v>physAdj</v>
      </c>
      <c r="C1432" s="44" t="str">
        <f xml:space="preserve"> INDEX( co_scalarInfo[scalarLabel], MATCH( scalarDataframe[[#This Row],[scalarName]], co_scalarInfo[scalarName], 0 ) )</f>
        <v>MH 5+ Population Proportion Adjustment Factor</v>
      </c>
      <c r="D1432" s="24" t="s">
        <v>1317</v>
      </c>
      <c r="E1432" s="17" t="s">
        <v>11</v>
      </c>
      <c r="F1432" s="25">
        <v>2044</v>
      </c>
      <c r="G1432" s="26">
        <v>0.93166017000000001</v>
      </c>
    </row>
    <row r="1433" spans="1:7" x14ac:dyDescent="0.25">
      <c r="A1433" s="9">
        <f xml:space="preserve"> ROW( scalarDataframe[[#This Row],[row_id]] ) - ROW( scalarDataframe[[#Headers],[row_id]] )</f>
        <v>1432</v>
      </c>
      <c r="B1433" s="16" t="str">
        <f xml:space="preserve"> INDEX( co_scalarInfo[scalarType], MATCH( scalarDataframe[[#This Row],[scalarName]], co_scalarInfo[scalarName], 0 ) )</f>
        <v>physAdj</v>
      </c>
      <c r="C1433" s="44" t="str">
        <f xml:space="preserve"> INDEX( co_scalarInfo[scalarLabel], MATCH( scalarDataframe[[#This Row],[scalarName]], co_scalarInfo[scalarName], 0 ) )</f>
        <v>MH 5+ Population Proportion Adjustment Factor</v>
      </c>
      <c r="D1433" s="24" t="s">
        <v>1317</v>
      </c>
      <c r="E1433" s="17" t="s">
        <v>11</v>
      </c>
      <c r="F1433" s="25">
        <v>2048</v>
      </c>
      <c r="G1433" s="26">
        <v>0.93188215500000005</v>
      </c>
    </row>
    <row r="1434" spans="1:7" x14ac:dyDescent="0.25">
      <c r="A1434" s="9">
        <f xml:space="preserve"> ROW( scalarDataframe[[#This Row],[row_id]] ) - ROW( scalarDataframe[[#Headers],[row_id]] )</f>
        <v>1433</v>
      </c>
      <c r="B1434" s="16" t="str">
        <f xml:space="preserve"> INDEX( co_scalarInfo[scalarType], MATCH( scalarDataframe[[#This Row],[scalarName]], co_scalarInfo[scalarName], 0 ) )</f>
        <v>physAdj</v>
      </c>
      <c r="C1434" s="44" t="str">
        <f xml:space="preserve"> INDEX( co_scalarInfo[scalarLabel], MATCH( scalarDataframe[[#This Row],[scalarName]], co_scalarInfo[scalarName], 0 ) )</f>
        <v>MH 5+ Population Proportion Adjustment Factor</v>
      </c>
      <c r="D1434" s="24" t="s">
        <v>1317</v>
      </c>
      <c r="E1434" s="17" t="s">
        <v>11</v>
      </c>
      <c r="F1434" s="25">
        <v>2049</v>
      </c>
      <c r="G1434" s="26">
        <v>0.93193548999999998</v>
      </c>
    </row>
    <row r="1435" spans="1:7" x14ac:dyDescent="0.25">
      <c r="A1435" s="9">
        <f xml:space="preserve"> ROW( scalarDataframe[[#This Row],[row_id]] ) - ROW( scalarDataframe[[#Headers],[row_id]] )</f>
        <v>1434</v>
      </c>
      <c r="B1435" s="16" t="str">
        <f xml:space="preserve"> INDEX( co_scalarInfo[scalarType], MATCH( scalarDataframe[[#This Row],[scalarName]], co_scalarInfo[scalarName], 0 ) )</f>
        <v>physAdj</v>
      </c>
      <c r="C1435" s="44" t="str">
        <f xml:space="preserve"> INDEX( co_scalarInfo[scalarLabel], MATCH( scalarDataframe[[#This Row],[scalarName]], co_scalarInfo[scalarName], 0 ) )</f>
        <v>MH 5+ Population Proportion Adjustment Factor</v>
      </c>
      <c r="D1435" s="24" t="s">
        <v>1317</v>
      </c>
      <c r="E1435" s="17" t="s">
        <v>11</v>
      </c>
      <c r="F1435" s="25">
        <v>2050</v>
      </c>
      <c r="G1435" s="26">
        <v>0.93198818900000002</v>
      </c>
    </row>
    <row r="1436" spans="1:7" x14ac:dyDescent="0.25">
      <c r="A1436" s="9">
        <f xml:space="preserve"> ROW( scalarDataframe[[#This Row],[row_id]] ) - ROW( scalarDataframe[[#Headers],[row_id]] )</f>
        <v>1435</v>
      </c>
      <c r="B1436" s="16" t="str">
        <f xml:space="preserve"> INDEX( co_scalarInfo[scalarType], MATCH( scalarDataframe[[#This Row],[scalarName]], co_scalarInfo[scalarName], 0 ) )</f>
        <v>physAdj</v>
      </c>
      <c r="C1436" s="44" t="str">
        <f xml:space="preserve"> INDEX( co_scalarInfo[scalarLabel], MATCH( scalarDataframe[[#This Row],[scalarName]], co_scalarInfo[scalarName], 0 ) )</f>
        <v>MH 5+ Population Proportion Adjustment Factor</v>
      </c>
      <c r="D1436" s="24" t="s">
        <v>1317</v>
      </c>
      <c r="E1436" s="17" t="s">
        <v>11</v>
      </c>
      <c r="F1436" s="25">
        <v>2052</v>
      </c>
      <c r="G1436" s="26">
        <v>0.93205494700000002</v>
      </c>
    </row>
    <row r="1437" spans="1:7" x14ac:dyDescent="0.25">
      <c r="A1437" s="9">
        <f xml:space="preserve"> ROW( scalarDataframe[[#This Row],[row_id]] ) - ROW( scalarDataframe[[#Headers],[row_id]] )</f>
        <v>1436</v>
      </c>
      <c r="B1437" s="16" t="str">
        <f xml:space="preserve"> INDEX( co_scalarInfo[scalarType], MATCH( scalarDataframe[[#This Row],[scalarName]], co_scalarInfo[scalarName], 0 ) )</f>
        <v>physAdj</v>
      </c>
      <c r="C1437" s="44" t="str">
        <f xml:space="preserve"> INDEX( co_scalarInfo[scalarLabel], MATCH( scalarDataframe[[#This Row],[scalarName]], co_scalarInfo[scalarName], 0 ) )</f>
        <v>MH 5+ Population Proportion Adjustment Factor</v>
      </c>
      <c r="D1437" s="24" t="s">
        <v>1317</v>
      </c>
      <c r="E1437" s="17" t="s">
        <v>11</v>
      </c>
      <c r="F1437" s="25">
        <v>2055</v>
      </c>
      <c r="G1437" s="26">
        <v>0.93215202699999999</v>
      </c>
    </row>
    <row r="1438" spans="1:7" x14ac:dyDescent="0.25">
      <c r="A1438" s="9">
        <f xml:space="preserve"> ROW( scalarDataframe[[#This Row],[row_id]] ) - ROW( scalarDataframe[[#Headers],[row_id]] )</f>
        <v>1437</v>
      </c>
      <c r="B1438" s="16" t="str">
        <f xml:space="preserve"> INDEX( co_scalarInfo[scalarType], MATCH( scalarDataframe[[#This Row],[scalarName]], co_scalarInfo[scalarName], 0 ) )</f>
        <v>physAdj</v>
      </c>
      <c r="C1438" s="44" t="str">
        <f xml:space="preserve"> INDEX( co_scalarInfo[scalarLabel], MATCH( scalarDataframe[[#This Row],[scalarName]], co_scalarInfo[scalarName], 0 ) )</f>
        <v>MH 5+ Population Proportion Adjustment Factor</v>
      </c>
      <c r="D1438" s="24" t="s">
        <v>1317</v>
      </c>
      <c r="E1438" s="17" t="s">
        <v>11</v>
      </c>
      <c r="F1438" s="25">
        <v>2059</v>
      </c>
      <c r="G1438" s="26">
        <v>0.93228816400000003</v>
      </c>
    </row>
    <row r="1439" spans="1:7" x14ac:dyDescent="0.25">
      <c r="A1439" s="9">
        <f xml:space="preserve"> ROW( scalarDataframe[[#This Row],[row_id]] ) - ROW( scalarDataframe[[#Headers],[row_id]] )</f>
        <v>1438</v>
      </c>
      <c r="B1439" s="16" t="str">
        <f xml:space="preserve"> INDEX( co_scalarInfo[scalarType], MATCH( scalarDataframe[[#This Row],[scalarName]], co_scalarInfo[scalarName], 0 ) )</f>
        <v>physAdj</v>
      </c>
      <c r="C1439" s="44" t="str">
        <f xml:space="preserve"> INDEX( co_scalarInfo[scalarLabel], MATCH( scalarDataframe[[#This Row],[scalarName]], co_scalarInfo[scalarName], 0 ) )</f>
        <v>MH 5+ Population Proportion Adjustment Factor</v>
      </c>
      <c r="D1439" s="24" t="s">
        <v>1317</v>
      </c>
      <c r="E1439" s="17" t="s">
        <v>11</v>
      </c>
      <c r="F1439" s="25">
        <v>2061</v>
      </c>
      <c r="G1439" s="26">
        <v>0.93238550600000003</v>
      </c>
    </row>
    <row r="1440" spans="1:7" x14ac:dyDescent="0.25">
      <c r="A1440" s="9">
        <f xml:space="preserve"> ROW( scalarDataframe[[#This Row],[row_id]] ) - ROW( scalarDataframe[[#Headers],[row_id]] )</f>
        <v>1439</v>
      </c>
      <c r="B1440" s="16" t="str">
        <f xml:space="preserve"> INDEX( co_scalarInfo[scalarType], MATCH( scalarDataframe[[#This Row],[scalarName]], co_scalarInfo[scalarName], 0 ) )</f>
        <v>physAdj</v>
      </c>
      <c r="C1440" s="44" t="str">
        <f xml:space="preserve"> INDEX( co_scalarInfo[scalarLabel], MATCH( scalarDataframe[[#This Row],[scalarName]], co_scalarInfo[scalarName], 0 ) )</f>
        <v>MH 5+ Population Proportion Adjustment Factor</v>
      </c>
      <c r="D1440" s="24" t="s">
        <v>1317</v>
      </c>
      <c r="E1440" s="17" t="s">
        <v>11</v>
      </c>
      <c r="F1440" s="25">
        <v>2062</v>
      </c>
      <c r="G1440" s="26">
        <v>0.93244899800000003</v>
      </c>
    </row>
    <row r="1441" spans="1:7" x14ac:dyDescent="0.25">
      <c r="A1441" s="9">
        <f xml:space="preserve"> ROW( scalarDataframe[[#This Row],[row_id]] ) - ROW( scalarDataframe[[#Headers],[row_id]] )</f>
        <v>1440</v>
      </c>
      <c r="B1441" s="16" t="str">
        <f xml:space="preserve"> INDEX( co_scalarInfo[scalarType], MATCH( scalarDataframe[[#This Row],[scalarName]], co_scalarInfo[scalarName], 0 ) )</f>
        <v>physAdj</v>
      </c>
      <c r="C1441" s="44" t="str">
        <f xml:space="preserve"> INDEX( co_scalarInfo[scalarLabel], MATCH( scalarDataframe[[#This Row],[scalarName]], co_scalarInfo[scalarName], 0 ) )</f>
        <v>MH 5+ Population Proportion Adjustment Factor</v>
      </c>
      <c r="D1441" s="24" t="s">
        <v>1317</v>
      </c>
      <c r="E1441" s="17" t="s">
        <v>11</v>
      </c>
      <c r="F1441" s="25">
        <v>2064</v>
      </c>
      <c r="G1441" s="26">
        <v>0.93257463500000004</v>
      </c>
    </row>
    <row r="1442" spans="1:7" x14ac:dyDescent="0.25">
      <c r="A1442" s="9">
        <f xml:space="preserve"> ROW( scalarDataframe[[#This Row],[row_id]] ) - ROW( scalarDataframe[[#Headers],[row_id]] )</f>
        <v>1441</v>
      </c>
      <c r="B1442" s="16" t="str">
        <f xml:space="preserve"> INDEX( co_scalarInfo[scalarType], MATCH( scalarDataframe[[#This Row],[scalarName]], co_scalarInfo[scalarName], 0 ) )</f>
        <v>physAdj</v>
      </c>
      <c r="C1442" s="44" t="str">
        <f xml:space="preserve"> INDEX( co_scalarInfo[scalarLabel], MATCH( scalarDataframe[[#This Row],[scalarName]], co_scalarInfo[scalarName], 0 ) )</f>
        <v>MH 5+ Population Proportion Adjustment Factor</v>
      </c>
      <c r="D1442" s="24" t="s">
        <v>1317</v>
      </c>
      <c r="E1442" s="17" t="s">
        <v>11</v>
      </c>
      <c r="F1442" s="25">
        <v>2067</v>
      </c>
      <c r="G1442" s="26">
        <v>0.93275857600000001</v>
      </c>
    </row>
    <row r="1443" spans="1:7" x14ac:dyDescent="0.25">
      <c r="A1443" s="9">
        <f xml:space="preserve"> ROW( scalarDataframe[[#This Row],[row_id]] ) - ROW( scalarDataframe[[#Headers],[row_id]] )</f>
        <v>1442</v>
      </c>
      <c r="B1443" s="16" t="str">
        <f xml:space="preserve"> INDEX( co_scalarInfo[scalarType], MATCH( scalarDataframe[[#This Row],[scalarName]], co_scalarInfo[scalarName], 0 ) )</f>
        <v>physAdj</v>
      </c>
      <c r="C1443" s="44" t="str">
        <f xml:space="preserve"> INDEX( co_scalarInfo[scalarLabel], MATCH( scalarDataframe[[#This Row],[scalarName]], co_scalarInfo[scalarName], 0 ) )</f>
        <v>MH 5+ Population Proportion Adjustment Factor</v>
      </c>
      <c r="D1443" s="24" t="s">
        <v>1317</v>
      </c>
      <c r="E1443" s="17" t="s">
        <v>11</v>
      </c>
      <c r="F1443" s="25">
        <v>2071</v>
      </c>
      <c r="G1443" s="26">
        <v>0.93302732799999999</v>
      </c>
    </row>
    <row r="1444" spans="1:7" x14ac:dyDescent="0.25">
      <c r="A1444" s="9">
        <f xml:space="preserve"> ROW( scalarDataframe[[#This Row],[row_id]] ) - ROW( scalarDataframe[[#Headers],[row_id]] )</f>
        <v>1443</v>
      </c>
      <c r="B1444" s="16" t="str">
        <f xml:space="preserve"> INDEX( co_scalarInfo[scalarType], MATCH( scalarDataframe[[#This Row],[scalarName]], co_scalarInfo[scalarName], 0 ) )</f>
        <v>physAdj</v>
      </c>
      <c r="C1444" s="44" t="str">
        <f xml:space="preserve"> INDEX( co_scalarInfo[scalarLabel], MATCH( scalarDataframe[[#This Row],[scalarName]], co_scalarInfo[scalarName], 0 ) )</f>
        <v>MH 5+ Population Proportion Adjustment Factor</v>
      </c>
      <c r="D1444" s="24" t="s">
        <v>1317</v>
      </c>
      <c r="E1444" s="17" t="s">
        <v>11</v>
      </c>
      <c r="F1444" s="25">
        <v>2076</v>
      </c>
      <c r="G1444" s="26">
        <v>0.93346119299999997</v>
      </c>
    </row>
    <row r="1445" spans="1:7" x14ac:dyDescent="0.25">
      <c r="A1445" s="9">
        <f xml:space="preserve"> ROW( scalarDataframe[[#This Row],[row_id]] ) - ROW( scalarDataframe[[#Headers],[row_id]] )</f>
        <v>1444</v>
      </c>
      <c r="B1445" s="16" t="str">
        <f xml:space="preserve"> INDEX( co_scalarInfo[scalarType], MATCH( scalarDataframe[[#This Row],[scalarName]], co_scalarInfo[scalarName], 0 ) )</f>
        <v>physAdj</v>
      </c>
      <c r="C1445" s="44" t="str">
        <f xml:space="preserve"> INDEX( co_scalarInfo[scalarLabel], MATCH( scalarDataframe[[#This Row],[scalarName]], co_scalarInfo[scalarName], 0 ) )</f>
        <v>MH 5+ Population Proportion Adjustment Factor</v>
      </c>
      <c r="D1445" s="24" t="s">
        <v>1317</v>
      </c>
      <c r="E1445" s="17" t="s">
        <v>11</v>
      </c>
      <c r="F1445" s="25">
        <v>2077</v>
      </c>
      <c r="G1445" s="26">
        <v>0.93354591600000003</v>
      </c>
    </row>
    <row r="1446" spans="1:7" x14ac:dyDescent="0.25">
      <c r="A1446" s="9">
        <f xml:space="preserve"> ROW( scalarDataframe[[#This Row],[row_id]] ) - ROW( scalarDataframe[[#Headers],[row_id]] )</f>
        <v>1445</v>
      </c>
      <c r="B1446" s="16" t="str">
        <f xml:space="preserve"> INDEX( co_scalarInfo[scalarType], MATCH( scalarDataframe[[#This Row],[scalarName]], co_scalarInfo[scalarName], 0 ) )</f>
        <v>physAdj</v>
      </c>
      <c r="C1446" s="44" t="str">
        <f xml:space="preserve"> INDEX( co_scalarInfo[scalarLabel], MATCH( scalarDataframe[[#This Row],[scalarName]], co_scalarInfo[scalarName], 0 ) )</f>
        <v>MH 5+ Population Proportion Adjustment Factor</v>
      </c>
      <c r="D1446" s="24" t="s">
        <v>1317</v>
      </c>
      <c r="E1446" s="17" t="s">
        <v>11</v>
      </c>
      <c r="F1446" s="25">
        <v>2081</v>
      </c>
      <c r="G1446" s="26">
        <v>0.93391423100000004</v>
      </c>
    </row>
    <row r="1447" spans="1:7" x14ac:dyDescent="0.25">
      <c r="A1447" s="9">
        <f xml:space="preserve"> ROW( scalarDataframe[[#This Row],[row_id]] ) - ROW( scalarDataframe[[#Headers],[row_id]] )</f>
        <v>1446</v>
      </c>
      <c r="B1447" s="16" t="str">
        <f xml:space="preserve"> INDEX( co_scalarInfo[scalarType], MATCH( scalarDataframe[[#This Row],[scalarName]], co_scalarInfo[scalarName], 0 ) )</f>
        <v>physAdj</v>
      </c>
      <c r="C1447" s="44" t="str">
        <f xml:space="preserve"> INDEX( co_scalarInfo[scalarLabel], MATCH( scalarDataframe[[#This Row],[scalarName]], co_scalarInfo[scalarName], 0 ) )</f>
        <v>MH 5+ Population Proportion Adjustment Factor</v>
      </c>
      <c r="D1447" s="24" t="s">
        <v>1317</v>
      </c>
      <c r="E1447" s="17" t="s">
        <v>11</v>
      </c>
      <c r="F1447" s="25">
        <v>2082</v>
      </c>
      <c r="G1447" s="26">
        <v>0.93403106899999999</v>
      </c>
    </row>
    <row r="1448" spans="1:7" x14ac:dyDescent="0.25">
      <c r="A1448" s="9">
        <f xml:space="preserve"> ROW( scalarDataframe[[#This Row],[row_id]] ) - ROW( scalarDataframe[[#Headers],[row_id]] )</f>
        <v>1447</v>
      </c>
      <c r="B1448" s="16" t="str">
        <f xml:space="preserve"> INDEX( co_scalarInfo[scalarType], MATCH( scalarDataframe[[#This Row],[scalarName]], co_scalarInfo[scalarName], 0 ) )</f>
        <v>physAdj</v>
      </c>
      <c r="C1448" s="44" t="str">
        <f xml:space="preserve"> INDEX( co_scalarInfo[scalarLabel], MATCH( scalarDataframe[[#This Row],[scalarName]], co_scalarInfo[scalarName], 0 ) )</f>
        <v>MH 5+ Population Proportion Adjustment Factor</v>
      </c>
      <c r="D1448" s="24" t="s">
        <v>1317</v>
      </c>
      <c r="E1448" s="17" t="s">
        <v>11</v>
      </c>
      <c r="F1448" s="25">
        <v>2087</v>
      </c>
      <c r="G1448" s="26">
        <v>0.93460578400000005</v>
      </c>
    </row>
    <row r="1449" spans="1:7" x14ac:dyDescent="0.25">
      <c r="A1449" s="9">
        <f xml:space="preserve"> ROW( scalarDataframe[[#This Row],[row_id]] ) - ROW( scalarDataframe[[#Headers],[row_id]] )</f>
        <v>1448</v>
      </c>
      <c r="B1449" s="16" t="str">
        <f xml:space="preserve"> INDEX( co_scalarInfo[scalarType], MATCH( scalarDataframe[[#This Row],[scalarName]], co_scalarInfo[scalarName], 0 ) )</f>
        <v>physAdj</v>
      </c>
      <c r="C1449" s="44" t="str">
        <f xml:space="preserve"> INDEX( co_scalarInfo[scalarLabel], MATCH( scalarDataframe[[#This Row],[scalarName]], co_scalarInfo[scalarName], 0 ) )</f>
        <v>MH 5+ Population Proportion Adjustment Factor</v>
      </c>
      <c r="D1449" s="24" t="s">
        <v>1317</v>
      </c>
      <c r="E1449" s="17" t="s">
        <v>11</v>
      </c>
      <c r="F1449" s="25">
        <v>2091</v>
      </c>
      <c r="G1449" s="26">
        <v>0.93329231700000004</v>
      </c>
    </row>
    <row r="1450" spans="1:7" x14ac:dyDescent="0.25">
      <c r="A1450" s="9">
        <f xml:space="preserve"> ROW( scalarDataframe[[#This Row],[row_id]] ) - ROW( scalarDataframe[[#Headers],[row_id]] )</f>
        <v>1449</v>
      </c>
      <c r="B1450" s="16" t="str">
        <f xml:space="preserve"> INDEX( co_scalarInfo[scalarType], MATCH( scalarDataframe[[#This Row],[scalarName]], co_scalarInfo[scalarName], 0 ) )</f>
        <v>physAdj</v>
      </c>
      <c r="C1450" s="44" t="str">
        <f xml:space="preserve"> INDEX( co_scalarInfo[scalarLabel], MATCH( scalarDataframe[[#This Row],[scalarName]], co_scalarInfo[scalarName], 0 ) )</f>
        <v>MH 5+ Population Proportion Adjustment Factor</v>
      </c>
      <c r="D1450" s="24" t="s">
        <v>1317</v>
      </c>
      <c r="E1450" s="17" t="s">
        <v>12</v>
      </c>
      <c r="F1450" s="25">
        <v>2010</v>
      </c>
      <c r="G1450" s="26">
        <v>0.92364952550000012</v>
      </c>
    </row>
    <row r="1451" spans="1:7" x14ac:dyDescent="0.25">
      <c r="A1451" s="9">
        <f xml:space="preserve"> ROW( scalarDataframe[[#This Row],[row_id]] ) - ROW( scalarDataframe[[#Headers],[row_id]] )</f>
        <v>1450</v>
      </c>
      <c r="B1451" s="16" t="str">
        <f xml:space="preserve"> INDEX( co_scalarInfo[scalarType], MATCH( scalarDataframe[[#This Row],[scalarName]], co_scalarInfo[scalarName], 0 ) )</f>
        <v>physAdj</v>
      </c>
      <c r="C1451" s="44" t="str">
        <f xml:space="preserve"> INDEX( co_scalarInfo[scalarLabel], MATCH( scalarDataframe[[#This Row],[scalarName]], co_scalarInfo[scalarName], 0 ) )</f>
        <v>MH 5+ Population Proportion Adjustment Factor</v>
      </c>
      <c r="D1451" s="24" t="s">
        <v>1317</v>
      </c>
      <c r="E1451" s="17" t="s">
        <v>12</v>
      </c>
      <c r="F1451" s="25">
        <v>2011</v>
      </c>
      <c r="G1451" s="26">
        <v>0.92421947599999998</v>
      </c>
    </row>
    <row r="1452" spans="1:7" x14ac:dyDescent="0.25">
      <c r="A1452" s="9">
        <f xml:space="preserve"> ROW( scalarDataframe[[#This Row],[row_id]] ) - ROW( scalarDataframe[[#Headers],[row_id]] )</f>
        <v>1451</v>
      </c>
      <c r="B1452" s="16" t="str">
        <f xml:space="preserve"> INDEX( co_scalarInfo[scalarType], MATCH( scalarDataframe[[#This Row],[scalarName]], co_scalarInfo[scalarName], 0 ) )</f>
        <v>physAdj</v>
      </c>
      <c r="C1452" s="44" t="str">
        <f xml:space="preserve"> INDEX( co_scalarInfo[scalarLabel], MATCH( scalarDataframe[[#This Row],[scalarName]], co_scalarInfo[scalarName], 0 ) )</f>
        <v>MH 5+ Population Proportion Adjustment Factor</v>
      </c>
      <c r="D1452" s="24" t="s">
        <v>1317</v>
      </c>
      <c r="E1452" s="17" t="s">
        <v>12</v>
      </c>
      <c r="F1452" s="25">
        <v>2013</v>
      </c>
      <c r="G1452" s="26">
        <v>0.92535937700000004</v>
      </c>
    </row>
    <row r="1453" spans="1:7" x14ac:dyDescent="0.25">
      <c r="A1453" s="9">
        <f xml:space="preserve"> ROW( scalarDataframe[[#This Row],[row_id]] ) - ROW( scalarDataframe[[#Headers],[row_id]] )</f>
        <v>1452</v>
      </c>
      <c r="B1453" s="16" t="str">
        <f xml:space="preserve"> INDEX( co_scalarInfo[scalarType], MATCH( scalarDataframe[[#This Row],[scalarName]], co_scalarInfo[scalarName], 0 ) )</f>
        <v>physAdj</v>
      </c>
      <c r="C1453" s="44" t="str">
        <f xml:space="preserve"> INDEX( co_scalarInfo[scalarLabel], MATCH( scalarDataframe[[#This Row],[scalarName]], co_scalarInfo[scalarName], 0 ) )</f>
        <v>MH 5+ Population Proportion Adjustment Factor</v>
      </c>
      <c r="D1453" s="24" t="s">
        <v>1317</v>
      </c>
      <c r="E1453" s="17" t="s">
        <v>12</v>
      </c>
      <c r="F1453" s="25">
        <v>2017</v>
      </c>
      <c r="G1453" s="26">
        <v>0.92749802699999995</v>
      </c>
    </row>
    <row r="1454" spans="1:7" x14ac:dyDescent="0.25">
      <c r="A1454" s="9">
        <f xml:space="preserve"> ROW( scalarDataframe[[#This Row],[row_id]] ) - ROW( scalarDataframe[[#Headers],[row_id]] )</f>
        <v>1453</v>
      </c>
      <c r="B1454" s="16" t="str">
        <f xml:space="preserve"> INDEX( co_scalarInfo[scalarType], MATCH( scalarDataframe[[#This Row],[scalarName]], co_scalarInfo[scalarName], 0 ) )</f>
        <v>physAdj</v>
      </c>
      <c r="C1454" s="44" t="str">
        <f xml:space="preserve"> INDEX( co_scalarInfo[scalarLabel], MATCH( scalarDataframe[[#This Row],[scalarName]], co_scalarInfo[scalarName], 0 ) )</f>
        <v>MH 5+ Population Proportion Adjustment Factor</v>
      </c>
      <c r="D1454" s="24" t="s">
        <v>1317</v>
      </c>
      <c r="E1454" s="17" t="s">
        <v>12</v>
      </c>
      <c r="F1454" s="25">
        <v>2025</v>
      </c>
      <c r="G1454" s="26">
        <v>0.93005248200000001</v>
      </c>
    </row>
    <row r="1455" spans="1:7" x14ac:dyDescent="0.25">
      <c r="A1455" s="9">
        <f xml:space="preserve"> ROW( scalarDataframe[[#This Row],[row_id]] ) - ROW( scalarDataframe[[#Headers],[row_id]] )</f>
        <v>1454</v>
      </c>
      <c r="B1455" s="16" t="str">
        <f xml:space="preserve"> INDEX( co_scalarInfo[scalarType], MATCH( scalarDataframe[[#This Row],[scalarName]], co_scalarInfo[scalarName], 0 ) )</f>
        <v>physAdj</v>
      </c>
      <c r="C1455" s="44" t="str">
        <f xml:space="preserve"> INDEX( co_scalarInfo[scalarLabel], MATCH( scalarDataframe[[#This Row],[scalarName]], co_scalarInfo[scalarName], 0 ) )</f>
        <v>MH 5+ Population Proportion Adjustment Factor</v>
      </c>
      <c r="D1455" s="24" t="s">
        <v>1317</v>
      </c>
      <c r="E1455" s="17" t="s">
        <v>12</v>
      </c>
      <c r="F1455" s="25">
        <v>2029</v>
      </c>
      <c r="G1455" s="26">
        <v>0.93084014999999998</v>
      </c>
    </row>
    <row r="1456" spans="1:7" x14ac:dyDescent="0.25">
      <c r="A1456" s="9">
        <f xml:space="preserve"> ROW( scalarDataframe[[#This Row],[row_id]] ) - ROW( scalarDataframe[[#Headers],[row_id]] )</f>
        <v>1455</v>
      </c>
      <c r="B1456" s="16" t="str">
        <f xml:space="preserve"> INDEX( co_scalarInfo[scalarType], MATCH( scalarDataframe[[#This Row],[scalarName]], co_scalarInfo[scalarName], 0 ) )</f>
        <v>physAdj</v>
      </c>
      <c r="C1456" s="44" t="str">
        <f xml:space="preserve"> INDEX( co_scalarInfo[scalarLabel], MATCH( scalarDataframe[[#This Row],[scalarName]], co_scalarInfo[scalarName], 0 ) )</f>
        <v>MH 5+ Population Proportion Adjustment Factor</v>
      </c>
      <c r="D1456" s="24" t="s">
        <v>1317</v>
      </c>
      <c r="E1456" s="17" t="s">
        <v>12</v>
      </c>
      <c r="F1456" s="25">
        <v>2032</v>
      </c>
      <c r="G1456" s="26">
        <v>0.93094176799999995</v>
      </c>
    </row>
    <row r="1457" spans="1:7" x14ac:dyDescent="0.25">
      <c r="A1457" s="9">
        <f xml:space="preserve"> ROW( scalarDataframe[[#This Row],[row_id]] ) - ROW( scalarDataframe[[#Headers],[row_id]] )</f>
        <v>1456</v>
      </c>
      <c r="B1457" s="16" t="str">
        <f xml:space="preserve"> INDEX( co_scalarInfo[scalarType], MATCH( scalarDataframe[[#This Row],[scalarName]], co_scalarInfo[scalarName], 0 ) )</f>
        <v>physAdj</v>
      </c>
      <c r="C1457" s="44" t="str">
        <f xml:space="preserve"> INDEX( co_scalarInfo[scalarLabel], MATCH( scalarDataframe[[#This Row],[scalarName]], co_scalarInfo[scalarName], 0 ) )</f>
        <v>MH 5+ Population Proportion Adjustment Factor</v>
      </c>
      <c r="D1457" s="24" t="s">
        <v>1317</v>
      </c>
      <c r="E1457" s="17" t="s">
        <v>12</v>
      </c>
      <c r="F1457" s="25">
        <v>2033</v>
      </c>
      <c r="G1457" s="26">
        <v>0.93089935599999996</v>
      </c>
    </row>
    <row r="1458" spans="1:7" x14ac:dyDescent="0.25">
      <c r="A1458" s="9">
        <f xml:space="preserve"> ROW( scalarDataframe[[#This Row],[row_id]] ) - ROW( scalarDataframe[[#Headers],[row_id]] )</f>
        <v>1457</v>
      </c>
      <c r="B1458" s="16" t="str">
        <f xml:space="preserve"> INDEX( co_scalarInfo[scalarType], MATCH( scalarDataframe[[#This Row],[scalarName]], co_scalarInfo[scalarName], 0 ) )</f>
        <v>physAdj</v>
      </c>
      <c r="C1458" s="44" t="str">
        <f xml:space="preserve"> INDEX( co_scalarInfo[scalarLabel], MATCH( scalarDataframe[[#This Row],[scalarName]], co_scalarInfo[scalarName], 0 ) )</f>
        <v>MH 5+ Population Proportion Adjustment Factor</v>
      </c>
      <c r="D1458" s="24" t="s">
        <v>1317</v>
      </c>
      <c r="E1458" s="17" t="s">
        <v>12</v>
      </c>
      <c r="F1458" s="25">
        <v>2037</v>
      </c>
      <c r="G1458" s="26">
        <v>0.93073139100000002</v>
      </c>
    </row>
    <row r="1459" spans="1:7" x14ac:dyDescent="0.25">
      <c r="A1459" s="9">
        <f xml:space="preserve"> ROW( scalarDataframe[[#This Row],[row_id]] ) - ROW( scalarDataframe[[#Headers],[row_id]] )</f>
        <v>1458</v>
      </c>
      <c r="B1459" s="16" t="str">
        <f xml:space="preserve"> INDEX( co_scalarInfo[scalarType], MATCH( scalarDataframe[[#This Row],[scalarName]], co_scalarInfo[scalarName], 0 ) )</f>
        <v>physAdj</v>
      </c>
      <c r="C1459" s="44" t="str">
        <f xml:space="preserve"> INDEX( co_scalarInfo[scalarLabel], MATCH( scalarDataframe[[#This Row],[scalarName]], co_scalarInfo[scalarName], 0 ) )</f>
        <v>MH 5+ Population Proportion Adjustment Factor</v>
      </c>
      <c r="D1459" s="24" t="s">
        <v>1317</v>
      </c>
      <c r="E1459" s="17" t="s">
        <v>12</v>
      </c>
      <c r="F1459" s="25">
        <v>2044</v>
      </c>
      <c r="G1459" s="26">
        <v>0.93095013900000001</v>
      </c>
    </row>
    <row r="1460" spans="1:7" x14ac:dyDescent="0.25">
      <c r="A1460" s="9">
        <f xml:space="preserve"> ROW( scalarDataframe[[#This Row],[row_id]] ) - ROW( scalarDataframe[[#Headers],[row_id]] )</f>
        <v>1459</v>
      </c>
      <c r="B1460" s="16" t="str">
        <f xml:space="preserve"> INDEX( co_scalarInfo[scalarType], MATCH( scalarDataframe[[#This Row],[scalarName]], co_scalarInfo[scalarName], 0 ) )</f>
        <v>physAdj</v>
      </c>
      <c r="C1460" s="44" t="str">
        <f xml:space="preserve"> INDEX( co_scalarInfo[scalarLabel], MATCH( scalarDataframe[[#This Row],[scalarName]], co_scalarInfo[scalarName], 0 ) )</f>
        <v>MH 5+ Population Proportion Adjustment Factor</v>
      </c>
      <c r="D1460" s="24" t="s">
        <v>1317</v>
      </c>
      <c r="E1460" s="17" t="s">
        <v>12</v>
      </c>
      <c r="F1460" s="25">
        <v>2048</v>
      </c>
      <c r="G1460" s="26">
        <v>0.93127688399999997</v>
      </c>
    </row>
    <row r="1461" spans="1:7" x14ac:dyDescent="0.25">
      <c r="A1461" s="9">
        <f xml:space="preserve"> ROW( scalarDataframe[[#This Row],[row_id]] ) - ROW( scalarDataframe[[#Headers],[row_id]] )</f>
        <v>1460</v>
      </c>
      <c r="B1461" s="16" t="str">
        <f xml:space="preserve"> INDEX( co_scalarInfo[scalarType], MATCH( scalarDataframe[[#This Row],[scalarName]], co_scalarInfo[scalarName], 0 ) )</f>
        <v>physAdj</v>
      </c>
      <c r="C1461" s="44" t="str">
        <f xml:space="preserve"> INDEX( co_scalarInfo[scalarLabel], MATCH( scalarDataframe[[#This Row],[scalarName]], co_scalarInfo[scalarName], 0 ) )</f>
        <v>MH 5+ Population Proportion Adjustment Factor</v>
      </c>
      <c r="D1461" s="24" t="s">
        <v>1317</v>
      </c>
      <c r="E1461" s="17" t="s">
        <v>12</v>
      </c>
      <c r="F1461" s="25">
        <v>2049</v>
      </c>
      <c r="G1461" s="26">
        <v>0.93135625799999999</v>
      </c>
    </row>
    <row r="1462" spans="1:7" x14ac:dyDescent="0.25">
      <c r="A1462" s="9">
        <f xml:space="preserve"> ROW( scalarDataframe[[#This Row],[row_id]] ) - ROW( scalarDataframe[[#Headers],[row_id]] )</f>
        <v>1461</v>
      </c>
      <c r="B1462" s="16" t="str">
        <f xml:space="preserve"> INDEX( co_scalarInfo[scalarType], MATCH( scalarDataframe[[#This Row],[scalarName]], co_scalarInfo[scalarName], 0 ) )</f>
        <v>physAdj</v>
      </c>
      <c r="C1462" s="44" t="str">
        <f xml:space="preserve"> INDEX( co_scalarInfo[scalarLabel], MATCH( scalarDataframe[[#This Row],[scalarName]], co_scalarInfo[scalarName], 0 ) )</f>
        <v>MH 5+ Population Proportion Adjustment Factor</v>
      </c>
      <c r="D1462" s="24" t="s">
        <v>1317</v>
      </c>
      <c r="E1462" s="17" t="s">
        <v>12</v>
      </c>
      <c r="F1462" s="25">
        <v>2050</v>
      </c>
      <c r="G1462" s="26">
        <v>0.93143453700000001</v>
      </c>
    </row>
    <row r="1463" spans="1:7" x14ac:dyDescent="0.25">
      <c r="A1463" s="9">
        <f xml:space="preserve"> ROW( scalarDataframe[[#This Row],[row_id]] ) - ROW( scalarDataframe[[#Headers],[row_id]] )</f>
        <v>1462</v>
      </c>
      <c r="B1463" s="16" t="str">
        <f xml:space="preserve"> INDEX( co_scalarInfo[scalarType], MATCH( scalarDataframe[[#This Row],[scalarName]], co_scalarInfo[scalarName], 0 ) )</f>
        <v>physAdj</v>
      </c>
      <c r="C1463" s="44" t="str">
        <f xml:space="preserve"> INDEX( co_scalarInfo[scalarLabel], MATCH( scalarDataframe[[#This Row],[scalarName]], co_scalarInfo[scalarName], 0 ) )</f>
        <v>MH 5+ Population Proportion Adjustment Factor</v>
      </c>
      <c r="D1463" s="24" t="s">
        <v>1317</v>
      </c>
      <c r="E1463" s="17" t="s">
        <v>12</v>
      </c>
      <c r="F1463" s="25">
        <v>2052</v>
      </c>
      <c r="G1463" s="26">
        <v>0.93147559700000004</v>
      </c>
    </row>
    <row r="1464" spans="1:7" x14ac:dyDescent="0.25">
      <c r="A1464" s="9">
        <f xml:space="preserve"> ROW( scalarDataframe[[#This Row],[row_id]] ) - ROW( scalarDataframe[[#Headers],[row_id]] )</f>
        <v>1463</v>
      </c>
      <c r="B1464" s="16" t="str">
        <f xml:space="preserve"> INDEX( co_scalarInfo[scalarType], MATCH( scalarDataframe[[#This Row],[scalarName]], co_scalarInfo[scalarName], 0 ) )</f>
        <v>physAdj</v>
      </c>
      <c r="C1464" s="44" t="str">
        <f xml:space="preserve"> INDEX( co_scalarInfo[scalarLabel], MATCH( scalarDataframe[[#This Row],[scalarName]], co_scalarInfo[scalarName], 0 ) )</f>
        <v>MH 5+ Population Proportion Adjustment Factor</v>
      </c>
      <c r="D1464" s="24" t="s">
        <v>1317</v>
      </c>
      <c r="E1464" s="17" t="s">
        <v>12</v>
      </c>
      <c r="F1464" s="25">
        <v>2055</v>
      </c>
      <c r="G1464" s="26">
        <v>0.93153523999999999</v>
      </c>
    </row>
    <row r="1465" spans="1:7" x14ac:dyDescent="0.25">
      <c r="A1465" s="9">
        <f xml:space="preserve"> ROW( scalarDataframe[[#This Row],[row_id]] ) - ROW( scalarDataframe[[#Headers],[row_id]] )</f>
        <v>1464</v>
      </c>
      <c r="B1465" s="16" t="str">
        <f xml:space="preserve"> INDEX( co_scalarInfo[scalarType], MATCH( scalarDataframe[[#This Row],[scalarName]], co_scalarInfo[scalarName], 0 ) )</f>
        <v>physAdj</v>
      </c>
      <c r="C1465" s="44" t="str">
        <f xml:space="preserve"> INDEX( co_scalarInfo[scalarLabel], MATCH( scalarDataframe[[#This Row],[scalarName]], co_scalarInfo[scalarName], 0 ) )</f>
        <v>MH 5+ Population Proportion Adjustment Factor</v>
      </c>
      <c r="D1465" s="24" t="s">
        <v>1317</v>
      </c>
      <c r="E1465" s="17" t="s">
        <v>12</v>
      </c>
      <c r="F1465" s="25">
        <v>2059</v>
      </c>
      <c r="G1465" s="26">
        <v>0.93161003200000003</v>
      </c>
    </row>
    <row r="1466" spans="1:7" x14ac:dyDescent="0.25">
      <c r="A1466" s="9">
        <f xml:space="preserve"> ROW( scalarDataframe[[#This Row],[row_id]] ) - ROW( scalarDataframe[[#Headers],[row_id]] )</f>
        <v>1465</v>
      </c>
      <c r="B1466" s="16" t="str">
        <f xml:space="preserve"> INDEX( co_scalarInfo[scalarType], MATCH( scalarDataframe[[#This Row],[scalarName]], co_scalarInfo[scalarName], 0 ) )</f>
        <v>physAdj</v>
      </c>
      <c r="C1466" s="44" t="str">
        <f xml:space="preserve"> INDEX( co_scalarInfo[scalarLabel], MATCH( scalarDataframe[[#This Row],[scalarName]], co_scalarInfo[scalarName], 0 ) )</f>
        <v>MH 5+ Population Proportion Adjustment Factor</v>
      </c>
      <c r="D1466" s="24" t="s">
        <v>1317</v>
      </c>
      <c r="E1466" s="17" t="s">
        <v>12</v>
      </c>
      <c r="F1466" s="25">
        <v>2061</v>
      </c>
      <c r="G1466" s="26">
        <v>0.93163435699999997</v>
      </c>
    </row>
    <row r="1467" spans="1:7" x14ac:dyDescent="0.25">
      <c r="A1467" s="9">
        <f xml:space="preserve"> ROW( scalarDataframe[[#This Row],[row_id]] ) - ROW( scalarDataframe[[#Headers],[row_id]] )</f>
        <v>1466</v>
      </c>
      <c r="B1467" s="16" t="str">
        <f xml:space="preserve"> INDEX( co_scalarInfo[scalarType], MATCH( scalarDataframe[[#This Row],[scalarName]], co_scalarInfo[scalarName], 0 ) )</f>
        <v>physAdj</v>
      </c>
      <c r="C1467" s="44" t="str">
        <f xml:space="preserve"> INDEX( co_scalarInfo[scalarLabel], MATCH( scalarDataframe[[#This Row],[scalarName]], co_scalarInfo[scalarName], 0 ) )</f>
        <v>MH 5+ Population Proportion Adjustment Factor</v>
      </c>
      <c r="D1467" s="24" t="s">
        <v>1317</v>
      </c>
      <c r="E1467" s="17" t="s">
        <v>12</v>
      </c>
      <c r="F1467" s="25">
        <v>2062</v>
      </c>
      <c r="G1467" s="26">
        <v>0.93164050700000001</v>
      </c>
    </row>
    <row r="1468" spans="1:7" x14ac:dyDescent="0.25">
      <c r="A1468" s="9">
        <f xml:space="preserve"> ROW( scalarDataframe[[#This Row],[row_id]] ) - ROW( scalarDataframe[[#Headers],[row_id]] )</f>
        <v>1467</v>
      </c>
      <c r="B1468" s="16" t="str">
        <f xml:space="preserve"> INDEX( co_scalarInfo[scalarType], MATCH( scalarDataframe[[#This Row],[scalarName]], co_scalarInfo[scalarName], 0 ) )</f>
        <v>physAdj</v>
      </c>
      <c r="C1468" s="44" t="str">
        <f xml:space="preserve"> INDEX( co_scalarInfo[scalarLabel], MATCH( scalarDataframe[[#This Row],[scalarName]], co_scalarInfo[scalarName], 0 ) )</f>
        <v>MH 5+ Population Proportion Adjustment Factor</v>
      </c>
      <c r="D1468" s="24" t="s">
        <v>1317</v>
      </c>
      <c r="E1468" s="17" t="s">
        <v>12</v>
      </c>
      <c r="F1468" s="25">
        <v>2064</v>
      </c>
      <c r="G1468" s="26">
        <v>0.93165251100000002</v>
      </c>
    </row>
    <row r="1469" spans="1:7" x14ac:dyDescent="0.25">
      <c r="A1469" s="9">
        <f xml:space="preserve"> ROW( scalarDataframe[[#This Row],[row_id]] ) - ROW( scalarDataframe[[#Headers],[row_id]] )</f>
        <v>1468</v>
      </c>
      <c r="B1469" s="16" t="str">
        <f xml:space="preserve"> INDEX( co_scalarInfo[scalarType], MATCH( scalarDataframe[[#This Row],[scalarName]], co_scalarInfo[scalarName], 0 ) )</f>
        <v>physAdj</v>
      </c>
      <c r="C1469" s="44" t="str">
        <f xml:space="preserve"> INDEX( co_scalarInfo[scalarLabel], MATCH( scalarDataframe[[#This Row],[scalarName]], co_scalarInfo[scalarName], 0 ) )</f>
        <v>MH 5+ Population Proportion Adjustment Factor</v>
      </c>
      <c r="D1469" s="24" t="s">
        <v>1317</v>
      </c>
      <c r="E1469" s="17" t="s">
        <v>12</v>
      </c>
      <c r="F1469" s="25">
        <v>2067</v>
      </c>
      <c r="G1469" s="26">
        <v>0.93166899299999995</v>
      </c>
    </row>
    <row r="1470" spans="1:7" x14ac:dyDescent="0.25">
      <c r="A1470" s="9">
        <f xml:space="preserve"> ROW( scalarDataframe[[#This Row],[row_id]] ) - ROW( scalarDataframe[[#Headers],[row_id]] )</f>
        <v>1469</v>
      </c>
      <c r="B1470" s="16" t="str">
        <f xml:space="preserve"> INDEX( co_scalarInfo[scalarType], MATCH( scalarDataframe[[#This Row],[scalarName]], co_scalarInfo[scalarName], 0 ) )</f>
        <v>physAdj</v>
      </c>
      <c r="C1470" s="44" t="str">
        <f xml:space="preserve"> INDEX( co_scalarInfo[scalarLabel], MATCH( scalarDataframe[[#This Row],[scalarName]], co_scalarInfo[scalarName], 0 ) )</f>
        <v>MH 5+ Population Proportion Adjustment Factor</v>
      </c>
      <c r="D1470" s="24" t="s">
        <v>1317</v>
      </c>
      <c r="E1470" s="17" t="s">
        <v>12</v>
      </c>
      <c r="F1470" s="25">
        <v>2071</v>
      </c>
      <c r="G1470" s="26">
        <v>0.93179395600000003</v>
      </c>
    </row>
    <row r="1471" spans="1:7" x14ac:dyDescent="0.25">
      <c r="A1471" s="9">
        <f xml:space="preserve"> ROW( scalarDataframe[[#This Row],[row_id]] ) - ROW( scalarDataframe[[#Headers],[row_id]] )</f>
        <v>1470</v>
      </c>
      <c r="B1471" s="16" t="str">
        <f xml:space="preserve"> INDEX( co_scalarInfo[scalarType], MATCH( scalarDataframe[[#This Row],[scalarName]], co_scalarInfo[scalarName], 0 ) )</f>
        <v>physAdj</v>
      </c>
      <c r="C1471" s="44" t="str">
        <f xml:space="preserve"> INDEX( co_scalarInfo[scalarLabel], MATCH( scalarDataframe[[#This Row],[scalarName]], co_scalarInfo[scalarName], 0 ) )</f>
        <v>MH 5+ Population Proportion Adjustment Factor</v>
      </c>
      <c r="D1471" s="24" t="s">
        <v>1317</v>
      </c>
      <c r="E1471" s="17" t="s">
        <v>12</v>
      </c>
      <c r="F1471" s="25">
        <v>2076</v>
      </c>
      <c r="G1471" s="26">
        <v>0.93232603700000005</v>
      </c>
    </row>
    <row r="1472" spans="1:7" x14ac:dyDescent="0.25">
      <c r="A1472" s="9">
        <f xml:space="preserve"> ROW( scalarDataframe[[#This Row],[row_id]] ) - ROW( scalarDataframe[[#Headers],[row_id]] )</f>
        <v>1471</v>
      </c>
      <c r="B1472" s="16" t="str">
        <f xml:space="preserve"> INDEX( co_scalarInfo[scalarType], MATCH( scalarDataframe[[#This Row],[scalarName]], co_scalarInfo[scalarName], 0 ) )</f>
        <v>physAdj</v>
      </c>
      <c r="C1472" s="44" t="str">
        <f xml:space="preserve"> INDEX( co_scalarInfo[scalarLabel], MATCH( scalarDataframe[[#This Row],[scalarName]], co_scalarInfo[scalarName], 0 ) )</f>
        <v>MH 5+ Population Proportion Adjustment Factor</v>
      </c>
      <c r="D1472" s="24" t="s">
        <v>1317</v>
      </c>
      <c r="E1472" s="17" t="s">
        <v>12</v>
      </c>
      <c r="F1472" s="25">
        <v>2077</v>
      </c>
      <c r="G1472" s="26">
        <v>0.932429748</v>
      </c>
    </row>
    <row r="1473" spans="1:7" x14ac:dyDescent="0.25">
      <c r="A1473" s="9">
        <f xml:space="preserve"> ROW( scalarDataframe[[#This Row],[row_id]] ) - ROW( scalarDataframe[[#Headers],[row_id]] )</f>
        <v>1472</v>
      </c>
      <c r="B1473" s="16" t="str">
        <f xml:space="preserve"> INDEX( co_scalarInfo[scalarType], MATCH( scalarDataframe[[#This Row],[scalarName]], co_scalarInfo[scalarName], 0 ) )</f>
        <v>physAdj</v>
      </c>
      <c r="C1473" s="44" t="str">
        <f xml:space="preserve"> INDEX( co_scalarInfo[scalarLabel], MATCH( scalarDataframe[[#This Row],[scalarName]], co_scalarInfo[scalarName], 0 ) )</f>
        <v>MH 5+ Population Proportion Adjustment Factor</v>
      </c>
      <c r="D1473" s="24" t="s">
        <v>1317</v>
      </c>
      <c r="E1473" s="17" t="s">
        <v>12</v>
      </c>
      <c r="F1473" s="25">
        <v>2081</v>
      </c>
      <c r="G1473" s="26">
        <v>0.93286594199999995</v>
      </c>
    </row>
    <row r="1474" spans="1:7" x14ac:dyDescent="0.25">
      <c r="A1474" s="9">
        <f xml:space="preserve"> ROW( scalarDataframe[[#This Row],[row_id]] ) - ROW( scalarDataframe[[#Headers],[row_id]] )</f>
        <v>1473</v>
      </c>
      <c r="B1474" s="16" t="str">
        <f xml:space="preserve"> INDEX( co_scalarInfo[scalarType], MATCH( scalarDataframe[[#This Row],[scalarName]], co_scalarInfo[scalarName], 0 ) )</f>
        <v>physAdj</v>
      </c>
      <c r="C1474" s="44" t="str">
        <f xml:space="preserve"> INDEX( co_scalarInfo[scalarLabel], MATCH( scalarDataframe[[#This Row],[scalarName]], co_scalarInfo[scalarName], 0 ) )</f>
        <v>MH 5+ Population Proportion Adjustment Factor</v>
      </c>
      <c r="D1474" s="24" t="s">
        <v>1317</v>
      </c>
      <c r="E1474" s="17" t="s">
        <v>12</v>
      </c>
      <c r="F1474" s="25">
        <v>2082</v>
      </c>
      <c r="G1474" s="26">
        <v>0.93299521299999999</v>
      </c>
    </row>
    <row r="1475" spans="1:7" x14ac:dyDescent="0.25">
      <c r="A1475" s="9">
        <f xml:space="preserve"> ROW( scalarDataframe[[#This Row],[row_id]] ) - ROW( scalarDataframe[[#Headers],[row_id]] )</f>
        <v>1474</v>
      </c>
      <c r="B1475" s="16" t="str">
        <f xml:space="preserve"> INDEX( co_scalarInfo[scalarType], MATCH( scalarDataframe[[#This Row],[scalarName]], co_scalarInfo[scalarName], 0 ) )</f>
        <v>physAdj</v>
      </c>
      <c r="C1475" s="44" t="str">
        <f xml:space="preserve"> INDEX( co_scalarInfo[scalarLabel], MATCH( scalarDataframe[[#This Row],[scalarName]], co_scalarInfo[scalarName], 0 ) )</f>
        <v>MH 5+ Population Proportion Adjustment Factor</v>
      </c>
      <c r="D1475" s="24" t="s">
        <v>1317</v>
      </c>
      <c r="E1475" s="17" t="s">
        <v>12</v>
      </c>
      <c r="F1475" s="25">
        <v>2087</v>
      </c>
      <c r="G1475" s="26">
        <v>0.93362943700000001</v>
      </c>
    </row>
    <row r="1476" spans="1:7" x14ac:dyDescent="0.25">
      <c r="A1476" s="9">
        <f xml:space="preserve"> ROW( scalarDataframe[[#This Row],[row_id]] ) - ROW( scalarDataframe[[#Headers],[row_id]] )</f>
        <v>1475</v>
      </c>
      <c r="B1476" s="16" t="str">
        <f xml:space="preserve"> INDEX( co_scalarInfo[scalarType], MATCH( scalarDataframe[[#This Row],[scalarName]], co_scalarInfo[scalarName], 0 ) )</f>
        <v>physAdj</v>
      </c>
      <c r="C1476" s="44" t="str">
        <f xml:space="preserve"> INDEX( co_scalarInfo[scalarLabel], MATCH( scalarDataframe[[#This Row],[scalarName]], co_scalarInfo[scalarName], 0 ) )</f>
        <v>MH 5+ Population Proportion Adjustment Factor</v>
      </c>
      <c r="D1476" s="24" t="s">
        <v>1317</v>
      </c>
      <c r="E1476" s="17" t="s">
        <v>12</v>
      </c>
      <c r="F1476" s="25">
        <v>2091</v>
      </c>
      <c r="G1476" s="26">
        <v>0.93584701699999995</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topLeftCell="B1" zoomScale="85" zoomScaleNormal="85" workbookViewId="0">
      <pane ySplit="1" topLeftCell="A2949" activePane="bottomLeft" state="frozen"/>
      <selection activeCell="T393" sqref="T393"/>
      <selection pane="bottomLeft" activeCell="N3010" sqref="N3010"/>
    </sheetView>
  </sheetViews>
  <sheetFormatPr defaultRowHeight="15" x14ac:dyDescent="0.25"/>
  <cols>
    <col min="2" max="2" width="43.28515625" style="2" customWidth="1"/>
    <col min="3" max="3" width="19.42578125" style="1" customWidth="1"/>
    <col min="4" max="4" width="19.140625" style="1" customWidth="1"/>
    <col min="5" max="5" width="19.5703125" style="1" customWidth="1"/>
    <col min="6" max="6" width="15.42578125" style="1" customWidth="1"/>
    <col min="7" max="7" width="18.85546875" style="1"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customWidth="1"/>
    <col min="19" max="19" width="11" customWidth="1"/>
    <col min="20" max="20" width="13.28515625" customWidth="1"/>
    <col min="21" max="21" width="22" customWidth="1"/>
    <col min="22" max="22" width="18.28515625" customWidth="1"/>
    <col min="23" max="23" width="17.42578125" customWidth="1"/>
  </cols>
  <sheetData>
    <row r="1" spans="1:16" x14ac:dyDescent="0.25">
      <c r="A1" t="s">
        <v>780</v>
      </c>
      <c r="B1" s="42" t="s">
        <v>235</v>
      </c>
      <c r="C1" s="23" t="s">
        <v>920</v>
      </c>
      <c r="D1" s="23" t="s">
        <v>930</v>
      </c>
      <c r="E1" s="8" t="s">
        <v>972</v>
      </c>
      <c r="F1" s="8" t="s">
        <v>921</v>
      </c>
      <c r="G1" s="8" t="s">
        <v>1247</v>
      </c>
      <c r="H1" s="8" t="s">
        <v>929</v>
      </c>
      <c r="I1" s="23" t="s">
        <v>923</v>
      </c>
      <c r="J1" s="8" t="s">
        <v>6</v>
      </c>
      <c r="K1" s="8" t="s">
        <v>7</v>
      </c>
      <c r="L1" s="8" t="s">
        <v>8</v>
      </c>
      <c r="M1" s="23" t="s">
        <v>9</v>
      </c>
      <c r="N1" s="23" t="s">
        <v>10</v>
      </c>
      <c r="O1" s="23" t="s">
        <v>11</v>
      </c>
      <c r="P1" s="8" t="s">
        <v>12</v>
      </c>
    </row>
    <row r="2" spans="1:16" x14ac:dyDescent="0.2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2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2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2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2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2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2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2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2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2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2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2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2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2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2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2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2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2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2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2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2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2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2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2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2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2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2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2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2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2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2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2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2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2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2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2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2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2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2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2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2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2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2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2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2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2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2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2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2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2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2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2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2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2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2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2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2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2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2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2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2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2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2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2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2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2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2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2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2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2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2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2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2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2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2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2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2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2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2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2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2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2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2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2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2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2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2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2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2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2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2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2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2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2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2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2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2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2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2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2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2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2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2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2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2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2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2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2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2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2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2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2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2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2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2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2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2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2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2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2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2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2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2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2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2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2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2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2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2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2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2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2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2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2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2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2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2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2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2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2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2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2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2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2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2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2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2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2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2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2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2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2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2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2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2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2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2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2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2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2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2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2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2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2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2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2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2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2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2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2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2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2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2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2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2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2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2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2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2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2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2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2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2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2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2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2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2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2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2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2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2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2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2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2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2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2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2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2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2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2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2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2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2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2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2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2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2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2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2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2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2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2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2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2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2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2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2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2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2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2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2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2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2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2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2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2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2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2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2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2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2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2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2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2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2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2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2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2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2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2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2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2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2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2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2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2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2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2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2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2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2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2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2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2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2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2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2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2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2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2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2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2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2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2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2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2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2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2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2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2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2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2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2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2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2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2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2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2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2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2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2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2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2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2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2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2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2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2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2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2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2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2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2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2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2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2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2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2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2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2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2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2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2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2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2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2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2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2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2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2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2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2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2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2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2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2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2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2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2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2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2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2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2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2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2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2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2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2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2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2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2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2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2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2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2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2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2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2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2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2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2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2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2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2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2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2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2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2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2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2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2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2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2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2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2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2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2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2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2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2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2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2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2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2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2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2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2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2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2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2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2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2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2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2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2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2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2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2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2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2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2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2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2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2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2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2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2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2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2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2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2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2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2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2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2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2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2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2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2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2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2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2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2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2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2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2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2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2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2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2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2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2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2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2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2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2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2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2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2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2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2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2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2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2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2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2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2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2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2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2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2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2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2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2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2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2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2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2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2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2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2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2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2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2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2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1171</v>
      </c>
      <c r="P446">
        <v>2.9903296349816215E-6</v>
      </c>
    </row>
    <row r="447" spans="1:16" x14ac:dyDescent="0.2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1172</v>
      </c>
      <c r="P447">
        <v>9.8727439721683776E-6</v>
      </c>
    </row>
    <row r="448" spans="1:16" x14ac:dyDescent="0.2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1173</v>
      </c>
      <c r="P448">
        <v>6.7124383142733923E-7</v>
      </c>
    </row>
    <row r="449" spans="1:16" x14ac:dyDescent="0.2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1174</v>
      </c>
      <c r="P449">
        <v>-7.3731102516334923E-7</v>
      </c>
    </row>
    <row r="450" spans="1:16" x14ac:dyDescent="0.2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1175</v>
      </c>
      <c r="P450">
        <v>4.4393332865927899E-6</v>
      </c>
    </row>
    <row r="451" spans="1:16" x14ac:dyDescent="0.2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1176</v>
      </c>
      <c r="P451">
        <v>9.393806600790164E-6</v>
      </c>
    </row>
    <row r="452" spans="1:16" x14ac:dyDescent="0.2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1177</v>
      </c>
      <c r="P452">
        <v>4.4383577167994908E-6</v>
      </c>
    </row>
    <row r="453" spans="1:16" x14ac:dyDescent="0.2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1178</v>
      </c>
      <c r="P453">
        <v>8.5694982746273051E-6</v>
      </c>
    </row>
    <row r="454" spans="1:16" x14ac:dyDescent="0.2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1179</v>
      </c>
      <c r="P454">
        <v>1.4756593827769393E-5</v>
      </c>
    </row>
    <row r="455" spans="1:16" x14ac:dyDescent="0.2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1180</v>
      </c>
      <c r="P455">
        <v>5.6982830872439907E-6</v>
      </c>
    </row>
    <row r="456" spans="1:16" x14ac:dyDescent="0.2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1181</v>
      </c>
      <c r="P456">
        <v>1.2437362722101335E-5</v>
      </c>
    </row>
    <row r="457" spans="1:16" x14ac:dyDescent="0.2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1182</v>
      </c>
      <c r="P457">
        <v>9.5888321321912038E-6</v>
      </c>
    </row>
    <row r="458" spans="1:16" x14ac:dyDescent="0.2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1183</v>
      </c>
      <c r="P458">
        <v>1.3837559208695893E-5</v>
      </c>
    </row>
    <row r="459" spans="1:16" x14ac:dyDescent="0.2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1184</v>
      </c>
      <c r="P459">
        <v>1.0814688208771521E-5</v>
      </c>
    </row>
    <row r="460" spans="1:16" x14ac:dyDescent="0.2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1185</v>
      </c>
      <c r="P460">
        <v>1.2333985688945342E-5</v>
      </c>
    </row>
    <row r="461" spans="1:16" x14ac:dyDescent="0.2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1186</v>
      </c>
      <c r="P461">
        <v>1.594779918047028E-5</v>
      </c>
    </row>
    <row r="462" spans="1:16" x14ac:dyDescent="0.2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1187</v>
      </c>
      <c r="P462">
        <v>1.6703387845237476E-5</v>
      </c>
    </row>
    <row r="463" spans="1:16" x14ac:dyDescent="0.2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1188</v>
      </c>
      <c r="P463">
        <v>1.6216814143180354E-5</v>
      </c>
    </row>
    <row r="464" spans="1:16" x14ac:dyDescent="0.2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1189</v>
      </c>
      <c r="P464">
        <v>1.8911038296209881E-5</v>
      </c>
    </row>
    <row r="465" spans="1:16" x14ac:dyDescent="0.2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1190</v>
      </c>
      <c r="P465">
        <v>2.0957200831617229E-5</v>
      </c>
    </row>
    <row r="466" spans="1:16" x14ac:dyDescent="0.2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1191</v>
      </c>
      <c r="P466">
        <v>1.6845037664276763E-5</v>
      </c>
    </row>
    <row r="467" spans="1:16" x14ac:dyDescent="0.2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1192</v>
      </c>
      <c r="P467">
        <v>1.1940215968438265E-5</v>
      </c>
    </row>
    <row r="468" spans="1:16" x14ac:dyDescent="0.2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1193</v>
      </c>
      <c r="P468">
        <v>2.1002186423918996E-5</v>
      </c>
    </row>
    <row r="469" spans="1:16" x14ac:dyDescent="0.2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1194</v>
      </c>
    </row>
    <row r="470" spans="1:16" x14ac:dyDescent="0.2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1195</v>
      </c>
      <c r="P470">
        <v>1.6912301103647305E-5</v>
      </c>
    </row>
    <row r="471" spans="1:16" x14ac:dyDescent="0.2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1196</v>
      </c>
      <c r="P471">
        <v>2.3700134161944416E-5</v>
      </c>
    </row>
    <row r="472" spans="1:16" x14ac:dyDescent="0.2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1197</v>
      </c>
      <c r="P472">
        <v>2.8719293037614658E-5</v>
      </c>
    </row>
    <row r="473" spans="1:16" x14ac:dyDescent="0.2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1198</v>
      </c>
      <c r="P473">
        <v>2.0454826139112728E-5</v>
      </c>
    </row>
    <row r="474" spans="1:16" x14ac:dyDescent="0.2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1199</v>
      </c>
      <c r="P474">
        <v>1.5142871978406964E-5</v>
      </c>
    </row>
    <row r="475" spans="1:16" x14ac:dyDescent="0.2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1200</v>
      </c>
      <c r="P475">
        <v>3.3695639517232351E-5</v>
      </c>
    </row>
    <row r="476" spans="1:16" x14ac:dyDescent="0.2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1201</v>
      </c>
    </row>
    <row r="477" spans="1:16" x14ac:dyDescent="0.2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1202</v>
      </c>
      <c r="P477">
        <v>2.7127055297817357E-5</v>
      </c>
    </row>
    <row r="478" spans="1:16" x14ac:dyDescent="0.2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1203</v>
      </c>
      <c r="P478">
        <v>3.0303252639317758E-5</v>
      </c>
    </row>
    <row r="479" spans="1:16" x14ac:dyDescent="0.2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1204</v>
      </c>
      <c r="P479">
        <v>3.6416141318279024E-5</v>
      </c>
    </row>
    <row r="480" spans="1:16" x14ac:dyDescent="0.2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1205</v>
      </c>
      <c r="P480">
        <v>2.8536992150210695E-5</v>
      </c>
    </row>
    <row r="481" spans="1:16" x14ac:dyDescent="0.2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1206</v>
      </c>
      <c r="P481">
        <v>1.9280561838803063E-5</v>
      </c>
    </row>
    <row r="482" spans="1:16" x14ac:dyDescent="0.2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1207</v>
      </c>
    </row>
    <row r="483" spans="1:16" x14ac:dyDescent="0.2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1208</v>
      </c>
    </row>
    <row r="484" spans="1:16" x14ac:dyDescent="0.2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1209</v>
      </c>
      <c r="P484">
        <v>2.5211206114115406E-5</v>
      </c>
    </row>
    <row r="485" spans="1:16" x14ac:dyDescent="0.2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1210</v>
      </c>
    </row>
    <row r="486" spans="1:16" x14ac:dyDescent="0.2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1211</v>
      </c>
      <c r="P486">
        <v>4.1867446766859345E-5</v>
      </c>
    </row>
    <row r="487" spans="1:16" x14ac:dyDescent="0.2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1212</v>
      </c>
      <c r="P487">
        <v>2.8786404906592605E-5</v>
      </c>
    </row>
    <row r="488" spans="1:16" x14ac:dyDescent="0.2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1213</v>
      </c>
    </row>
    <row r="489" spans="1:16" x14ac:dyDescent="0.2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1214</v>
      </c>
    </row>
    <row r="490" spans="1:16" x14ac:dyDescent="0.2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1215</v>
      </c>
    </row>
    <row r="491" spans="1:16" x14ac:dyDescent="0.2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1216</v>
      </c>
    </row>
    <row r="492" spans="1:16" x14ac:dyDescent="0.2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1217</v>
      </c>
    </row>
    <row r="493" spans="1:16" x14ac:dyDescent="0.2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1218</v>
      </c>
    </row>
    <row r="494" spans="1:16" x14ac:dyDescent="0.2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1219</v>
      </c>
      <c r="P494" t="s">
        <v>26</v>
      </c>
    </row>
    <row r="495" spans="1:16" x14ac:dyDescent="0.2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2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2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2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2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2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2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2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2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2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2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2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2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2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2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2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2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2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2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2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2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2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2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2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2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2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2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2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2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2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2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2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2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2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2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2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2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2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2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2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2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2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2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2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2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2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2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2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2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2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2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2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2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2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2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2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2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2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2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2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2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2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2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2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2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2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2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2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2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2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2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2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2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2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2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2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2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2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2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2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2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2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2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2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2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2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2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2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2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2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2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2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2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2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2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2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2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2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2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2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2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2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2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2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2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2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2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2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2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2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2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2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2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2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2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2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2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2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2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2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2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2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2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2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2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2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2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2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2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2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2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2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2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2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2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2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2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2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2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2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2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2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2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2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2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2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2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2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2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2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2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2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2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2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2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2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2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2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2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2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2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2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2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2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2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2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2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2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2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2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2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2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2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2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2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2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2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2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2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2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2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2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2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2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2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2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2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2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2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2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2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2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2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2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2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2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2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1171</v>
      </c>
      <c r="P691">
        <v>2.9903296349816215E-6</v>
      </c>
    </row>
    <row r="692" spans="1:16" x14ac:dyDescent="0.2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1172</v>
      </c>
      <c r="P692">
        <v>9.8727439721683776E-6</v>
      </c>
    </row>
    <row r="693" spans="1:16" x14ac:dyDescent="0.2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1173</v>
      </c>
      <c r="P693">
        <v>6.7124383142733923E-7</v>
      </c>
    </row>
    <row r="694" spans="1:16" x14ac:dyDescent="0.2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1174</v>
      </c>
      <c r="P694">
        <v>-7.3731102516334923E-7</v>
      </c>
    </row>
    <row r="695" spans="1:16" x14ac:dyDescent="0.2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1175</v>
      </c>
      <c r="P695">
        <v>4.4393332865927899E-6</v>
      </c>
    </row>
    <row r="696" spans="1:16" x14ac:dyDescent="0.2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1176</v>
      </c>
      <c r="P696">
        <v>9.393806600790164E-6</v>
      </c>
    </row>
    <row r="697" spans="1:16" x14ac:dyDescent="0.2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1177</v>
      </c>
      <c r="P697">
        <v>4.4383577167994908E-6</v>
      </c>
    </row>
    <row r="698" spans="1:16" x14ac:dyDescent="0.2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1178</v>
      </c>
      <c r="P698">
        <v>8.5694982746273051E-6</v>
      </c>
    </row>
    <row r="699" spans="1:16" x14ac:dyDescent="0.2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1179</v>
      </c>
      <c r="P699">
        <v>1.4756593827769393E-5</v>
      </c>
    </row>
    <row r="700" spans="1:16" x14ac:dyDescent="0.2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1180</v>
      </c>
      <c r="P700">
        <v>5.6982830872439907E-6</v>
      </c>
    </row>
    <row r="701" spans="1:16" x14ac:dyDescent="0.2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1181</v>
      </c>
      <c r="P701">
        <v>1.2437362722101335E-5</v>
      </c>
    </row>
    <row r="702" spans="1:16" x14ac:dyDescent="0.2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1182</v>
      </c>
      <c r="P702">
        <v>9.5888321321912038E-6</v>
      </c>
    </row>
    <row r="703" spans="1:16" x14ac:dyDescent="0.2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1183</v>
      </c>
      <c r="P703">
        <v>1.3837559208695893E-5</v>
      </c>
    </row>
    <row r="704" spans="1:16" x14ac:dyDescent="0.2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1184</v>
      </c>
      <c r="P704">
        <v>1.0814688208771521E-5</v>
      </c>
    </row>
    <row r="705" spans="1:16" x14ac:dyDescent="0.2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1185</v>
      </c>
      <c r="P705">
        <v>1.2333985688945342E-5</v>
      </c>
    </row>
    <row r="706" spans="1:16" x14ac:dyDescent="0.2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1186</v>
      </c>
      <c r="P706">
        <v>1.594779918047028E-5</v>
      </c>
    </row>
    <row r="707" spans="1:16" x14ac:dyDescent="0.2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1187</v>
      </c>
      <c r="P707">
        <v>1.6703387845237476E-5</v>
      </c>
    </row>
    <row r="708" spans="1:16" x14ac:dyDescent="0.2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1188</v>
      </c>
      <c r="P708">
        <v>1.6216814143180354E-5</v>
      </c>
    </row>
    <row r="709" spans="1:16" x14ac:dyDescent="0.2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1189</v>
      </c>
      <c r="P709">
        <v>1.8911038296209881E-5</v>
      </c>
    </row>
    <row r="710" spans="1:16" x14ac:dyDescent="0.2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1190</v>
      </c>
      <c r="P710">
        <v>2.0957200831617229E-5</v>
      </c>
    </row>
    <row r="711" spans="1:16" x14ac:dyDescent="0.2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1191</v>
      </c>
      <c r="P711">
        <v>1.6845037664276763E-5</v>
      </c>
    </row>
    <row r="712" spans="1:16" x14ac:dyDescent="0.2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1192</v>
      </c>
      <c r="P712">
        <v>1.1940215968438265E-5</v>
      </c>
    </row>
    <row r="713" spans="1:16" x14ac:dyDescent="0.2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1193</v>
      </c>
      <c r="P713">
        <v>2.1002186423918996E-5</v>
      </c>
    </row>
    <row r="714" spans="1:16" x14ac:dyDescent="0.2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1194</v>
      </c>
    </row>
    <row r="715" spans="1:16" x14ac:dyDescent="0.2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1195</v>
      </c>
      <c r="P715">
        <v>1.6912301103647305E-5</v>
      </c>
    </row>
    <row r="716" spans="1:16" x14ac:dyDescent="0.2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1196</v>
      </c>
      <c r="P716">
        <v>2.3700134161944416E-5</v>
      </c>
    </row>
    <row r="717" spans="1:16" x14ac:dyDescent="0.2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1197</v>
      </c>
      <c r="P717">
        <v>2.8719293037614658E-5</v>
      </c>
    </row>
    <row r="718" spans="1:16" x14ac:dyDescent="0.2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1198</v>
      </c>
      <c r="P718">
        <v>2.0454826139112728E-5</v>
      </c>
    </row>
    <row r="719" spans="1:16" x14ac:dyDescent="0.2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1199</v>
      </c>
      <c r="P719">
        <v>1.5142871978406964E-5</v>
      </c>
    </row>
    <row r="720" spans="1:16" x14ac:dyDescent="0.2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1200</v>
      </c>
      <c r="P720">
        <v>3.3695639517232351E-5</v>
      </c>
    </row>
    <row r="721" spans="1:16" x14ac:dyDescent="0.2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1201</v>
      </c>
    </row>
    <row r="722" spans="1:16" x14ac:dyDescent="0.2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1202</v>
      </c>
      <c r="P722">
        <v>2.7127055297817357E-5</v>
      </c>
    </row>
    <row r="723" spans="1:16" x14ac:dyDescent="0.2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1203</v>
      </c>
      <c r="P723">
        <v>3.0303252639317758E-5</v>
      </c>
    </row>
    <row r="724" spans="1:16" x14ac:dyDescent="0.2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1204</v>
      </c>
      <c r="P724">
        <v>3.6416141318279024E-5</v>
      </c>
    </row>
    <row r="725" spans="1:16" x14ac:dyDescent="0.2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1205</v>
      </c>
      <c r="P725">
        <v>2.8536992150210695E-5</v>
      </c>
    </row>
    <row r="726" spans="1:16" x14ac:dyDescent="0.2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1206</v>
      </c>
      <c r="P726">
        <v>1.9280561838803063E-5</v>
      </c>
    </row>
    <row r="727" spans="1:16" x14ac:dyDescent="0.2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1207</v>
      </c>
    </row>
    <row r="728" spans="1:16" x14ac:dyDescent="0.2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1208</v>
      </c>
    </row>
    <row r="729" spans="1:16" x14ac:dyDescent="0.2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1209</v>
      </c>
      <c r="P729">
        <v>2.5211206114115406E-5</v>
      </c>
    </row>
    <row r="730" spans="1:16" x14ac:dyDescent="0.2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1210</v>
      </c>
    </row>
    <row r="731" spans="1:16" x14ac:dyDescent="0.2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1211</v>
      </c>
      <c r="P731">
        <v>4.1867446766859345E-5</v>
      </c>
    </row>
    <row r="732" spans="1:16" x14ac:dyDescent="0.2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1212</v>
      </c>
      <c r="P732">
        <v>2.8786404906592605E-5</v>
      </c>
    </row>
    <row r="733" spans="1:16" x14ac:dyDescent="0.2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1213</v>
      </c>
    </row>
    <row r="734" spans="1:16" x14ac:dyDescent="0.2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1214</v>
      </c>
    </row>
    <row r="735" spans="1:16" x14ac:dyDescent="0.2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1215</v>
      </c>
    </row>
    <row r="736" spans="1:16" x14ac:dyDescent="0.2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1216</v>
      </c>
    </row>
    <row r="737" spans="1:16" x14ac:dyDescent="0.2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1217</v>
      </c>
    </row>
    <row r="738" spans="1:16" x14ac:dyDescent="0.2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1218</v>
      </c>
    </row>
    <row r="739" spans="1:16" x14ac:dyDescent="0.2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1219</v>
      </c>
      <c r="P739" t="s">
        <v>26</v>
      </c>
    </row>
    <row r="740" spans="1:16" x14ac:dyDescent="0.2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2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2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2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2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2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2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2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2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2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2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2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2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2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2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2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2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2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2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2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2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2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2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2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2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2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2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2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2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2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2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2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2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2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2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2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2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2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2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2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2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2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2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2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2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2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2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2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2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2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2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2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2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2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2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2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2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2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2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2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2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2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2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2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2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2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2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2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2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2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2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2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2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2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2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2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2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2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2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2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2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2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2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2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2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2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2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2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2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2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2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2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2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2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2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2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2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2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2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2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2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2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2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2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2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2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2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2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2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2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2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2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2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2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2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2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2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2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2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2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2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2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2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2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2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2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2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2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2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2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2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2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2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2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2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2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2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2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2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2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2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2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2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2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2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2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2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2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2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2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2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2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2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2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2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2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2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2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2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2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2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2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2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2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2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2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2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2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2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2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2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2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2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2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2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2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2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2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2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2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2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2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2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2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2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2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2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2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2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2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2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2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2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2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2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2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2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2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2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2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2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2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2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2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2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2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2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2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2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2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2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2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2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2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2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2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2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2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2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2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2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2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2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2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2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2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2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2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2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2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2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2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2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2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2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2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2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2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2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2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2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2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2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2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2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2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2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2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2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2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2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2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2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2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2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2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2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2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2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2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2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2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2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2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2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2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2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2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2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2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2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2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2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2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2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2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2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2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2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2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2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2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2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2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2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2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2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2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2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2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2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2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2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2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2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2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2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2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2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2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2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2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2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2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2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2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2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2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2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2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2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2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2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2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2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2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2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2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2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2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2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2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2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2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2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2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2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2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2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2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2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2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2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2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2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2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2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2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2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2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2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2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2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2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2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2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2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2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2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2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2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2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2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2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2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2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2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2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2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2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2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2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2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2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2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2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2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2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2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2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2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2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2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2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2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2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2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2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2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2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2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2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2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2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2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2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2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2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2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2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2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2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2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2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2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2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2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2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2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2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2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2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2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2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2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2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2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2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2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2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2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2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2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2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2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2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2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2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2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2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2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2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2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2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2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2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2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2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2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2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2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2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2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2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2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2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2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2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2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2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2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2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2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2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2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2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2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2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2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2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2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2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2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2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2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2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2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2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2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2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2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2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2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2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2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2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2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2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2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2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2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2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2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2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2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2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2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2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2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2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2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2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2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2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2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2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2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2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2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2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2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2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2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2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2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2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2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2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2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2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2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2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2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2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2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2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2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2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2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2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2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2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2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2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2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2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2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2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2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2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2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2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2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2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2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2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2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2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2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2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2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2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2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2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2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2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2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2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2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2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2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2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2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2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2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2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2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2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2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2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2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2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2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2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2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2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2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2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2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2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2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2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2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2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2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2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2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2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2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2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2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2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2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2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2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2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2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2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2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2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2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2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2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2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2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2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2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2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2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2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2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2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2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2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2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2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2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2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2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2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2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2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2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2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2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2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2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2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2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2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2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2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2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2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2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2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2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2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2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2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2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2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2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2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2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2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2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2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2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2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2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2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2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2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2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2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2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2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2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2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2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2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2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2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2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2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2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2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2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2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2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2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2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2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2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2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2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2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2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2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2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2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2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2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2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2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2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2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2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2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2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2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2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2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2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2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2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2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2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2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2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2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2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2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2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2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2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2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2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2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2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2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2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2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2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2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2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2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2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2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2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2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2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2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2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2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2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2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2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2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2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2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2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2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2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2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2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2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2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2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2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2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2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2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2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2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2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2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2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2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2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2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2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2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2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2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2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2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2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25">
      <c r="A1479" s="3">
        <f xml:space="preserve"> ROW( data_scaledImpacts[[#This Row],[row_id]] ) - ROW( data_scaledImpacts[[#Headers],[row_id]] )</f>
        <v>1478</v>
      </c>
      <c r="B1479" s="41" t="str">
        <f xml:space="preserve"> _xlfn.TEXTJOIN( "", , data_scaledImpacts[[#This Row],[sector]:[impactType]] )</f>
        <v>ElecTDCanESM21NoAdapt</v>
      </c>
      <c r="C1479" s="33" t="s">
        <v>1002</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25">
      <c r="A1480" s="3">
        <f xml:space="preserve"> ROW( data_scaledImpacts[[#This Row],[row_id]] ) - ROW( data_scaledImpacts[[#Headers],[row_id]] )</f>
        <v>1479</v>
      </c>
      <c r="B1480" s="41" t="str">
        <f xml:space="preserve"> _xlfn.TEXTJOIN( "", , data_scaledImpacts[[#This Row],[sector]:[impactType]] )</f>
        <v>ElecTDCCSM41NoAdapt</v>
      </c>
      <c r="C1480" s="33" t="s">
        <v>1002</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25">
      <c r="A1481" s="3">
        <f xml:space="preserve"> ROW( data_scaledImpacts[[#This Row],[row_id]] ) - ROW( data_scaledImpacts[[#Headers],[row_id]] )</f>
        <v>1480</v>
      </c>
      <c r="B1481" s="41" t="str">
        <f xml:space="preserve"> _xlfn.TEXTJOIN( "", , data_scaledImpacts[[#This Row],[sector]:[impactType]] )</f>
        <v>ElecTDGISS-E2-R1NoAdapt</v>
      </c>
      <c r="C1481" s="33" t="s">
        <v>1002</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25">
      <c r="A1482" s="3">
        <f xml:space="preserve"> ROW( data_scaledImpacts[[#This Row],[row_id]] ) - ROW( data_scaledImpacts[[#Headers],[row_id]] )</f>
        <v>1481</v>
      </c>
      <c r="B1482" s="41" t="str">
        <f xml:space="preserve"> _xlfn.TEXTJOIN( "", , data_scaledImpacts[[#This Row],[sector]:[impactType]] )</f>
        <v>ElecTDHadGEM2-ES1NoAdapt</v>
      </c>
      <c r="C1482" s="33" t="s">
        <v>1002</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25">
      <c r="A1483" s="3">
        <f xml:space="preserve"> ROW( data_scaledImpacts[[#This Row],[row_id]] ) - ROW( data_scaledImpacts[[#Headers],[row_id]] )</f>
        <v>1482</v>
      </c>
      <c r="B1483" s="41" t="str">
        <f xml:space="preserve"> _xlfn.TEXTJOIN( "", , data_scaledImpacts[[#This Row],[sector]:[impactType]] )</f>
        <v>ElecTDMIROC51NoAdapt</v>
      </c>
      <c r="C1483" s="33" t="s">
        <v>1002</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25">
      <c r="A1484" s="3">
        <f xml:space="preserve"> ROW( data_scaledImpacts[[#This Row],[row_id]] ) - ROW( data_scaledImpacts[[#Headers],[row_id]] )</f>
        <v>1483</v>
      </c>
      <c r="B1484" s="41" t="str">
        <f xml:space="preserve"> _xlfn.TEXTJOIN( "", , data_scaledImpacts[[#This Row],[sector]:[impactType]] )</f>
        <v>ElecTDGFDL-CM31NoAdapt</v>
      </c>
      <c r="C1484" s="33" t="s">
        <v>1002</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25">
      <c r="A1485" s="3">
        <f xml:space="preserve"> ROW( data_scaledImpacts[[#This Row],[row_id]] ) - ROW( data_scaledImpacts[[#Headers],[row_id]] )</f>
        <v>1484</v>
      </c>
      <c r="B1485" s="41" t="str">
        <f xml:space="preserve"> _xlfn.TEXTJOIN( "", , data_scaledImpacts[[#This Row],[sector]:[impactType]] )</f>
        <v>ElecTDGCM Average1NoAdapt</v>
      </c>
      <c r="C1485" s="33" t="s">
        <v>1002</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25">
      <c r="A1486" s="3">
        <f xml:space="preserve"> ROW( data_scaledImpacts[[#This Row],[row_id]] ) - ROW( data_scaledImpacts[[#Headers],[row_id]] )</f>
        <v>1485</v>
      </c>
      <c r="B1486" s="41" t="str">
        <f xml:space="preserve"> _xlfn.TEXTJOIN( "", , data_scaledImpacts[[#This Row],[sector]:[impactType]] )</f>
        <v>ElecTDCanESM22NoAdapt</v>
      </c>
      <c r="C1486" s="33" t="s">
        <v>1002</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25">
      <c r="A1487" s="3">
        <f xml:space="preserve"> ROW( data_scaledImpacts[[#This Row],[row_id]] ) - ROW( data_scaledImpacts[[#Headers],[row_id]] )</f>
        <v>1486</v>
      </c>
      <c r="B1487" s="41" t="str">
        <f xml:space="preserve"> _xlfn.TEXTJOIN( "", , data_scaledImpacts[[#This Row],[sector]:[impactType]] )</f>
        <v>ElecTDCCSM42NoAdapt</v>
      </c>
      <c r="C1487" s="33" t="s">
        <v>1002</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25">
      <c r="A1488" s="3">
        <f xml:space="preserve"> ROW( data_scaledImpacts[[#This Row],[row_id]] ) - ROW( data_scaledImpacts[[#Headers],[row_id]] )</f>
        <v>1487</v>
      </c>
      <c r="B1488" s="41" t="str">
        <f xml:space="preserve"> _xlfn.TEXTJOIN( "", , data_scaledImpacts[[#This Row],[sector]:[impactType]] )</f>
        <v>ElecTDGISS-E2-R2NoAdapt</v>
      </c>
      <c r="C1488" s="33" t="s">
        <v>1002</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25">
      <c r="A1489" s="3">
        <f xml:space="preserve"> ROW( data_scaledImpacts[[#This Row],[row_id]] ) - ROW( data_scaledImpacts[[#Headers],[row_id]] )</f>
        <v>1488</v>
      </c>
      <c r="B1489" s="41" t="str">
        <f xml:space="preserve"> _xlfn.TEXTJOIN( "", , data_scaledImpacts[[#This Row],[sector]:[impactType]] )</f>
        <v>ElecTDHadGEM2-ES2NoAdapt</v>
      </c>
      <c r="C1489" s="33" t="s">
        <v>1002</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25">
      <c r="A1490" s="3">
        <f xml:space="preserve"> ROW( data_scaledImpacts[[#This Row],[row_id]] ) - ROW( data_scaledImpacts[[#Headers],[row_id]] )</f>
        <v>1489</v>
      </c>
      <c r="B1490" s="41" t="str">
        <f xml:space="preserve"> _xlfn.TEXTJOIN( "", , data_scaledImpacts[[#This Row],[sector]:[impactType]] )</f>
        <v>ElecTDMIROC52NoAdapt</v>
      </c>
      <c r="C1490" s="33" t="s">
        <v>1002</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25">
      <c r="A1491" s="3">
        <f xml:space="preserve"> ROW( data_scaledImpacts[[#This Row],[row_id]] ) - ROW( data_scaledImpacts[[#Headers],[row_id]] )</f>
        <v>1490</v>
      </c>
      <c r="B1491" s="41" t="str">
        <f xml:space="preserve"> _xlfn.TEXTJOIN( "", , data_scaledImpacts[[#This Row],[sector]:[impactType]] )</f>
        <v>ElecTDGFDL-CM32NoAdapt</v>
      </c>
      <c r="C1491" s="33" t="s">
        <v>1002</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25">
      <c r="A1492" s="3">
        <f xml:space="preserve"> ROW( data_scaledImpacts[[#This Row],[row_id]] ) - ROW( data_scaledImpacts[[#Headers],[row_id]] )</f>
        <v>1491</v>
      </c>
      <c r="B1492" s="41" t="str">
        <f xml:space="preserve"> _xlfn.TEXTJOIN( "", , data_scaledImpacts[[#This Row],[sector]:[impactType]] )</f>
        <v>ElecTDGCM Average2NoAdapt</v>
      </c>
      <c r="C1492" s="33" t="s">
        <v>1002</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25">
      <c r="A1493" s="3">
        <f xml:space="preserve"> ROW( data_scaledImpacts[[#This Row],[row_id]] ) - ROW( data_scaledImpacts[[#Headers],[row_id]] )</f>
        <v>1492</v>
      </c>
      <c r="B1493" s="41" t="str">
        <f xml:space="preserve"> _xlfn.TEXTJOIN( "", , data_scaledImpacts[[#This Row],[sector]:[impactType]] )</f>
        <v>ElecTDCanESM23NoAdapt</v>
      </c>
      <c r="C1493" s="33" t="s">
        <v>1002</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25">
      <c r="A1494" s="3">
        <f xml:space="preserve"> ROW( data_scaledImpacts[[#This Row],[row_id]] ) - ROW( data_scaledImpacts[[#Headers],[row_id]] )</f>
        <v>1493</v>
      </c>
      <c r="B1494" s="41" t="str">
        <f xml:space="preserve"> _xlfn.TEXTJOIN( "", , data_scaledImpacts[[#This Row],[sector]:[impactType]] )</f>
        <v>ElecTDCCSM43NoAdapt</v>
      </c>
      <c r="C1494" s="33" t="s">
        <v>1002</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25">
      <c r="A1495" s="3">
        <f xml:space="preserve"> ROW( data_scaledImpacts[[#This Row],[row_id]] ) - ROW( data_scaledImpacts[[#Headers],[row_id]] )</f>
        <v>1494</v>
      </c>
      <c r="B1495" s="41" t="str">
        <f xml:space="preserve"> _xlfn.TEXTJOIN( "", , data_scaledImpacts[[#This Row],[sector]:[impactType]] )</f>
        <v>ElecTDGISS-E2-R3NoAdapt</v>
      </c>
      <c r="C1495" s="33" t="s">
        <v>1002</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25">
      <c r="A1496" s="3">
        <f xml:space="preserve"> ROW( data_scaledImpacts[[#This Row],[row_id]] ) - ROW( data_scaledImpacts[[#Headers],[row_id]] )</f>
        <v>1495</v>
      </c>
      <c r="B1496" s="41" t="str">
        <f xml:space="preserve"> _xlfn.TEXTJOIN( "", , data_scaledImpacts[[#This Row],[sector]:[impactType]] )</f>
        <v>ElecTDHadGEM2-ES3NoAdapt</v>
      </c>
      <c r="C1496" s="33" t="s">
        <v>1002</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25">
      <c r="A1497" s="3">
        <f xml:space="preserve"> ROW( data_scaledImpacts[[#This Row],[row_id]] ) - ROW( data_scaledImpacts[[#Headers],[row_id]] )</f>
        <v>1496</v>
      </c>
      <c r="B1497" s="41" t="str">
        <f xml:space="preserve"> _xlfn.TEXTJOIN( "", , data_scaledImpacts[[#This Row],[sector]:[impactType]] )</f>
        <v>ElecTDMIROC53NoAdapt</v>
      </c>
      <c r="C1497" s="33" t="s">
        <v>1002</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25">
      <c r="A1498" s="3">
        <f xml:space="preserve"> ROW( data_scaledImpacts[[#This Row],[row_id]] ) - ROW( data_scaledImpacts[[#Headers],[row_id]] )</f>
        <v>1497</v>
      </c>
      <c r="B1498" s="41" t="str">
        <f xml:space="preserve"> _xlfn.TEXTJOIN( "", , data_scaledImpacts[[#This Row],[sector]:[impactType]] )</f>
        <v>ElecTDGFDL-CM33NoAdapt</v>
      </c>
      <c r="C1498" s="33" t="s">
        <v>1002</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25">
      <c r="A1499" s="3">
        <f xml:space="preserve"> ROW( data_scaledImpacts[[#This Row],[row_id]] ) - ROW( data_scaledImpacts[[#Headers],[row_id]] )</f>
        <v>1498</v>
      </c>
      <c r="B1499" s="41" t="str">
        <f xml:space="preserve"> _xlfn.TEXTJOIN( "", , data_scaledImpacts[[#This Row],[sector]:[impactType]] )</f>
        <v>ElecTDGCM Average3NoAdapt</v>
      </c>
      <c r="C1499" s="33" t="s">
        <v>1002</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25">
      <c r="A1500" s="3">
        <f xml:space="preserve"> ROW( data_scaledImpacts[[#This Row],[row_id]] ) - ROW( data_scaledImpacts[[#Headers],[row_id]] )</f>
        <v>1499</v>
      </c>
      <c r="B1500" s="41" t="str">
        <f xml:space="preserve"> _xlfn.TEXTJOIN( "", , data_scaledImpacts[[#This Row],[sector]:[impactType]] )</f>
        <v>ElecTDCanESM24NoAdapt</v>
      </c>
      <c r="C1500" s="33" t="s">
        <v>1002</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25">
      <c r="A1501" s="3">
        <f xml:space="preserve"> ROW( data_scaledImpacts[[#This Row],[row_id]] ) - ROW( data_scaledImpacts[[#Headers],[row_id]] )</f>
        <v>1500</v>
      </c>
      <c r="B1501" s="41" t="str">
        <f xml:space="preserve"> _xlfn.TEXTJOIN( "", , data_scaledImpacts[[#This Row],[sector]:[impactType]] )</f>
        <v>ElecTDCCSM44NoAdapt</v>
      </c>
      <c r="C1501" s="33" t="s">
        <v>1002</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25">
      <c r="A1502" s="3">
        <f xml:space="preserve"> ROW( data_scaledImpacts[[#This Row],[row_id]] ) - ROW( data_scaledImpacts[[#Headers],[row_id]] )</f>
        <v>1501</v>
      </c>
      <c r="B1502" s="41" t="str">
        <f xml:space="preserve"> _xlfn.TEXTJOIN( "", , data_scaledImpacts[[#This Row],[sector]:[impactType]] )</f>
        <v>ElecTDGISS-E2-R4NoAdapt</v>
      </c>
      <c r="C1502" s="33" t="s">
        <v>1002</v>
      </c>
      <c r="D1502" s="33" t="s">
        <v>2</v>
      </c>
      <c r="E1502" s="34">
        <v>4</v>
      </c>
      <c r="F1502" s="34"/>
      <c r="G1502" s="34" t="s">
        <v>87</v>
      </c>
      <c r="H1502" s="35"/>
      <c r="I1502" s="43" t="s">
        <v>58</v>
      </c>
      <c r="J1502" s="36"/>
      <c r="K1502" s="36"/>
      <c r="L1502" s="37"/>
      <c r="M1502" s="36"/>
      <c r="N1502" s="36"/>
      <c r="O1502" s="36"/>
    </row>
    <row r="1503" spans="1:16" x14ac:dyDescent="0.25">
      <c r="A1503" s="3">
        <f xml:space="preserve"> ROW( data_scaledImpacts[[#This Row],[row_id]] ) - ROW( data_scaledImpacts[[#Headers],[row_id]] )</f>
        <v>1502</v>
      </c>
      <c r="B1503" s="41" t="str">
        <f xml:space="preserve"> _xlfn.TEXTJOIN( "", , data_scaledImpacts[[#This Row],[sector]:[impactType]] )</f>
        <v>ElecTDHadGEM2-ES4NoAdapt</v>
      </c>
      <c r="C1503" s="33" t="s">
        <v>1002</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25">
      <c r="A1504" s="3">
        <f xml:space="preserve"> ROW( data_scaledImpacts[[#This Row],[row_id]] ) - ROW( data_scaledImpacts[[#Headers],[row_id]] )</f>
        <v>1503</v>
      </c>
      <c r="B1504" s="41" t="str">
        <f xml:space="preserve"> _xlfn.TEXTJOIN( "", , data_scaledImpacts[[#This Row],[sector]:[impactType]] )</f>
        <v>ElecTDMIROC54NoAdapt</v>
      </c>
      <c r="C1504" s="33" t="s">
        <v>1002</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25">
      <c r="A1505" s="3">
        <f xml:space="preserve"> ROW( data_scaledImpacts[[#This Row],[row_id]] ) - ROW( data_scaledImpacts[[#Headers],[row_id]] )</f>
        <v>1504</v>
      </c>
      <c r="B1505" s="41" t="str">
        <f xml:space="preserve"> _xlfn.TEXTJOIN( "", , data_scaledImpacts[[#This Row],[sector]:[impactType]] )</f>
        <v>ElecTDGFDL-CM34NoAdapt</v>
      </c>
      <c r="C1505" s="33" t="s">
        <v>1002</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25">
      <c r="A1506" s="3">
        <f xml:space="preserve"> ROW( data_scaledImpacts[[#This Row],[row_id]] ) - ROW( data_scaledImpacts[[#Headers],[row_id]] )</f>
        <v>1505</v>
      </c>
      <c r="B1506" s="41" t="str">
        <f xml:space="preserve"> _xlfn.TEXTJOIN( "", , data_scaledImpacts[[#This Row],[sector]:[impactType]] )</f>
        <v>ElecTDGCM Average4NoAdapt</v>
      </c>
      <c r="C1506" s="33" t="s">
        <v>1002</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25">
      <c r="A1507" s="3">
        <f xml:space="preserve"> ROW( data_scaledImpacts[[#This Row],[row_id]] ) - ROW( data_scaledImpacts[[#Headers],[row_id]] )</f>
        <v>1506</v>
      </c>
      <c r="B1507" s="41" t="str">
        <f xml:space="preserve"> _xlfn.TEXTJOIN( "", , data_scaledImpacts[[#This Row],[sector]:[impactType]] )</f>
        <v>ElecTDCanESM25NoAdapt</v>
      </c>
      <c r="C1507" s="33" t="s">
        <v>1002</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25">
      <c r="A1508" s="3">
        <f xml:space="preserve"> ROW( data_scaledImpacts[[#This Row],[row_id]] ) - ROW( data_scaledImpacts[[#Headers],[row_id]] )</f>
        <v>1507</v>
      </c>
      <c r="B1508" s="41" t="str">
        <f xml:space="preserve"> _xlfn.TEXTJOIN( "", , data_scaledImpacts[[#This Row],[sector]:[impactType]] )</f>
        <v>ElecTDCCSM45NoAdapt</v>
      </c>
      <c r="C1508" s="33" t="s">
        <v>1002</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25">
      <c r="A1509" s="3">
        <f xml:space="preserve"> ROW( data_scaledImpacts[[#This Row],[row_id]] ) - ROW( data_scaledImpacts[[#Headers],[row_id]] )</f>
        <v>1508</v>
      </c>
      <c r="B1509" s="41" t="str">
        <f xml:space="preserve"> _xlfn.TEXTJOIN( "", , data_scaledImpacts[[#This Row],[sector]:[impactType]] )</f>
        <v>ElecTDGISS-E2-R5NoAdapt</v>
      </c>
      <c r="C1509" s="33" t="s">
        <v>1002</v>
      </c>
      <c r="D1509" s="33" t="s">
        <v>2</v>
      </c>
      <c r="E1509" s="34">
        <v>5</v>
      </c>
      <c r="F1509" s="34"/>
      <c r="G1509" s="34" t="s">
        <v>87</v>
      </c>
      <c r="H1509" s="35"/>
      <c r="I1509" s="43" t="s">
        <v>65</v>
      </c>
      <c r="J1509" s="36"/>
      <c r="K1509" s="36"/>
      <c r="L1509" s="37"/>
      <c r="M1509" s="36"/>
      <c r="N1509" s="36"/>
      <c r="O1509" s="36"/>
    </row>
    <row r="1510" spans="1:16" x14ac:dyDescent="0.25">
      <c r="A1510" s="3">
        <f xml:space="preserve"> ROW( data_scaledImpacts[[#This Row],[row_id]] ) - ROW( data_scaledImpacts[[#Headers],[row_id]] )</f>
        <v>1509</v>
      </c>
      <c r="B1510" s="41" t="str">
        <f xml:space="preserve"> _xlfn.TEXTJOIN( "", , data_scaledImpacts[[#This Row],[sector]:[impactType]] )</f>
        <v>ElecTDHadGEM2-ES5NoAdapt</v>
      </c>
      <c r="C1510" s="33" t="s">
        <v>1002</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25">
      <c r="A1511" s="3">
        <f xml:space="preserve"> ROW( data_scaledImpacts[[#This Row],[row_id]] ) - ROW( data_scaledImpacts[[#Headers],[row_id]] )</f>
        <v>1510</v>
      </c>
      <c r="B1511" s="41" t="str">
        <f xml:space="preserve"> _xlfn.TEXTJOIN( "", , data_scaledImpacts[[#This Row],[sector]:[impactType]] )</f>
        <v>ElecTDMIROC55NoAdapt</v>
      </c>
      <c r="C1511" s="33" t="s">
        <v>1002</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25">
      <c r="A1512" s="3">
        <f xml:space="preserve"> ROW( data_scaledImpacts[[#This Row],[row_id]] ) - ROW( data_scaledImpacts[[#Headers],[row_id]] )</f>
        <v>1511</v>
      </c>
      <c r="B1512" s="41" t="str">
        <f xml:space="preserve"> _xlfn.TEXTJOIN( "", , data_scaledImpacts[[#This Row],[sector]:[impactType]] )</f>
        <v>ElecTDGFDL-CM35NoAdapt</v>
      </c>
      <c r="C1512" s="33" t="s">
        <v>1002</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25">
      <c r="A1513" s="3">
        <f xml:space="preserve"> ROW( data_scaledImpacts[[#This Row],[row_id]] ) - ROW( data_scaledImpacts[[#Headers],[row_id]] )</f>
        <v>1512</v>
      </c>
      <c r="B1513" s="41" t="str">
        <f xml:space="preserve"> _xlfn.TEXTJOIN( "", , data_scaledImpacts[[#This Row],[sector]:[impactType]] )</f>
        <v>ElecTDGCM Average5NoAdapt</v>
      </c>
      <c r="C1513" s="33" t="s">
        <v>1002</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25">
      <c r="A1514" s="3">
        <f xml:space="preserve"> ROW( data_scaledImpacts[[#This Row],[row_id]] ) - ROW( data_scaledImpacts[[#Headers],[row_id]] )</f>
        <v>1513</v>
      </c>
      <c r="B1514" s="41" t="str">
        <f xml:space="preserve"> _xlfn.TEXTJOIN( "", , data_scaledImpacts[[#This Row],[sector]:[impactType]] )</f>
        <v>ElecTDCanESM26NoAdapt</v>
      </c>
      <c r="C1514" s="33" t="s">
        <v>1002</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25">
      <c r="A1515" s="3">
        <f xml:space="preserve"> ROW( data_scaledImpacts[[#This Row],[row_id]] ) - ROW( data_scaledImpacts[[#Headers],[row_id]] )</f>
        <v>1514</v>
      </c>
      <c r="B1515" s="41" t="str">
        <f xml:space="preserve"> _xlfn.TEXTJOIN( "", , data_scaledImpacts[[#This Row],[sector]:[impactType]] )</f>
        <v>ElecTDCCSM46NoAdapt</v>
      </c>
      <c r="C1515" s="33" t="s">
        <v>1002</v>
      </c>
      <c r="D1515" s="33" t="s">
        <v>1</v>
      </c>
      <c r="E1515" s="34">
        <v>6</v>
      </c>
      <c r="F1515" s="34"/>
      <c r="G1515" s="34" t="s">
        <v>87</v>
      </c>
      <c r="H1515" s="35"/>
      <c r="I1515" s="43" t="s">
        <v>71</v>
      </c>
      <c r="J1515" s="36"/>
      <c r="K1515" s="36"/>
      <c r="L1515" s="37"/>
      <c r="M1515" s="36"/>
      <c r="N1515" s="36"/>
      <c r="O1515" s="36"/>
    </row>
    <row r="1516" spans="1:16" x14ac:dyDescent="0.25">
      <c r="A1516" s="3">
        <f xml:space="preserve"> ROW( data_scaledImpacts[[#This Row],[row_id]] ) - ROW( data_scaledImpacts[[#Headers],[row_id]] )</f>
        <v>1515</v>
      </c>
      <c r="B1516" s="41" t="str">
        <f xml:space="preserve"> _xlfn.TEXTJOIN( "", , data_scaledImpacts[[#This Row],[sector]:[impactType]] )</f>
        <v>ElecTDGISS-E2-R6NoAdapt</v>
      </c>
      <c r="C1516" s="33" t="s">
        <v>1002</v>
      </c>
      <c r="D1516" s="33" t="s">
        <v>2</v>
      </c>
      <c r="E1516" s="34">
        <v>6</v>
      </c>
      <c r="F1516" s="34"/>
      <c r="G1516" s="34" t="s">
        <v>87</v>
      </c>
      <c r="H1516" s="35"/>
      <c r="I1516" s="43" t="s">
        <v>72</v>
      </c>
      <c r="J1516" s="36"/>
      <c r="K1516" s="36"/>
      <c r="L1516" s="37"/>
      <c r="M1516" s="36"/>
      <c r="N1516" s="36"/>
      <c r="O1516" s="36"/>
    </row>
    <row r="1517" spans="1:16" x14ac:dyDescent="0.25">
      <c r="A1517" s="3">
        <f xml:space="preserve"> ROW( data_scaledImpacts[[#This Row],[row_id]] ) - ROW( data_scaledImpacts[[#Headers],[row_id]] )</f>
        <v>1516</v>
      </c>
      <c r="B1517" s="41" t="str">
        <f xml:space="preserve"> _xlfn.TEXTJOIN( "", , data_scaledImpacts[[#This Row],[sector]:[impactType]] )</f>
        <v>ElecTDHadGEM2-ES6NoAdapt</v>
      </c>
      <c r="C1517" s="33" t="s">
        <v>1002</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25">
      <c r="A1518" s="3">
        <f xml:space="preserve"> ROW( data_scaledImpacts[[#This Row],[row_id]] ) - ROW( data_scaledImpacts[[#Headers],[row_id]] )</f>
        <v>1517</v>
      </c>
      <c r="B1518" s="41" t="str">
        <f xml:space="preserve"> _xlfn.TEXTJOIN( "", , data_scaledImpacts[[#This Row],[sector]:[impactType]] )</f>
        <v>ElecTDMIROC56NoAdapt</v>
      </c>
      <c r="C1518" s="33" t="s">
        <v>1002</v>
      </c>
      <c r="D1518" s="33" t="s">
        <v>4</v>
      </c>
      <c r="E1518" s="34">
        <v>6</v>
      </c>
      <c r="F1518" s="34"/>
      <c r="G1518" s="34" t="s">
        <v>87</v>
      </c>
      <c r="H1518" s="35"/>
      <c r="I1518" s="43" t="s">
        <v>74</v>
      </c>
      <c r="J1518" s="36"/>
      <c r="K1518" s="36"/>
      <c r="L1518" s="37"/>
      <c r="M1518" s="36"/>
      <c r="N1518" s="36"/>
      <c r="O1518" s="36"/>
    </row>
    <row r="1519" spans="1:16" x14ac:dyDescent="0.25">
      <c r="A1519" s="3">
        <f xml:space="preserve"> ROW( data_scaledImpacts[[#This Row],[row_id]] ) - ROW( data_scaledImpacts[[#Headers],[row_id]] )</f>
        <v>1518</v>
      </c>
      <c r="B1519" s="41" t="str">
        <f xml:space="preserve"> _xlfn.TEXTJOIN( "", , data_scaledImpacts[[#This Row],[sector]:[impactType]] )</f>
        <v>ElecTDGFDL-CM36NoAdapt</v>
      </c>
      <c r="C1519" s="33" t="s">
        <v>1002</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25">
      <c r="A1520" s="3">
        <f xml:space="preserve"> ROW( data_scaledImpacts[[#This Row],[row_id]] ) - ROW( data_scaledImpacts[[#Headers],[row_id]] )</f>
        <v>1519</v>
      </c>
      <c r="B1520" s="41" t="str">
        <f xml:space="preserve"> _xlfn.TEXTJOIN( "", , data_scaledImpacts[[#This Row],[sector]:[impactType]] )</f>
        <v>ElecTDGCM Average6NoAdapt</v>
      </c>
      <c r="C1520" s="33" t="s">
        <v>1002</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25">
      <c r="A1521" s="3">
        <f xml:space="preserve"> ROW( data_scaledImpacts[[#This Row],[row_id]] ) - ROW( data_scaledImpacts[[#Headers],[row_id]] )</f>
        <v>1520</v>
      </c>
      <c r="B1521" s="41" t="str">
        <f xml:space="preserve"> _xlfn.TEXTJOIN( "", , data_scaledImpacts[[#This Row],[sector]:[impactType]] )</f>
        <v>ElecTDCanESM27NoAdapt</v>
      </c>
      <c r="C1521" s="33" t="s">
        <v>1002</v>
      </c>
      <c r="D1521" s="33" t="s">
        <v>0</v>
      </c>
      <c r="E1521" s="34">
        <v>7</v>
      </c>
      <c r="F1521" s="34"/>
      <c r="G1521" s="34" t="s">
        <v>87</v>
      </c>
      <c r="H1521" s="35"/>
      <c r="I1521" s="43" t="s">
        <v>77</v>
      </c>
      <c r="J1521" s="36"/>
      <c r="K1521" s="36"/>
      <c r="L1521" s="37"/>
      <c r="M1521" s="36"/>
      <c r="N1521" s="36"/>
      <c r="O1521" s="36"/>
    </row>
    <row r="1522" spans="1:16" x14ac:dyDescent="0.25">
      <c r="A1522" s="3">
        <f xml:space="preserve"> ROW( data_scaledImpacts[[#This Row],[row_id]] ) - ROW( data_scaledImpacts[[#Headers],[row_id]] )</f>
        <v>1521</v>
      </c>
      <c r="B1522" s="41" t="str">
        <f xml:space="preserve"> _xlfn.TEXTJOIN( "", , data_scaledImpacts[[#This Row],[sector]:[impactType]] )</f>
        <v>ElecTDCCSM47NoAdapt</v>
      </c>
      <c r="C1522" s="33" t="s">
        <v>1002</v>
      </c>
      <c r="D1522" s="33" t="s">
        <v>1</v>
      </c>
      <c r="E1522" s="34">
        <v>7</v>
      </c>
      <c r="F1522" s="34"/>
      <c r="G1522" s="34" t="s">
        <v>87</v>
      </c>
      <c r="H1522" s="35"/>
      <c r="I1522" s="43" t="s">
        <v>78</v>
      </c>
      <c r="J1522" s="36"/>
      <c r="K1522" s="36"/>
      <c r="L1522" s="37"/>
      <c r="M1522" s="36"/>
      <c r="N1522" s="36"/>
      <c r="O1522" s="36"/>
    </row>
    <row r="1523" spans="1:16" x14ac:dyDescent="0.25">
      <c r="A1523" s="3">
        <f xml:space="preserve"> ROW( data_scaledImpacts[[#This Row],[row_id]] ) - ROW( data_scaledImpacts[[#Headers],[row_id]] )</f>
        <v>1522</v>
      </c>
      <c r="B1523" s="41" t="str">
        <f xml:space="preserve"> _xlfn.TEXTJOIN( "", , data_scaledImpacts[[#This Row],[sector]:[impactType]] )</f>
        <v>ElecTDGISS-E2-R7NoAdapt</v>
      </c>
      <c r="C1523" s="33" t="s">
        <v>1002</v>
      </c>
      <c r="D1523" s="33" t="s">
        <v>2</v>
      </c>
      <c r="E1523" s="34">
        <v>7</v>
      </c>
      <c r="F1523" s="34"/>
      <c r="G1523" s="34" t="s">
        <v>87</v>
      </c>
      <c r="H1523" s="35"/>
      <c r="I1523" s="43" t="s">
        <v>79</v>
      </c>
      <c r="J1523" s="36"/>
      <c r="K1523" s="36"/>
      <c r="L1523" s="37"/>
      <c r="M1523" s="36"/>
      <c r="N1523" s="36"/>
      <c r="O1523" s="36"/>
    </row>
    <row r="1524" spans="1:16" x14ac:dyDescent="0.25">
      <c r="A1524" s="3">
        <f xml:space="preserve"> ROW( data_scaledImpacts[[#This Row],[row_id]] ) - ROW( data_scaledImpacts[[#Headers],[row_id]] )</f>
        <v>1523</v>
      </c>
      <c r="B1524" s="41" t="str">
        <f xml:space="preserve"> _xlfn.TEXTJOIN( "", , data_scaledImpacts[[#This Row],[sector]:[impactType]] )</f>
        <v>ElecTDHadGEM2-ES7NoAdapt</v>
      </c>
      <c r="C1524" s="33" t="s">
        <v>1002</v>
      </c>
      <c r="D1524" s="33" t="s">
        <v>3</v>
      </c>
      <c r="E1524" s="34">
        <v>7</v>
      </c>
      <c r="F1524" s="34"/>
      <c r="G1524" s="34" t="s">
        <v>87</v>
      </c>
      <c r="H1524" s="35"/>
      <c r="I1524" s="43" t="s">
        <v>80</v>
      </c>
      <c r="J1524" s="36"/>
      <c r="K1524" s="36"/>
      <c r="L1524" s="37"/>
      <c r="M1524" s="36"/>
      <c r="N1524" s="36"/>
      <c r="O1524" s="36"/>
    </row>
    <row r="1525" spans="1:16" x14ac:dyDescent="0.25">
      <c r="A1525" s="3">
        <f xml:space="preserve"> ROW( data_scaledImpacts[[#This Row],[row_id]] ) - ROW( data_scaledImpacts[[#Headers],[row_id]] )</f>
        <v>1524</v>
      </c>
      <c r="B1525" s="41" t="str">
        <f xml:space="preserve"> _xlfn.TEXTJOIN( "", , data_scaledImpacts[[#This Row],[sector]:[impactType]] )</f>
        <v>ElecTDMIROC57NoAdapt</v>
      </c>
      <c r="C1525" s="33" t="s">
        <v>1002</v>
      </c>
      <c r="D1525" s="33" t="s">
        <v>4</v>
      </c>
      <c r="E1525" s="34">
        <v>7</v>
      </c>
      <c r="F1525" s="34"/>
      <c r="G1525" s="34" t="s">
        <v>87</v>
      </c>
      <c r="H1525" s="35"/>
      <c r="I1525" s="43" t="s">
        <v>81</v>
      </c>
      <c r="J1525" s="36"/>
      <c r="K1525" s="36"/>
      <c r="L1525" s="37"/>
      <c r="M1525" s="36"/>
      <c r="N1525" s="36"/>
      <c r="O1525" s="36"/>
    </row>
    <row r="1526" spans="1:16" x14ac:dyDescent="0.25">
      <c r="A1526" s="3">
        <f xml:space="preserve"> ROW( data_scaledImpacts[[#This Row],[row_id]] ) - ROW( data_scaledImpacts[[#Headers],[row_id]] )</f>
        <v>1525</v>
      </c>
      <c r="B1526" s="41" t="str">
        <f xml:space="preserve"> _xlfn.TEXTJOIN( "", , data_scaledImpacts[[#This Row],[sector]:[impactType]] )</f>
        <v>ElecTDGFDL-CM37NoAdapt</v>
      </c>
      <c r="C1526" s="33" t="s">
        <v>1002</v>
      </c>
      <c r="D1526" s="33" t="s">
        <v>5</v>
      </c>
      <c r="E1526" s="34">
        <v>7</v>
      </c>
      <c r="F1526" s="34"/>
      <c r="G1526" s="34" t="s">
        <v>87</v>
      </c>
      <c r="H1526" s="35"/>
      <c r="I1526" s="43" t="s">
        <v>82</v>
      </c>
      <c r="J1526" s="36"/>
      <c r="K1526" s="36"/>
      <c r="L1526" s="37"/>
      <c r="M1526" s="36"/>
      <c r="N1526" s="36"/>
      <c r="O1526" s="36"/>
    </row>
    <row r="1527" spans="1:16" x14ac:dyDescent="0.25">
      <c r="A1527" s="3">
        <f xml:space="preserve"> ROW( data_scaledImpacts[[#This Row],[row_id]] ) - ROW( data_scaledImpacts[[#Headers],[row_id]] )</f>
        <v>1526</v>
      </c>
      <c r="B1527" s="41" t="str">
        <f xml:space="preserve"> _xlfn.TEXTJOIN( "", , data_scaledImpacts[[#This Row],[sector]:[impactType]] )</f>
        <v>ElecTDGCM Average7NoAdapt</v>
      </c>
      <c r="C1527" s="33" t="s">
        <v>1002</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25">
      <c r="A1528" s="3">
        <f xml:space="preserve"> ROW( data_scaledImpacts[[#This Row],[row_id]] ) - ROW( data_scaledImpacts[[#Headers],[row_id]] )</f>
        <v>1527</v>
      </c>
      <c r="B1528" s="41" t="str">
        <f xml:space="preserve"> _xlfn.TEXTJOIN( "", , data_scaledImpacts[[#This Row],[sector]:[impactType]] )</f>
        <v>ElecTDCanESM21Reactive</v>
      </c>
      <c r="C1528" s="33" t="s">
        <v>1002</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25">
      <c r="A1529" s="3">
        <f xml:space="preserve"> ROW( data_scaledImpacts[[#This Row],[row_id]] ) - ROW( data_scaledImpacts[[#Headers],[row_id]] )</f>
        <v>1528</v>
      </c>
      <c r="B1529" s="41" t="str">
        <f xml:space="preserve"> _xlfn.TEXTJOIN( "", , data_scaledImpacts[[#This Row],[sector]:[impactType]] )</f>
        <v>ElecTDCCSM41Reactive</v>
      </c>
      <c r="C1529" s="33" t="s">
        <v>1002</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25">
      <c r="A1530" s="3">
        <f xml:space="preserve"> ROW( data_scaledImpacts[[#This Row],[row_id]] ) - ROW( data_scaledImpacts[[#Headers],[row_id]] )</f>
        <v>1529</v>
      </c>
      <c r="B1530" s="41" t="str">
        <f xml:space="preserve"> _xlfn.TEXTJOIN( "", , data_scaledImpacts[[#This Row],[sector]:[impactType]] )</f>
        <v>ElecTDGISS-E2-R1Reactive</v>
      </c>
      <c r="C1530" s="33" t="s">
        <v>1002</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25">
      <c r="A1531" s="3">
        <f xml:space="preserve"> ROW( data_scaledImpacts[[#This Row],[row_id]] ) - ROW( data_scaledImpacts[[#Headers],[row_id]] )</f>
        <v>1530</v>
      </c>
      <c r="B1531" s="41" t="str">
        <f xml:space="preserve"> _xlfn.TEXTJOIN( "", , data_scaledImpacts[[#This Row],[sector]:[impactType]] )</f>
        <v>ElecTDHadGEM2-ES1Reactive</v>
      </c>
      <c r="C1531" s="33" t="s">
        <v>1002</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25">
      <c r="A1532" s="3">
        <f xml:space="preserve"> ROW( data_scaledImpacts[[#This Row],[row_id]] ) - ROW( data_scaledImpacts[[#Headers],[row_id]] )</f>
        <v>1531</v>
      </c>
      <c r="B1532" s="41" t="str">
        <f xml:space="preserve"> _xlfn.TEXTJOIN( "", , data_scaledImpacts[[#This Row],[sector]:[impactType]] )</f>
        <v>ElecTDMIROC51Reactive</v>
      </c>
      <c r="C1532" s="33" t="s">
        <v>1002</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25">
      <c r="A1533" s="3">
        <f xml:space="preserve"> ROW( data_scaledImpacts[[#This Row],[row_id]] ) - ROW( data_scaledImpacts[[#Headers],[row_id]] )</f>
        <v>1532</v>
      </c>
      <c r="B1533" s="41" t="str">
        <f xml:space="preserve"> _xlfn.TEXTJOIN( "", , data_scaledImpacts[[#This Row],[sector]:[impactType]] )</f>
        <v>ElecTDGFDL-CM31Reactive</v>
      </c>
      <c r="C1533" s="33" t="s">
        <v>1002</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25">
      <c r="A1534" s="3">
        <f xml:space="preserve"> ROW( data_scaledImpacts[[#This Row],[row_id]] ) - ROW( data_scaledImpacts[[#Headers],[row_id]] )</f>
        <v>1533</v>
      </c>
      <c r="B1534" s="41" t="str">
        <f xml:space="preserve"> _xlfn.TEXTJOIN( "", , data_scaledImpacts[[#This Row],[sector]:[impactType]] )</f>
        <v>ElecTDGCM Average1Reactive</v>
      </c>
      <c r="C1534" s="33" t="s">
        <v>1002</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25">
      <c r="A1535" s="3">
        <f xml:space="preserve"> ROW( data_scaledImpacts[[#This Row],[row_id]] ) - ROW( data_scaledImpacts[[#Headers],[row_id]] )</f>
        <v>1534</v>
      </c>
      <c r="B1535" s="41" t="str">
        <f xml:space="preserve"> _xlfn.TEXTJOIN( "", , data_scaledImpacts[[#This Row],[sector]:[impactType]] )</f>
        <v>ElecTDCanESM22Reactive</v>
      </c>
      <c r="C1535" s="33" t="s">
        <v>1002</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25">
      <c r="A1536" s="3">
        <f xml:space="preserve"> ROW( data_scaledImpacts[[#This Row],[row_id]] ) - ROW( data_scaledImpacts[[#Headers],[row_id]] )</f>
        <v>1535</v>
      </c>
      <c r="B1536" s="41" t="str">
        <f xml:space="preserve"> _xlfn.TEXTJOIN( "", , data_scaledImpacts[[#This Row],[sector]:[impactType]] )</f>
        <v>ElecTDCCSM42Reactive</v>
      </c>
      <c r="C1536" s="33" t="s">
        <v>1002</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25">
      <c r="A1537" s="3">
        <f xml:space="preserve"> ROW( data_scaledImpacts[[#This Row],[row_id]] ) - ROW( data_scaledImpacts[[#Headers],[row_id]] )</f>
        <v>1536</v>
      </c>
      <c r="B1537" s="41" t="str">
        <f xml:space="preserve"> _xlfn.TEXTJOIN( "", , data_scaledImpacts[[#This Row],[sector]:[impactType]] )</f>
        <v>ElecTDGISS-E2-R2Reactive</v>
      </c>
      <c r="C1537" s="33" t="s">
        <v>1002</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25">
      <c r="A1538" s="3">
        <f xml:space="preserve"> ROW( data_scaledImpacts[[#This Row],[row_id]] ) - ROW( data_scaledImpacts[[#Headers],[row_id]] )</f>
        <v>1537</v>
      </c>
      <c r="B1538" s="41" t="str">
        <f xml:space="preserve"> _xlfn.TEXTJOIN( "", , data_scaledImpacts[[#This Row],[sector]:[impactType]] )</f>
        <v>ElecTDHadGEM2-ES2Reactive</v>
      </c>
      <c r="C1538" s="33" t="s">
        <v>1002</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25">
      <c r="A1539" s="3">
        <f xml:space="preserve"> ROW( data_scaledImpacts[[#This Row],[row_id]] ) - ROW( data_scaledImpacts[[#Headers],[row_id]] )</f>
        <v>1538</v>
      </c>
      <c r="B1539" s="41" t="str">
        <f xml:space="preserve"> _xlfn.TEXTJOIN( "", , data_scaledImpacts[[#This Row],[sector]:[impactType]] )</f>
        <v>ElecTDMIROC52Reactive</v>
      </c>
      <c r="C1539" s="33" t="s">
        <v>1002</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25">
      <c r="A1540" s="3">
        <f xml:space="preserve"> ROW( data_scaledImpacts[[#This Row],[row_id]] ) - ROW( data_scaledImpacts[[#Headers],[row_id]] )</f>
        <v>1539</v>
      </c>
      <c r="B1540" s="41" t="str">
        <f xml:space="preserve"> _xlfn.TEXTJOIN( "", , data_scaledImpacts[[#This Row],[sector]:[impactType]] )</f>
        <v>ElecTDGFDL-CM32Reactive</v>
      </c>
      <c r="C1540" s="33" t="s">
        <v>1002</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25">
      <c r="A1541" s="3">
        <f xml:space="preserve"> ROW( data_scaledImpacts[[#This Row],[row_id]] ) - ROW( data_scaledImpacts[[#Headers],[row_id]] )</f>
        <v>1540</v>
      </c>
      <c r="B1541" s="41" t="str">
        <f xml:space="preserve"> _xlfn.TEXTJOIN( "", , data_scaledImpacts[[#This Row],[sector]:[impactType]] )</f>
        <v>ElecTDGCM Average2Reactive</v>
      </c>
      <c r="C1541" s="33" t="s">
        <v>1002</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25">
      <c r="A1542" s="3">
        <f xml:space="preserve"> ROW( data_scaledImpacts[[#This Row],[row_id]] ) - ROW( data_scaledImpacts[[#Headers],[row_id]] )</f>
        <v>1541</v>
      </c>
      <c r="B1542" s="41" t="str">
        <f xml:space="preserve"> _xlfn.TEXTJOIN( "", , data_scaledImpacts[[#This Row],[sector]:[impactType]] )</f>
        <v>ElecTDCanESM23Reactive</v>
      </c>
      <c r="C1542" s="33" t="s">
        <v>1002</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25">
      <c r="A1543" s="3">
        <f xml:space="preserve"> ROW( data_scaledImpacts[[#This Row],[row_id]] ) - ROW( data_scaledImpacts[[#Headers],[row_id]] )</f>
        <v>1542</v>
      </c>
      <c r="B1543" s="41" t="str">
        <f xml:space="preserve"> _xlfn.TEXTJOIN( "", , data_scaledImpacts[[#This Row],[sector]:[impactType]] )</f>
        <v>ElecTDCCSM43Reactive</v>
      </c>
      <c r="C1543" s="33" t="s">
        <v>1002</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25">
      <c r="A1544" s="3">
        <f xml:space="preserve"> ROW( data_scaledImpacts[[#This Row],[row_id]] ) - ROW( data_scaledImpacts[[#Headers],[row_id]] )</f>
        <v>1543</v>
      </c>
      <c r="B1544" s="41" t="str">
        <f xml:space="preserve"> _xlfn.TEXTJOIN( "", , data_scaledImpacts[[#This Row],[sector]:[impactType]] )</f>
        <v>ElecTDGISS-E2-R3Reactive</v>
      </c>
      <c r="C1544" s="33" t="s">
        <v>1002</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25">
      <c r="A1545" s="3">
        <f xml:space="preserve"> ROW( data_scaledImpacts[[#This Row],[row_id]] ) - ROW( data_scaledImpacts[[#Headers],[row_id]] )</f>
        <v>1544</v>
      </c>
      <c r="B1545" s="41" t="str">
        <f xml:space="preserve"> _xlfn.TEXTJOIN( "", , data_scaledImpacts[[#This Row],[sector]:[impactType]] )</f>
        <v>ElecTDHadGEM2-ES3Reactive</v>
      </c>
      <c r="C1545" s="33" t="s">
        <v>1002</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25">
      <c r="A1546" s="3">
        <f xml:space="preserve"> ROW( data_scaledImpacts[[#This Row],[row_id]] ) - ROW( data_scaledImpacts[[#Headers],[row_id]] )</f>
        <v>1545</v>
      </c>
      <c r="B1546" s="41" t="str">
        <f xml:space="preserve"> _xlfn.TEXTJOIN( "", , data_scaledImpacts[[#This Row],[sector]:[impactType]] )</f>
        <v>ElecTDMIROC53Reactive</v>
      </c>
      <c r="C1546" s="33" t="s">
        <v>1002</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25">
      <c r="A1547" s="3">
        <f xml:space="preserve"> ROW( data_scaledImpacts[[#This Row],[row_id]] ) - ROW( data_scaledImpacts[[#Headers],[row_id]] )</f>
        <v>1546</v>
      </c>
      <c r="B1547" s="41" t="str">
        <f xml:space="preserve"> _xlfn.TEXTJOIN( "", , data_scaledImpacts[[#This Row],[sector]:[impactType]] )</f>
        <v>ElecTDGFDL-CM33Reactive</v>
      </c>
      <c r="C1547" s="33" t="s">
        <v>1002</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25">
      <c r="A1548" s="3">
        <f xml:space="preserve"> ROW( data_scaledImpacts[[#This Row],[row_id]] ) - ROW( data_scaledImpacts[[#Headers],[row_id]] )</f>
        <v>1547</v>
      </c>
      <c r="B1548" s="41" t="str">
        <f xml:space="preserve"> _xlfn.TEXTJOIN( "", , data_scaledImpacts[[#This Row],[sector]:[impactType]] )</f>
        <v>ElecTDGCM Average3Reactive</v>
      </c>
      <c r="C1548" s="33" t="s">
        <v>1002</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25">
      <c r="A1549" s="3">
        <f xml:space="preserve"> ROW( data_scaledImpacts[[#This Row],[row_id]] ) - ROW( data_scaledImpacts[[#Headers],[row_id]] )</f>
        <v>1548</v>
      </c>
      <c r="B1549" s="41" t="str">
        <f xml:space="preserve"> _xlfn.TEXTJOIN( "", , data_scaledImpacts[[#This Row],[sector]:[impactType]] )</f>
        <v>ElecTDCanESM24Reactive</v>
      </c>
      <c r="C1549" s="33" t="s">
        <v>1002</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25">
      <c r="A1550" s="3">
        <f xml:space="preserve"> ROW( data_scaledImpacts[[#This Row],[row_id]] ) - ROW( data_scaledImpacts[[#Headers],[row_id]] )</f>
        <v>1549</v>
      </c>
      <c r="B1550" s="41" t="str">
        <f xml:space="preserve"> _xlfn.TEXTJOIN( "", , data_scaledImpacts[[#This Row],[sector]:[impactType]] )</f>
        <v>ElecTDCCSM44Reactive</v>
      </c>
      <c r="C1550" s="33" t="s">
        <v>1002</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25">
      <c r="A1551" s="3">
        <f xml:space="preserve"> ROW( data_scaledImpacts[[#This Row],[row_id]] ) - ROW( data_scaledImpacts[[#Headers],[row_id]] )</f>
        <v>1550</v>
      </c>
      <c r="B1551" s="41" t="str">
        <f xml:space="preserve"> _xlfn.TEXTJOIN( "", , data_scaledImpacts[[#This Row],[sector]:[impactType]] )</f>
        <v>ElecTDGISS-E2-R4Reactive</v>
      </c>
      <c r="C1551" s="33" t="s">
        <v>1002</v>
      </c>
      <c r="D1551" s="33" t="s">
        <v>2</v>
      </c>
      <c r="E1551" s="34">
        <v>4</v>
      </c>
      <c r="F1551" s="34"/>
      <c r="G1551" s="34" t="s">
        <v>88</v>
      </c>
      <c r="H1551" s="35"/>
      <c r="I1551" s="43" t="s">
        <v>58</v>
      </c>
      <c r="J1551" s="36"/>
      <c r="K1551" s="36"/>
      <c r="L1551" s="37"/>
      <c r="M1551" s="36"/>
      <c r="N1551" s="36"/>
      <c r="O1551" s="36"/>
    </row>
    <row r="1552" spans="1:16" x14ac:dyDescent="0.25">
      <c r="A1552" s="3">
        <f xml:space="preserve"> ROW( data_scaledImpacts[[#This Row],[row_id]] ) - ROW( data_scaledImpacts[[#Headers],[row_id]] )</f>
        <v>1551</v>
      </c>
      <c r="B1552" s="41" t="str">
        <f xml:space="preserve"> _xlfn.TEXTJOIN( "", , data_scaledImpacts[[#This Row],[sector]:[impactType]] )</f>
        <v>ElecTDHadGEM2-ES4Reactive</v>
      </c>
      <c r="C1552" s="33" t="s">
        <v>1002</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25">
      <c r="A1553" s="3">
        <f xml:space="preserve"> ROW( data_scaledImpacts[[#This Row],[row_id]] ) - ROW( data_scaledImpacts[[#Headers],[row_id]] )</f>
        <v>1552</v>
      </c>
      <c r="B1553" s="41" t="str">
        <f xml:space="preserve"> _xlfn.TEXTJOIN( "", , data_scaledImpacts[[#This Row],[sector]:[impactType]] )</f>
        <v>ElecTDMIROC54Reactive</v>
      </c>
      <c r="C1553" s="33" t="s">
        <v>1002</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25">
      <c r="A1554" s="3">
        <f xml:space="preserve"> ROW( data_scaledImpacts[[#This Row],[row_id]] ) - ROW( data_scaledImpacts[[#Headers],[row_id]] )</f>
        <v>1553</v>
      </c>
      <c r="B1554" s="41" t="str">
        <f xml:space="preserve"> _xlfn.TEXTJOIN( "", , data_scaledImpacts[[#This Row],[sector]:[impactType]] )</f>
        <v>ElecTDGFDL-CM34Reactive</v>
      </c>
      <c r="C1554" s="33" t="s">
        <v>1002</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25">
      <c r="A1555" s="3">
        <f xml:space="preserve"> ROW( data_scaledImpacts[[#This Row],[row_id]] ) - ROW( data_scaledImpacts[[#Headers],[row_id]] )</f>
        <v>1554</v>
      </c>
      <c r="B1555" s="41" t="str">
        <f xml:space="preserve"> _xlfn.TEXTJOIN( "", , data_scaledImpacts[[#This Row],[sector]:[impactType]] )</f>
        <v>ElecTDGCM Average4Reactive</v>
      </c>
      <c r="C1555" s="33" t="s">
        <v>1002</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25">
      <c r="A1556" s="3">
        <f xml:space="preserve"> ROW( data_scaledImpacts[[#This Row],[row_id]] ) - ROW( data_scaledImpacts[[#Headers],[row_id]] )</f>
        <v>1555</v>
      </c>
      <c r="B1556" s="41" t="str">
        <f xml:space="preserve"> _xlfn.TEXTJOIN( "", , data_scaledImpacts[[#This Row],[sector]:[impactType]] )</f>
        <v>ElecTDCanESM25Reactive</v>
      </c>
      <c r="C1556" s="33" t="s">
        <v>1002</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25">
      <c r="A1557" s="3">
        <f xml:space="preserve"> ROW( data_scaledImpacts[[#This Row],[row_id]] ) - ROW( data_scaledImpacts[[#Headers],[row_id]] )</f>
        <v>1556</v>
      </c>
      <c r="B1557" s="41" t="str">
        <f xml:space="preserve"> _xlfn.TEXTJOIN( "", , data_scaledImpacts[[#This Row],[sector]:[impactType]] )</f>
        <v>ElecTDCCSM45Reactive</v>
      </c>
      <c r="C1557" s="33" t="s">
        <v>1002</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25">
      <c r="A1558" s="3">
        <f xml:space="preserve"> ROW( data_scaledImpacts[[#This Row],[row_id]] ) - ROW( data_scaledImpacts[[#Headers],[row_id]] )</f>
        <v>1557</v>
      </c>
      <c r="B1558" s="41" t="str">
        <f xml:space="preserve"> _xlfn.TEXTJOIN( "", , data_scaledImpacts[[#This Row],[sector]:[impactType]] )</f>
        <v>ElecTDGISS-E2-R5Reactive</v>
      </c>
      <c r="C1558" s="33" t="s">
        <v>1002</v>
      </c>
      <c r="D1558" s="33" t="s">
        <v>2</v>
      </c>
      <c r="E1558" s="34">
        <v>5</v>
      </c>
      <c r="F1558" s="34"/>
      <c r="G1558" s="34" t="s">
        <v>88</v>
      </c>
      <c r="H1558" s="35"/>
      <c r="I1558" s="43" t="s">
        <v>65</v>
      </c>
      <c r="J1558" s="36"/>
      <c r="K1558" s="36"/>
      <c r="L1558" s="37"/>
      <c r="M1558" s="36"/>
      <c r="N1558" s="36"/>
      <c r="O1558" s="36"/>
    </row>
    <row r="1559" spans="1:16" x14ac:dyDescent="0.25">
      <c r="A1559" s="3">
        <f xml:space="preserve"> ROW( data_scaledImpacts[[#This Row],[row_id]] ) - ROW( data_scaledImpacts[[#Headers],[row_id]] )</f>
        <v>1558</v>
      </c>
      <c r="B1559" s="41" t="str">
        <f xml:space="preserve"> _xlfn.TEXTJOIN( "", , data_scaledImpacts[[#This Row],[sector]:[impactType]] )</f>
        <v>ElecTDHadGEM2-ES5Reactive</v>
      </c>
      <c r="C1559" s="33" t="s">
        <v>1002</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25">
      <c r="A1560" s="3">
        <f xml:space="preserve"> ROW( data_scaledImpacts[[#This Row],[row_id]] ) - ROW( data_scaledImpacts[[#Headers],[row_id]] )</f>
        <v>1559</v>
      </c>
      <c r="B1560" s="41" t="str">
        <f xml:space="preserve"> _xlfn.TEXTJOIN( "", , data_scaledImpacts[[#This Row],[sector]:[impactType]] )</f>
        <v>ElecTDMIROC55Reactive</v>
      </c>
      <c r="C1560" s="33" t="s">
        <v>1002</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25">
      <c r="A1561" s="3">
        <f xml:space="preserve"> ROW( data_scaledImpacts[[#This Row],[row_id]] ) - ROW( data_scaledImpacts[[#Headers],[row_id]] )</f>
        <v>1560</v>
      </c>
      <c r="B1561" s="41" t="str">
        <f xml:space="preserve"> _xlfn.TEXTJOIN( "", , data_scaledImpacts[[#This Row],[sector]:[impactType]] )</f>
        <v>ElecTDGFDL-CM35Reactive</v>
      </c>
      <c r="C1561" s="33" t="s">
        <v>1002</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25">
      <c r="A1562" s="3">
        <f xml:space="preserve"> ROW( data_scaledImpacts[[#This Row],[row_id]] ) - ROW( data_scaledImpacts[[#Headers],[row_id]] )</f>
        <v>1561</v>
      </c>
      <c r="B1562" s="41" t="str">
        <f xml:space="preserve"> _xlfn.TEXTJOIN( "", , data_scaledImpacts[[#This Row],[sector]:[impactType]] )</f>
        <v>ElecTDGCM Average5Reactive</v>
      </c>
      <c r="C1562" s="33" t="s">
        <v>1002</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25">
      <c r="A1563" s="3">
        <f xml:space="preserve"> ROW( data_scaledImpacts[[#This Row],[row_id]] ) - ROW( data_scaledImpacts[[#Headers],[row_id]] )</f>
        <v>1562</v>
      </c>
      <c r="B1563" s="41" t="str">
        <f xml:space="preserve"> _xlfn.TEXTJOIN( "", , data_scaledImpacts[[#This Row],[sector]:[impactType]] )</f>
        <v>ElecTDCanESM26Reactive</v>
      </c>
      <c r="C1563" s="33" t="s">
        <v>1002</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25">
      <c r="A1564" s="3">
        <f xml:space="preserve"> ROW( data_scaledImpacts[[#This Row],[row_id]] ) - ROW( data_scaledImpacts[[#Headers],[row_id]] )</f>
        <v>1563</v>
      </c>
      <c r="B1564" s="41" t="str">
        <f xml:space="preserve"> _xlfn.TEXTJOIN( "", , data_scaledImpacts[[#This Row],[sector]:[impactType]] )</f>
        <v>ElecTDCCSM46Reactive</v>
      </c>
      <c r="C1564" s="33" t="s">
        <v>1002</v>
      </c>
      <c r="D1564" s="33" t="s">
        <v>1</v>
      </c>
      <c r="E1564" s="34">
        <v>6</v>
      </c>
      <c r="F1564" s="34"/>
      <c r="G1564" s="34" t="s">
        <v>88</v>
      </c>
      <c r="H1564" s="35"/>
      <c r="I1564" s="43" t="s">
        <v>71</v>
      </c>
      <c r="J1564" s="36"/>
      <c r="K1564" s="36"/>
      <c r="L1564" s="37"/>
      <c r="M1564" s="36"/>
      <c r="N1564" s="36"/>
      <c r="O1564" s="36"/>
    </row>
    <row r="1565" spans="1:16" x14ac:dyDescent="0.25">
      <c r="A1565" s="3">
        <f xml:space="preserve"> ROW( data_scaledImpacts[[#This Row],[row_id]] ) - ROW( data_scaledImpacts[[#Headers],[row_id]] )</f>
        <v>1564</v>
      </c>
      <c r="B1565" s="41" t="str">
        <f xml:space="preserve"> _xlfn.TEXTJOIN( "", , data_scaledImpacts[[#This Row],[sector]:[impactType]] )</f>
        <v>ElecTDGISS-E2-R6Reactive</v>
      </c>
      <c r="C1565" s="33" t="s">
        <v>1002</v>
      </c>
      <c r="D1565" s="33" t="s">
        <v>2</v>
      </c>
      <c r="E1565" s="34">
        <v>6</v>
      </c>
      <c r="F1565" s="34"/>
      <c r="G1565" s="34" t="s">
        <v>88</v>
      </c>
      <c r="H1565" s="35"/>
      <c r="I1565" s="43" t="s">
        <v>72</v>
      </c>
      <c r="J1565" s="36"/>
      <c r="K1565" s="36"/>
      <c r="L1565" s="37"/>
      <c r="M1565" s="36"/>
      <c r="N1565" s="36"/>
      <c r="O1565" s="36"/>
    </row>
    <row r="1566" spans="1:16" x14ac:dyDescent="0.25">
      <c r="A1566" s="3">
        <f xml:space="preserve"> ROW( data_scaledImpacts[[#This Row],[row_id]] ) - ROW( data_scaledImpacts[[#Headers],[row_id]] )</f>
        <v>1565</v>
      </c>
      <c r="B1566" s="41" t="str">
        <f xml:space="preserve"> _xlfn.TEXTJOIN( "", , data_scaledImpacts[[#This Row],[sector]:[impactType]] )</f>
        <v>ElecTDHadGEM2-ES6Reactive</v>
      </c>
      <c r="C1566" s="33" t="s">
        <v>1002</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25">
      <c r="A1567" s="3">
        <f xml:space="preserve"> ROW( data_scaledImpacts[[#This Row],[row_id]] ) - ROW( data_scaledImpacts[[#Headers],[row_id]] )</f>
        <v>1566</v>
      </c>
      <c r="B1567" s="41" t="str">
        <f xml:space="preserve"> _xlfn.TEXTJOIN( "", , data_scaledImpacts[[#This Row],[sector]:[impactType]] )</f>
        <v>ElecTDMIROC56Reactive</v>
      </c>
      <c r="C1567" s="33" t="s">
        <v>1002</v>
      </c>
      <c r="D1567" s="33" t="s">
        <v>4</v>
      </c>
      <c r="E1567" s="34">
        <v>6</v>
      </c>
      <c r="F1567" s="34"/>
      <c r="G1567" s="34" t="s">
        <v>88</v>
      </c>
      <c r="H1567" s="35"/>
      <c r="I1567" s="43" t="s">
        <v>74</v>
      </c>
      <c r="J1567" s="36"/>
      <c r="K1567" s="36"/>
      <c r="L1567" s="37"/>
      <c r="M1567" s="36"/>
      <c r="N1567" s="36"/>
      <c r="O1567" s="36"/>
    </row>
    <row r="1568" spans="1:16" x14ac:dyDescent="0.25">
      <c r="A1568" s="3">
        <f xml:space="preserve"> ROW( data_scaledImpacts[[#This Row],[row_id]] ) - ROW( data_scaledImpacts[[#Headers],[row_id]] )</f>
        <v>1567</v>
      </c>
      <c r="B1568" s="41" t="str">
        <f xml:space="preserve"> _xlfn.TEXTJOIN( "", , data_scaledImpacts[[#This Row],[sector]:[impactType]] )</f>
        <v>ElecTDGFDL-CM36Reactive</v>
      </c>
      <c r="C1568" s="33" t="s">
        <v>1002</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25">
      <c r="A1569" s="3">
        <f xml:space="preserve"> ROW( data_scaledImpacts[[#This Row],[row_id]] ) - ROW( data_scaledImpacts[[#Headers],[row_id]] )</f>
        <v>1568</v>
      </c>
      <c r="B1569" s="41" t="str">
        <f xml:space="preserve"> _xlfn.TEXTJOIN( "", , data_scaledImpacts[[#This Row],[sector]:[impactType]] )</f>
        <v>ElecTDGCM Average6Reactive</v>
      </c>
      <c r="C1569" s="33" t="s">
        <v>1002</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25">
      <c r="A1570" s="3">
        <f xml:space="preserve"> ROW( data_scaledImpacts[[#This Row],[row_id]] ) - ROW( data_scaledImpacts[[#Headers],[row_id]] )</f>
        <v>1569</v>
      </c>
      <c r="B1570" s="41" t="str">
        <f xml:space="preserve"> _xlfn.TEXTJOIN( "", , data_scaledImpacts[[#This Row],[sector]:[impactType]] )</f>
        <v>ElecTDCanESM27Reactive</v>
      </c>
      <c r="C1570" s="33" t="s">
        <v>1002</v>
      </c>
      <c r="D1570" s="33" t="s">
        <v>0</v>
      </c>
      <c r="E1570" s="34">
        <v>7</v>
      </c>
      <c r="F1570" s="34"/>
      <c r="G1570" s="34" t="s">
        <v>88</v>
      </c>
      <c r="H1570" s="35"/>
      <c r="I1570" s="43" t="s">
        <v>77</v>
      </c>
      <c r="J1570" s="36"/>
      <c r="K1570" s="36"/>
      <c r="L1570" s="37"/>
      <c r="M1570" s="36"/>
      <c r="N1570" s="36"/>
      <c r="O1570" s="36"/>
    </row>
    <row r="1571" spans="1:16" x14ac:dyDescent="0.25">
      <c r="A1571" s="3">
        <f xml:space="preserve"> ROW( data_scaledImpacts[[#This Row],[row_id]] ) - ROW( data_scaledImpacts[[#Headers],[row_id]] )</f>
        <v>1570</v>
      </c>
      <c r="B1571" s="41" t="str">
        <f xml:space="preserve"> _xlfn.TEXTJOIN( "", , data_scaledImpacts[[#This Row],[sector]:[impactType]] )</f>
        <v>ElecTDCCSM47Reactive</v>
      </c>
      <c r="C1571" s="33" t="s">
        <v>1002</v>
      </c>
      <c r="D1571" s="33" t="s">
        <v>1</v>
      </c>
      <c r="E1571" s="34">
        <v>7</v>
      </c>
      <c r="F1571" s="34"/>
      <c r="G1571" s="34" t="s">
        <v>88</v>
      </c>
      <c r="H1571" s="35"/>
      <c r="I1571" s="43" t="s">
        <v>78</v>
      </c>
      <c r="J1571" s="36"/>
      <c r="K1571" s="36"/>
      <c r="L1571" s="37"/>
      <c r="M1571" s="36"/>
      <c r="N1571" s="36"/>
      <c r="O1571" s="36"/>
    </row>
    <row r="1572" spans="1:16" x14ac:dyDescent="0.25">
      <c r="A1572" s="3">
        <f xml:space="preserve"> ROW( data_scaledImpacts[[#This Row],[row_id]] ) - ROW( data_scaledImpacts[[#Headers],[row_id]] )</f>
        <v>1571</v>
      </c>
      <c r="B1572" s="41" t="str">
        <f xml:space="preserve"> _xlfn.TEXTJOIN( "", , data_scaledImpacts[[#This Row],[sector]:[impactType]] )</f>
        <v>ElecTDGISS-E2-R7Reactive</v>
      </c>
      <c r="C1572" s="33" t="s">
        <v>1002</v>
      </c>
      <c r="D1572" s="33" t="s">
        <v>2</v>
      </c>
      <c r="E1572" s="34">
        <v>7</v>
      </c>
      <c r="F1572" s="34"/>
      <c r="G1572" s="34" t="s">
        <v>88</v>
      </c>
      <c r="H1572" s="35"/>
      <c r="I1572" s="43" t="s">
        <v>79</v>
      </c>
      <c r="J1572" s="36"/>
      <c r="K1572" s="36"/>
      <c r="L1572" s="37"/>
      <c r="M1572" s="36"/>
      <c r="N1572" s="36"/>
      <c r="O1572" s="36"/>
    </row>
    <row r="1573" spans="1:16" x14ac:dyDescent="0.25">
      <c r="A1573" s="3">
        <f xml:space="preserve"> ROW( data_scaledImpacts[[#This Row],[row_id]] ) - ROW( data_scaledImpacts[[#Headers],[row_id]] )</f>
        <v>1572</v>
      </c>
      <c r="B1573" s="41" t="str">
        <f xml:space="preserve"> _xlfn.TEXTJOIN( "", , data_scaledImpacts[[#This Row],[sector]:[impactType]] )</f>
        <v>ElecTDHadGEM2-ES7Reactive</v>
      </c>
      <c r="C1573" s="33" t="s">
        <v>1002</v>
      </c>
      <c r="D1573" s="33" t="s">
        <v>3</v>
      </c>
      <c r="E1573" s="34">
        <v>7</v>
      </c>
      <c r="F1573" s="34"/>
      <c r="G1573" s="34" t="s">
        <v>88</v>
      </c>
      <c r="H1573" s="35"/>
      <c r="I1573" s="43" t="s">
        <v>80</v>
      </c>
      <c r="J1573" s="36"/>
      <c r="K1573" s="36"/>
      <c r="L1573" s="37"/>
      <c r="M1573" s="36"/>
      <c r="N1573" s="36"/>
      <c r="O1573" s="36"/>
    </row>
    <row r="1574" spans="1:16" x14ac:dyDescent="0.25">
      <c r="A1574" s="3">
        <f xml:space="preserve"> ROW( data_scaledImpacts[[#This Row],[row_id]] ) - ROW( data_scaledImpacts[[#Headers],[row_id]] )</f>
        <v>1573</v>
      </c>
      <c r="B1574" s="41" t="str">
        <f xml:space="preserve"> _xlfn.TEXTJOIN( "", , data_scaledImpacts[[#This Row],[sector]:[impactType]] )</f>
        <v>ElecTDMIROC57Reactive</v>
      </c>
      <c r="C1574" s="33" t="s">
        <v>1002</v>
      </c>
      <c r="D1574" s="33" t="s">
        <v>4</v>
      </c>
      <c r="E1574" s="34">
        <v>7</v>
      </c>
      <c r="F1574" s="34"/>
      <c r="G1574" s="34" t="s">
        <v>88</v>
      </c>
      <c r="H1574" s="35"/>
      <c r="I1574" s="43" t="s">
        <v>81</v>
      </c>
      <c r="J1574" s="36"/>
      <c r="K1574" s="36"/>
      <c r="L1574" s="37"/>
      <c r="M1574" s="36"/>
      <c r="N1574" s="36"/>
      <c r="O1574" s="36"/>
    </row>
    <row r="1575" spans="1:16" x14ac:dyDescent="0.25">
      <c r="A1575" s="3">
        <f xml:space="preserve"> ROW( data_scaledImpacts[[#This Row],[row_id]] ) - ROW( data_scaledImpacts[[#Headers],[row_id]] )</f>
        <v>1574</v>
      </c>
      <c r="B1575" s="41" t="str">
        <f xml:space="preserve"> _xlfn.TEXTJOIN( "", , data_scaledImpacts[[#This Row],[sector]:[impactType]] )</f>
        <v>ElecTDGFDL-CM37Reactive</v>
      </c>
      <c r="C1575" s="33" t="s">
        <v>1002</v>
      </c>
      <c r="D1575" s="33" t="s">
        <v>5</v>
      </c>
      <c r="E1575" s="34">
        <v>7</v>
      </c>
      <c r="F1575" s="34"/>
      <c r="G1575" s="34" t="s">
        <v>88</v>
      </c>
      <c r="H1575" s="35"/>
      <c r="I1575" s="43" t="s">
        <v>82</v>
      </c>
      <c r="J1575" s="36"/>
      <c r="K1575" s="36"/>
      <c r="L1575" s="37"/>
      <c r="M1575" s="36"/>
      <c r="N1575" s="36"/>
      <c r="O1575" s="36"/>
    </row>
    <row r="1576" spans="1:16" x14ac:dyDescent="0.25">
      <c r="A1576" s="3">
        <f xml:space="preserve"> ROW( data_scaledImpacts[[#This Row],[row_id]] ) - ROW( data_scaledImpacts[[#Headers],[row_id]] )</f>
        <v>1575</v>
      </c>
      <c r="B1576" s="41" t="str">
        <f xml:space="preserve"> _xlfn.TEXTJOIN( "", , data_scaledImpacts[[#This Row],[sector]:[impactType]] )</f>
        <v>ElecTDGCM Average7Reactive</v>
      </c>
      <c r="C1576" s="33" t="s">
        <v>1002</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25">
      <c r="A1577" s="3">
        <f xml:space="preserve"> ROW( data_scaledImpacts[[#This Row],[row_id]] ) - ROW( data_scaledImpacts[[#Headers],[row_id]] )</f>
        <v>1576</v>
      </c>
      <c r="B1577" s="41" t="str">
        <f xml:space="preserve"> _xlfn.TEXTJOIN( "", , data_scaledImpacts[[#This Row],[sector]:[impactType]] )</f>
        <v>ElecTDCanESM21Proactive</v>
      </c>
      <c r="C1577" s="33" t="s">
        <v>1002</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25">
      <c r="A1578" s="3">
        <f xml:space="preserve"> ROW( data_scaledImpacts[[#This Row],[row_id]] ) - ROW( data_scaledImpacts[[#Headers],[row_id]] )</f>
        <v>1577</v>
      </c>
      <c r="B1578" s="41" t="str">
        <f xml:space="preserve"> _xlfn.TEXTJOIN( "", , data_scaledImpacts[[#This Row],[sector]:[impactType]] )</f>
        <v>ElecTDCCSM41Proactive</v>
      </c>
      <c r="C1578" s="33" t="s">
        <v>1002</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25">
      <c r="A1579" s="3">
        <f xml:space="preserve"> ROW( data_scaledImpacts[[#This Row],[row_id]] ) - ROW( data_scaledImpacts[[#Headers],[row_id]] )</f>
        <v>1578</v>
      </c>
      <c r="B1579" s="41" t="str">
        <f xml:space="preserve"> _xlfn.TEXTJOIN( "", , data_scaledImpacts[[#This Row],[sector]:[impactType]] )</f>
        <v>ElecTDGISS-E2-R1Proactive</v>
      </c>
      <c r="C1579" s="33" t="s">
        <v>1002</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25">
      <c r="A1580" s="3">
        <f xml:space="preserve"> ROW( data_scaledImpacts[[#This Row],[row_id]] ) - ROW( data_scaledImpacts[[#Headers],[row_id]] )</f>
        <v>1579</v>
      </c>
      <c r="B1580" s="41" t="str">
        <f xml:space="preserve"> _xlfn.TEXTJOIN( "", , data_scaledImpacts[[#This Row],[sector]:[impactType]] )</f>
        <v>ElecTDHadGEM2-ES1Proactive</v>
      </c>
      <c r="C1580" s="33" t="s">
        <v>1002</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25">
      <c r="A1581" s="3">
        <f xml:space="preserve"> ROW( data_scaledImpacts[[#This Row],[row_id]] ) - ROW( data_scaledImpacts[[#Headers],[row_id]] )</f>
        <v>1580</v>
      </c>
      <c r="B1581" s="41" t="str">
        <f xml:space="preserve"> _xlfn.TEXTJOIN( "", , data_scaledImpacts[[#This Row],[sector]:[impactType]] )</f>
        <v>ElecTDMIROC51Proactive</v>
      </c>
      <c r="C1581" s="33" t="s">
        <v>1002</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25">
      <c r="A1582" s="3">
        <f xml:space="preserve"> ROW( data_scaledImpacts[[#This Row],[row_id]] ) - ROW( data_scaledImpacts[[#Headers],[row_id]] )</f>
        <v>1581</v>
      </c>
      <c r="B1582" s="41" t="str">
        <f xml:space="preserve"> _xlfn.TEXTJOIN( "", , data_scaledImpacts[[#This Row],[sector]:[impactType]] )</f>
        <v>ElecTDGFDL-CM31Proactive</v>
      </c>
      <c r="C1582" s="33" t="s">
        <v>1002</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25">
      <c r="A1583" s="3">
        <f xml:space="preserve"> ROW( data_scaledImpacts[[#This Row],[row_id]] ) - ROW( data_scaledImpacts[[#Headers],[row_id]] )</f>
        <v>1582</v>
      </c>
      <c r="B1583" s="41" t="str">
        <f xml:space="preserve"> _xlfn.TEXTJOIN( "", , data_scaledImpacts[[#This Row],[sector]:[impactType]] )</f>
        <v>ElecTDGCM Average1Proactive</v>
      </c>
      <c r="C1583" s="33" t="s">
        <v>1002</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25">
      <c r="A1584" s="3">
        <f xml:space="preserve"> ROW( data_scaledImpacts[[#This Row],[row_id]] ) - ROW( data_scaledImpacts[[#Headers],[row_id]] )</f>
        <v>1583</v>
      </c>
      <c r="B1584" s="41" t="str">
        <f xml:space="preserve"> _xlfn.TEXTJOIN( "", , data_scaledImpacts[[#This Row],[sector]:[impactType]] )</f>
        <v>ElecTDCanESM22Proactive</v>
      </c>
      <c r="C1584" s="33" t="s">
        <v>1002</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25">
      <c r="A1585" s="3">
        <f xml:space="preserve"> ROW( data_scaledImpacts[[#This Row],[row_id]] ) - ROW( data_scaledImpacts[[#Headers],[row_id]] )</f>
        <v>1584</v>
      </c>
      <c r="B1585" s="41" t="str">
        <f xml:space="preserve"> _xlfn.TEXTJOIN( "", , data_scaledImpacts[[#This Row],[sector]:[impactType]] )</f>
        <v>ElecTDCCSM42Proactive</v>
      </c>
      <c r="C1585" s="33" t="s">
        <v>1002</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25">
      <c r="A1586" s="3">
        <f xml:space="preserve"> ROW( data_scaledImpacts[[#This Row],[row_id]] ) - ROW( data_scaledImpacts[[#Headers],[row_id]] )</f>
        <v>1585</v>
      </c>
      <c r="B1586" s="41" t="str">
        <f xml:space="preserve"> _xlfn.TEXTJOIN( "", , data_scaledImpacts[[#This Row],[sector]:[impactType]] )</f>
        <v>ElecTDGISS-E2-R2Proactive</v>
      </c>
      <c r="C1586" s="33" t="s">
        <v>1002</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25">
      <c r="A1587" s="3">
        <f xml:space="preserve"> ROW( data_scaledImpacts[[#This Row],[row_id]] ) - ROW( data_scaledImpacts[[#Headers],[row_id]] )</f>
        <v>1586</v>
      </c>
      <c r="B1587" s="41" t="str">
        <f xml:space="preserve"> _xlfn.TEXTJOIN( "", , data_scaledImpacts[[#This Row],[sector]:[impactType]] )</f>
        <v>ElecTDHadGEM2-ES2Proactive</v>
      </c>
      <c r="C1587" s="33" t="s">
        <v>1002</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25">
      <c r="A1588" s="3">
        <f xml:space="preserve"> ROW( data_scaledImpacts[[#This Row],[row_id]] ) - ROW( data_scaledImpacts[[#Headers],[row_id]] )</f>
        <v>1587</v>
      </c>
      <c r="B1588" s="41" t="str">
        <f xml:space="preserve"> _xlfn.TEXTJOIN( "", , data_scaledImpacts[[#This Row],[sector]:[impactType]] )</f>
        <v>ElecTDMIROC52Proactive</v>
      </c>
      <c r="C1588" s="33" t="s">
        <v>1002</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25">
      <c r="A1589" s="3">
        <f xml:space="preserve"> ROW( data_scaledImpacts[[#This Row],[row_id]] ) - ROW( data_scaledImpacts[[#Headers],[row_id]] )</f>
        <v>1588</v>
      </c>
      <c r="B1589" s="41" t="str">
        <f xml:space="preserve"> _xlfn.TEXTJOIN( "", , data_scaledImpacts[[#This Row],[sector]:[impactType]] )</f>
        <v>ElecTDGFDL-CM32Proactive</v>
      </c>
      <c r="C1589" s="33" t="s">
        <v>1002</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25">
      <c r="A1590" s="3">
        <f xml:space="preserve"> ROW( data_scaledImpacts[[#This Row],[row_id]] ) - ROW( data_scaledImpacts[[#Headers],[row_id]] )</f>
        <v>1589</v>
      </c>
      <c r="B1590" s="41" t="str">
        <f xml:space="preserve"> _xlfn.TEXTJOIN( "", , data_scaledImpacts[[#This Row],[sector]:[impactType]] )</f>
        <v>ElecTDGCM Average2Proactive</v>
      </c>
      <c r="C1590" s="33" t="s">
        <v>1002</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25">
      <c r="A1591" s="3">
        <f xml:space="preserve"> ROW( data_scaledImpacts[[#This Row],[row_id]] ) - ROW( data_scaledImpacts[[#Headers],[row_id]] )</f>
        <v>1590</v>
      </c>
      <c r="B1591" s="41" t="str">
        <f xml:space="preserve"> _xlfn.TEXTJOIN( "", , data_scaledImpacts[[#This Row],[sector]:[impactType]] )</f>
        <v>ElecTDCanESM23Proactive</v>
      </c>
      <c r="C1591" s="33" t="s">
        <v>1002</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25">
      <c r="A1592" s="3">
        <f xml:space="preserve"> ROW( data_scaledImpacts[[#This Row],[row_id]] ) - ROW( data_scaledImpacts[[#Headers],[row_id]] )</f>
        <v>1591</v>
      </c>
      <c r="B1592" s="41" t="str">
        <f xml:space="preserve"> _xlfn.TEXTJOIN( "", , data_scaledImpacts[[#This Row],[sector]:[impactType]] )</f>
        <v>ElecTDCCSM43Proactive</v>
      </c>
      <c r="C1592" s="33" t="s">
        <v>1002</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25">
      <c r="A1593" s="3">
        <f xml:space="preserve"> ROW( data_scaledImpacts[[#This Row],[row_id]] ) - ROW( data_scaledImpacts[[#Headers],[row_id]] )</f>
        <v>1592</v>
      </c>
      <c r="B1593" s="41" t="str">
        <f xml:space="preserve"> _xlfn.TEXTJOIN( "", , data_scaledImpacts[[#This Row],[sector]:[impactType]] )</f>
        <v>ElecTDGISS-E2-R3Proactive</v>
      </c>
      <c r="C1593" s="33" t="s">
        <v>1002</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25">
      <c r="A1594" s="3">
        <f xml:space="preserve"> ROW( data_scaledImpacts[[#This Row],[row_id]] ) - ROW( data_scaledImpacts[[#Headers],[row_id]] )</f>
        <v>1593</v>
      </c>
      <c r="B1594" s="41" t="str">
        <f xml:space="preserve"> _xlfn.TEXTJOIN( "", , data_scaledImpacts[[#This Row],[sector]:[impactType]] )</f>
        <v>ElecTDHadGEM2-ES3Proactive</v>
      </c>
      <c r="C1594" s="33" t="s">
        <v>1002</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25">
      <c r="A1595" s="3">
        <f xml:space="preserve"> ROW( data_scaledImpacts[[#This Row],[row_id]] ) - ROW( data_scaledImpacts[[#Headers],[row_id]] )</f>
        <v>1594</v>
      </c>
      <c r="B1595" s="41" t="str">
        <f xml:space="preserve"> _xlfn.TEXTJOIN( "", , data_scaledImpacts[[#This Row],[sector]:[impactType]] )</f>
        <v>ElecTDMIROC53Proactive</v>
      </c>
      <c r="C1595" s="33" t="s">
        <v>1002</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25">
      <c r="A1596" s="3">
        <f xml:space="preserve"> ROW( data_scaledImpacts[[#This Row],[row_id]] ) - ROW( data_scaledImpacts[[#Headers],[row_id]] )</f>
        <v>1595</v>
      </c>
      <c r="B1596" s="41" t="str">
        <f xml:space="preserve"> _xlfn.TEXTJOIN( "", , data_scaledImpacts[[#This Row],[sector]:[impactType]] )</f>
        <v>ElecTDGFDL-CM33Proactive</v>
      </c>
      <c r="C1596" s="33" t="s">
        <v>1002</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25">
      <c r="A1597" s="3">
        <f xml:space="preserve"> ROW( data_scaledImpacts[[#This Row],[row_id]] ) - ROW( data_scaledImpacts[[#Headers],[row_id]] )</f>
        <v>1596</v>
      </c>
      <c r="B1597" s="41" t="str">
        <f xml:space="preserve"> _xlfn.TEXTJOIN( "", , data_scaledImpacts[[#This Row],[sector]:[impactType]] )</f>
        <v>ElecTDGCM Average3Proactive</v>
      </c>
      <c r="C1597" s="33" t="s">
        <v>1002</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25">
      <c r="A1598" s="3">
        <f xml:space="preserve"> ROW( data_scaledImpacts[[#This Row],[row_id]] ) - ROW( data_scaledImpacts[[#Headers],[row_id]] )</f>
        <v>1597</v>
      </c>
      <c r="B1598" s="41" t="str">
        <f xml:space="preserve"> _xlfn.TEXTJOIN( "", , data_scaledImpacts[[#This Row],[sector]:[impactType]] )</f>
        <v>ElecTDCanESM24Proactive</v>
      </c>
      <c r="C1598" s="33" t="s">
        <v>1002</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25">
      <c r="A1599" s="3">
        <f xml:space="preserve"> ROW( data_scaledImpacts[[#This Row],[row_id]] ) - ROW( data_scaledImpacts[[#Headers],[row_id]] )</f>
        <v>1598</v>
      </c>
      <c r="B1599" s="41" t="str">
        <f xml:space="preserve"> _xlfn.TEXTJOIN( "", , data_scaledImpacts[[#This Row],[sector]:[impactType]] )</f>
        <v>ElecTDCCSM44Proactive</v>
      </c>
      <c r="C1599" s="33" t="s">
        <v>1002</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25">
      <c r="A1600" s="3">
        <f xml:space="preserve"> ROW( data_scaledImpacts[[#This Row],[row_id]] ) - ROW( data_scaledImpacts[[#Headers],[row_id]] )</f>
        <v>1599</v>
      </c>
      <c r="B1600" s="41" t="str">
        <f xml:space="preserve"> _xlfn.TEXTJOIN( "", , data_scaledImpacts[[#This Row],[sector]:[impactType]] )</f>
        <v>ElecTDGISS-E2-R4Proactive</v>
      </c>
      <c r="C1600" s="33" t="s">
        <v>1002</v>
      </c>
      <c r="D1600" s="33" t="s">
        <v>2</v>
      </c>
      <c r="E1600" s="34">
        <v>4</v>
      </c>
      <c r="F1600" s="34"/>
      <c r="G1600" s="34" t="s">
        <v>208</v>
      </c>
      <c r="H1600" s="35"/>
      <c r="I1600" s="43" t="s">
        <v>58</v>
      </c>
      <c r="J1600" s="36"/>
      <c r="K1600" s="36"/>
      <c r="L1600" s="37"/>
      <c r="M1600" s="36"/>
      <c r="N1600" s="36"/>
      <c r="O1600" s="36"/>
    </row>
    <row r="1601" spans="1:16" x14ac:dyDescent="0.25">
      <c r="A1601" s="3">
        <f xml:space="preserve"> ROW( data_scaledImpacts[[#This Row],[row_id]] ) - ROW( data_scaledImpacts[[#Headers],[row_id]] )</f>
        <v>1600</v>
      </c>
      <c r="B1601" s="41" t="str">
        <f xml:space="preserve"> _xlfn.TEXTJOIN( "", , data_scaledImpacts[[#This Row],[sector]:[impactType]] )</f>
        <v>ElecTDHadGEM2-ES4Proactive</v>
      </c>
      <c r="C1601" s="33" t="s">
        <v>1002</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25">
      <c r="A1602" s="3">
        <f xml:space="preserve"> ROW( data_scaledImpacts[[#This Row],[row_id]] ) - ROW( data_scaledImpacts[[#Headers],[row_id]] )</f>
        <v>1601</v>
      </c>
      <c r="B1602" s="41" t="str">
        <f xml:space="preserve"> _xlfn.TEXTJOIN( "", , data_scaledImpacts[[#This Row],[sector]:[impactType]] )</f>
        <v>ElecTDMIROC54Proactive</v>
      </c>
      <c r="C1602" s="33" t="s">
        <v>1002</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25">
      <c r="A1603" s="3">
        <f xml:space="preserve"> ROW( data_scaledImpacts[[#This Row],[row_id]] ) - ROW( data_scaledImpacts[[#Headers],[row_id]] )</f>
        <v>1602</v>
      </c>
      <c r="B1603" s="41" t="str">
        <f xml:space="preserve"> _xlfn.TEXTJOIN( "", , data_scaledImpacts[[#This Row],[sector]:[impactType]] )</f>
        <v>ElecTDGFDL-CM34Proactive</v>
      </c>
      <c r="C1603" s="33" t="s">
        <v>1002</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25">
      <c r="A1604" s="3">
        <f xml:space="preserve"> ROW( data_scaledImpacts[[#This Row],[row_id]] ) - ROW( data_scaledImpacts[[#Headers],[row_id]] )</f>
        <v>1603</v>
      </c>
      <c r="B1604" s="41" t="str">
        <f xml:space="preserve"> _xlfn.TEXTJOIN( "", , data_scaledImpacts[[#This Row],[sector]:[impactType]] )</f>
        <v>ElecTDGCM Average4Proactive</v>
      </c>
      <c r="C1604" s="33" t="s">
        <v>1002</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25">
      <c r="A1605" s="3">
        <f xml:space="preserve"> ROW( data_scaledImpacts[[#This Row],[row_id]] ) - ROW( data_scaledImpacts[[#Headers],[row_id]] )</f>
        <v>1604</v>
      </c>
      <c r="B1605" s="41" t="str">
        <f xml:space="preserve"> _xlfn.TEXTJOIN( "", , data_scaledImpacts[[#This Row],[sector]:[impactType]] )</f>
        <v>ElecTDCanESM25Proactive</v>
      </c>
      <c r="C1605" s="33" t="s">
        <v>1002</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25">
      <c r="A1606" s="3">
        <f xml:space="preserve"> ROW( data_scaledImpacts[[#This Row],[row_id]] ) - ROW( data_scaledImpacts[[#Headers],[row_id]] )</f>
        <v>1605</v>
      </c>
      <c r="B1606" s="41" t="str">
        <f xml:space="preserve"> _xlfn.TEXTJOIN( "", , data_scaledImpacts[[#This Row],[sector]:[impactType]] )</f>
        <v>ElecTDCCSM45Proactive</v>
      </c>
      <c r="C1606" s="33" t="s">
        <v>1002</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25">
      <c r="A1607" s="3">
        <f xml:space="preserve"> ROW( data_scaledImpacts[[#This Row],[row_id]] ) - ROW( data_scaledImpacts[[#Headers],[row_id]] )</f>
        <v>1606</v>
      </c>
      <c r="B1607" s="41" t="str">
        <f xml:space="preserve"> _xlfn.TEXTJOIN( "", , data_scaledImpacts[[#This Row],[sector]:[impactType]] )</f>
        <v>ElecTDGISS-E2-R5Proactive</v>
      </c>
      <c r="C1607" s="33" t="s">
        <v>1002</v>
      </c>
      <c r="D1607" s="33" t="s">
        <v>2</v>
      </c>
      <c r="E1607" s="34">
        <v>5</v>
      </c>
      <c r="F1607" s="34"/>
      <c r="G1607" s="34" t="s">
        <v>208</v>
      </c>
      <c r="H1607" s="35"/>
      <c r="I1607" s="43" t="s">
        <v>65</v>
      </c>
      <c r="J1607" s="36"/>
      <c r="K1607" s="36"/>
      <c r="L1607" s="37"/>
      <c r="M1607" s="36"/>
      <c r="N1607" s="36"/>
      <c r="O1607" s="36"/>
    </row>
    <row r="1608" spans="1:16" x14ac:dyDescent="0.25">
      <c r="A1608" s="3">
        <f xml:space="preserve"> ROW( data_scaledImpacts[[#This Row],[row_id]] ) - ROW( data_scaledImpacts[[#Headers],[row_id]] )</f>
        <v>1607</v>
      </c>
      <c r="B1608" s="41" t="str">
        <f xml:space="preserve"> _xlfn.TEXTJOIN( "", , data_scaledImpacts[[#This Row],[sector]:[impactType]] )</f>
        <v>ElecTDHadGEM2-ES5Proactive</v>
      </c>
      <c r="C1608" s="33" t="s">
        <v>1002</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25">
      <c r="A1609" s="3">
        <f xml:space="preserve"> ROW( data_scaledImpacts[[#This Row],[row_id]] ) - ROW( data_scaledImpacts[[#Headers],[row_id]] )</f>
        <v>1608</v>
      </c>
      <c r="B1609" s="41" t="str">
        <f xml:space="preserve"> _xlfn.TEXTJOIN( "", , data_scaledImpacts[[#This Row],[sector]:[impactType]] )</f>
        <v>ElecTDMIROC55Proactive</v>
      </c>
      <c r="C1609" s="33" t="s">
        <v>1002</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25">
      <c r="A1610" s="3">
        <f xml:space="preserve"> ROW( data_scaledImpacts[[#This Row],[row_id]] ) - ROW( data_scaledImpacts[[#Headers],[row_id]] )</f>
        <v>1609</v>
      </c>
      <c r="B1610" s="41" t="str">
        <f xml:space="preserve"> _xlfn.TEXTJOIN( "", , data_scaledImpacts[[#This Row],[sector]:[impactType]] )</f>
        <v>ElecTDGFDL-CM35Proactive</v>
      </c>
      <c r="C1610" s="33" t="s">
        <v>1002</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25">
      <c r="A1611" s="3">
        <f xml:space="preserve"> ROW( data_scaledImpacts[[#This Row],[row_id]] ) - ROW( data_scaledImpacts[[#Headers],[row_id]] )</f>
        <v>1610</v>
      </c>
      <c r="B1611" s="41" t="str">
        <f xml:space="preserve"> _xlfn.TEXTJOIN( "", , data_scaledImpacts[[#This Row],[sector]:[impactType]] )</f>
        <v>ElecTDGCM Average5Proactive</v>
      </c>
      <c r="C1611" s="33" t="s">
        <v>1002</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25">
      <c r="A1612" s="3">
        <f xml:space="preserve"> ROW( data_scaledImpacts[[#This Row],[row_id]] ) - ROW( data_scaledImpacts[[#Headers],[row_id]] )</f>
        <v>1611</v>
      </c>
      <c r="B1612" s="41" t="str">
        <f xml:space="preserve"> _xlfn.TEXTJOIN( "", , data_scaledImpacts[[#This Row],[sector]:[impactType]] )</f>
        <v>ElecTDCanESM26Proactive</v>
      </c>
      <c r="C1612" s="33" t="s">
        <v>1002</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25">
      <c r="A1613" s="3">
        <f xml:space="preserve"> ROW( data_scaledImpacts[[#This Row],[row_id]] ) - ROW( data_scaledImpacts[[#Headers],[row_id]] )</f>
        <v>1612</v>
      </c>
      <c r="B1613" s="41" t="str">
        <f xml:space="preserve"> _xlfn.TEXTJOIN( "", , data_scaledImpacts[[#This Row],[sector]:[impactType]] )</f>
        <v>ElecTDCCSM46Proactive</v>
      </c>
      <c r="C1613" s="33" t="s">
        <v>1002</v>
      </c>
      <c r="D1613" s="33" t="s">
        <v>1</v>
      </c>
      <c r="E1613" s="34">
        <v>6</v>
      </c>
      <c r="F1613" s="34"/>
      <c r="G1613" s="34" t="s">
        <v>208</v>
      </c>
      <c r="H1613" s="35"/>
      <c r="I1613" s="43" t="s">
        <v>71</v>
      </c>
      <c r="J1613" s="36"/>
      <c r="K1613" s="36"/>
      <c r="L1613" s="37"/>
      <c r="M1613" s="36"/>
      <c r="N1613" s="36"/>
      <c r="O1613" s="36"/>
    </row>
    <row r="1614" spans="1:16" x14ac:dyDescent="0.25">
      <c r="A1614" s="3">
        <f xml:space="preserve"> ROW( data_scaledImpacts[[#This Row],[row_id]] ) - ROW( data_scaledImpacts[[#Headers],[row_id]] )</f>
        <v>1613</v>
      </c>
      <c r="B1614" s="41" t="str">
        <f xml:space="preserve"> _xlfn.TEXTJOIN( "", , data_scaledImpacts[[#This Row],[sector]:[impactType]] )</f>
        <v>ElecTDGISS-E2-R6Proactive</v>
      </c>
      <c r="C1614" s="33" t="s">
        <v>1002</v>
      </c>
      <c r="D1614" s="33" t="s">
        <v>2</v>
      </c>
      <c r="E1614" s="34">
        <v>6</v>
      </c>
      <c r="F1614" s="34"/>
      <c r="G1614" s="34" t="s">
        <v>208</v>
      </c>
      <c r="H1614" s="35"/>
      <c r="I1614" s="43" t="s">
        <v>72</v>
      </c>
      <c r="J1614" s="36"/>
      <c r="K1614" s="36"/>
      <c r="L1614" s="37"/>
      <c r="M1614" s="36"/>
      <c r="N1614" s="36"/>
      <c r="O1614" s="36"/>
    </row>
    <row r="1615" spans="1:16" x14ac:dyDescent="0.25">
      <c r="A1615" s="3">
        <f xml:space="preserve"> ROW( data_scaledImpacts[[#This Row],[row_id]] ) - ROW( data_scaledImpacts[[#Headers],[row_id]] )</f>
        <v>1614</v>
      </c>
      <c r="B1615" s="41" t="str">
        <f xml:space="preserve"> _xlfn.TEXTJOIN( "", , data_scaledImpacts[[#This Row],[sector]:[impactType]] )</f>
        <v>ElecTDHadGEM2-ES6Proactive</v>
      </c>
      <c r="C1615" s="33" t="s">
        <v>1002</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25">
      <c r="A1616" s="3">
        <f xml:space="preserve"> ROW( data_scaledImpacts[[#This Row],[row_id]] ) - ROW( data_scaledImpacts[[#Headers],[row_id]] )</f>
        <v>1615</v>
      </c>
      <c r="B1616" s="41" t="str">
        <f xml:space="preserve"> _xlfn.TEXTJOIN( "", , data_scaledImpacts[[#This Row],[sector]:[impactType]] )</f>
        <v>ElecTDMIROC56Proactive</v>
      </c>
      <c r="C1616" s="33" t="s">
        <v>1002</v>
      </c>
      <c r="D1616" s="33" t="s">
        <v>4</v>
      </c>
      <c r="E1616" s="34">
        <v>6</v>
      </c>
      <c r="F1616" s="34"/>
      <c r="G1616" s="34" t="s">
        <v>208</v>
      </c>
      <c r="H1616" s="35"/>
      <c r="I1616" s="43" t="s">
        <v>74</v>
      </c>
      <c r="J1616" s="36"/>
      <c r="K1616" s="36"/>
      <c r="L1616" s="37"/>
      <c r="M1616" s="36"/>
      <c r="N1616" s="36"/>
      <c r="O1616" s="36"/>
    </row>
    <row r="1617" spans="1:16" x14ac:dyDescent="0.25">
      <c r="A1617" s="3">
        <f xml:space="preserve"> ROW( data_scaledImpacts[[#This Row],[row_id]] ) - ROW( data_scaledImpacts[[#Headers],[row_id]] )</f>
        <v>1616</v>
      </c>
      <c r="B1617" s="41" t="str">
        <f xml:space="preserve"> _xlfn.TEXTJOIN( "", , data_scaledImpacts[[#This Row],[sector]:[impactType]] )</f>
        <v>ElecTDGFDL-CM36Proactive</v>
      </c>
      <c r="C1617" s="33" t="s">
        <v>1002</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25">
      <c r="A1618" s="3">
        <f xml:space="preserve"> ROW( data_scaledImpacts[[#This Row],[row_id]] ) - ROW( data_scaledImpacts[[#Headers],[row_id]] )</f>
        <v>1617</v>
      </c>
      <c r="B1618" s="41" t="str">
        <f xml:space="preserve"> _xlfn.TEXTJOIN( "", , data_scaledImpacts[[#This Row],[sector]:[impactType]] )</f>
        <v>ElecTDGCM Average6Proactive</v>
      </c>
      <c r="C1618" s="33" t="s">
        <v>1002</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25">
      <c r="A1619" s="3">
        <f xml:space="preserve"> ROW( data_scaledImpacts[[#This Row],[row_id]] ) - ROW( data_scaledImpacts[[#Headers],[row_id]] )</f>
        <v>1618</v>
      </c>
      <c r="B1619" s="41" t="str">
        <f xml:space="preserve"> _xlfn.TEXTJOIN( "", , data_scaledImpacts[[#This Row],[sector]:[impactType]] )</f>
        <v>ElecTDCanESM27Proactive</v>
      </c>
      <c r="C1619" s="33" t="s">
        <v>1002</v>
      </c>
      <c r="D1619" s="33" t="s">
        <v>0</v>
      </c>
      <c r="E1619" s="34">
        <v>7</v>
      </c>
      <c r="F1619" s="34"/>
      <c r="G1619" s="34" t="s">
        <v>208</v>
      </c>
      <c r="H1619" s="35"/>
      <c r="I1619" s="43" t="s">
        <v>77</v>
      </c>
      <c r="J1619" s="36"/>
      <c r="K1619" s="36"/>
      <c r="L1619" s="37"/>
      <c r="M1619" s="36"/>
      <c r="N1619" s="36"/>
      <c r="O1619" s="36"/>
    </row>
    <row r="1620" spans="1:16" x14ac:dyDescent="0.25">
      <c r="A1620" s="3">
        <f xml:space="preserve"> ROW( data_scaledImpacts[[#This Row],[row_id]] ) - ROW( data_scaledImpacts[[#Headers],[row_id]] )</f>
        <v>1619</v>
      </c>
      <c r="B1620" s="41" t="str">
        <f xml:space="preserve"> _xlfn.TEXTJOIN( "", , data_scaledImpacts[[#This Row],[sector]:[impactType]] )</f>
        <v>ElecTDCCSM47Proactive</v>
      </c>
      <c r="C1620" s="33" t="s">
        <v>1002</v>
      </c>
      <c r="D1620" s="33" t="s">
        <v>1</v>
      </c>
      <c r="E1620" s="34">
        <v>7</v>
      </c>
      <c r="F1620" s="34"/>
      <c r="G1620" s="34" t="s">
        <v>208</v>
      </c>
      <c r="H1620" s="35"/>
      <c r="I1620" s="43" t="s">
        <v>78</v>
      </c>
      <c r="J1620" s="36"/>
      <c r="K1620" s="36"/>
      <c r="L1620" s="37"/>
      <c r="M1620" s="36"/>
      <c r="N1620" s="36"/>
      <c r="O1620" s="36"/>
    </row>
    <row r="1621" spans="1:16" x14ac:dyDescent="0.25">
      <c r="A1621" s="3">
        <f xml:space="preserve"> ROW( data_scaledImpacts[[#This Row],[row_id]] ) - ROW( data_scaledImpacts[[#Headers],[row_id]] )</f>
        <v>1620</v>
      </c>
      <c r="B1621" s="41" t="str">
        <f xml:space="preserve"> _xlfn.TEXTJOIN( "", , data_scaledImpacts[[#This Row],[sector]:[impactType]] )</f>
        <v>ElecTDGISS-E2-R7Proactive</v>
      </c>
      <c r="C1621" s="33" t="s">
        <v>1002</v>
      </c>
      <c r="D1621" s="33" t="s">
        <v>2</v>
      </c>
      <c r="E1621" s="34">
        <v>7</v>
      </c>
      <c r="F1621" s="34"/>
      <c r="G1621" s="34" t="s">
        <v>208</v>
      </c>
      <c r="H1621" s="35"/>
      <c r="I1621" s="43" t="s">
        <v>79</v>
      </c>
      <c r="J1621" s="36"/>
      <c r="K1621" s="36"/>
      <c r="L1621" s="37"/>
      <c r="M1621" s="36"/>
      <c r="N1621" s="36"/>
      <c r="O1621" s="36"/>
    </row>
    <row r="1622" spans="1:16" x14ac:dyDescent="0.25">
      <c r="A1622" s="3">
        <f xml:space="preserve"> ROW( data_scaledImpacts[[#This Row],[row_id]] ) - ROW( data_scaledImpacts[[#Headers],[row_id]] )</f>
        <v>1621</v>
      </c>
      <c r="B1622" s="41" t="str">
        <f xml:space="preserve"> _xlfn.TEXTJOIN( "", , data_scaledImpacts[[#This Row],[sector]:[impactType]] )</f>
        <v>ElecTDHadGEM2-ES7Proactive</v>
      </c>
      <c r="C1622" s="33" t="s">
        <v>1002</v>
      </c>
      <c r="D1622" s="33" t="s">
        <v>3</v>
      </c>
      <c r="E1622" s="34">
        <v>7</v>
      </c>
      <c r="F1622" s="34"/>
      <c r="G1622" s="34" t="s">
        <v>208</v>
      </c>
      <c r="H1622" s="35"/>
      <c r="I1622" s="43" t="s">
        <v>80</v>
      </c>
      <c r="J1622" s="36"/>
      <c r="K1622" s="36"/>
      <c r="L1622" s="37"/>
      <c r="M1622" s="36"/>
      <c r="N1622" s="36"/>
      <c r="O1622" s="36"/>
    </row>
    <row r="1623" spans="1:16" x14ac:dyDescent="0.25">
      <c r="A1623" s="3">
        <f xml:space="preserve"> ROW( data_scaledImpacts[[#This Row],[row_id]] ) - ROW( data_scaledImpacts[[#Headers],[row_id]] )</f>
        <v>1622</v>
      </c>
      <c r="B1623" s="41" t="str">
        <f xml:space="preserve"> _xlfn.TEXTJOIN( "", , data_scaledImpacts[[#This Row],[sector]:[impactType]] )</f>
        <v>ElecTDMIROC57Proactive</v>
      </c>
      <c r="C1623" s="33" t="s">
        <v>1002</v>
      </c>
      <c r="D1623" s="33" t="s">
        <v>4</v>
      </c>
      <c r="E1623" s="34">
        <v>7</v>
      </c>
      <c r="F1623" s="34"/>
      <c r="G1623" s="34" t="s">
        <v>208</v>
      </c>
      <c r="H1623" s="35"/>
      <c r="I1623" s="43" t="s">
        <v>81</v>
      </c>
      <c r="J1623" s="36"/>
      <c r="K1623" s="36"/>
      <c r="L1623" s="37"/>
      <c r="M1623" s="36"/>
      <c r="N1623" s="36"/>
      <c r="O1623" s="36"/>
    </row>
    <row r="1624" spans="1:16" x14ac:dyDescent="0.25">
      <c r="A1624" s="3">
        <f xml:space="preserve"> ROW( data_scaledImpacts[[#This Row],[row_id]] ) - ROW( data_scaledImpacts[[#Headers],[row_id]] )</f>
        <v>1623</v>
      </c>
      <c r="B1624" s="41" t="str">
        <f xml:space="preserve"> _xlfn.TEXTJOIN( "", , data_scaledImpacts[[#This Row],[sector]:[impactType]] )</f>
        <v>ElecTDGFDL-CM37Proactive</v>
      </c>
      <c r="C1624" s="33" t="s">
        <v>1002</v>
      </c>
      <c r="D1624" s="33" t="s">
        <v>5</v>
      </c>
      <c r="E1624" s="34">
        <v>7</v>
      </c>
      <c r="F1624" s="34"/>
      <c r="G1624" s="34" t="s">
        <v>208</v>
      </c>
      <c r="H1624" s="35"/>
      <c r="I1624" s="43" t="s">
        <v>82</v>
      </c>
      <c r="J1624" s="36"/>
      <c r="K1624" s="36"/>
      <c r="L1624" s="37"/>
      <c r="M1624" s="36"/>
      <c r="N1624" s="36"/>
      <c r="O1624" s="36"/>
    </row>
    <row r="1625" spans="1:16" x14ac:dyDescent="0.25">
      <c r="A1625" s="3">
        <f xml:space="preserve"> ROW( data_scaledImpacts[[#This Row],[row_id]] ) - ROW( data_scaledImpacts[[#Headers],[row_id]] )</f>
        <v>1624</v>
      </c>
      <c r="B1625" s="41" t="str">
        <f xml:space="preserve"> _xlfn.TEXTJOIN( "", , data_scaledImpacts[[#This Row],[sector]:[impactType]] )</f>
        <v>ElecTDGCM Average7Proactive</v>
      </c>
      <c r="C1625" s="33" t="s">
        <v>1002</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2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2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2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2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2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2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2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2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2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2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2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2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2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2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2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2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2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2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2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2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2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2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2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2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2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2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2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2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2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2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2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2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2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2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2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2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2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2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2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2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2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2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2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2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2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2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2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2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2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2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2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2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2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2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2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2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2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2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2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2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2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2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2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2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2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2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2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2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2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2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2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2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2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2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2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2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2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2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2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2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2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2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2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2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2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2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2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2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2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2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2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2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2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2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2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2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2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2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2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2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2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2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2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2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2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2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2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2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2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2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2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2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2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2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2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2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2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2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2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2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2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2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2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2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2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2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2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2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2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2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2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2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2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2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2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2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2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2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2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2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2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2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2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2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2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2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2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2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2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2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2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2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2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2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2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2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2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2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2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2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2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2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2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2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2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2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2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2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2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2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2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2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2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2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2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2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2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2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2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2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2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2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2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2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2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2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2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2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2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2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2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2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2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2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2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2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2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2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2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2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2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2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2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2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2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2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2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2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2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2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2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2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2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2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2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2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2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2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2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2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2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2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2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2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2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2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2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2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2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2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2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2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2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2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2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2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2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2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2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2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2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2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2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2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2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2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2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2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2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2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2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2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2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2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2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2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2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2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2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2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2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2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2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2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2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2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2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2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2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2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2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2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2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2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2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2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2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2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2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2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2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2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2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2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2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2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2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2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2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2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2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2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2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2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2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2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2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2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2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2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2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2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2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2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2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2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2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2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2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2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2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2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2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2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2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2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2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2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2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2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2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2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2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2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2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2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2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2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2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2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2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2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2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2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2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2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2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2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2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2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2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2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2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2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2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2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2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2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2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2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2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2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2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2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2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2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2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2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2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2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2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2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2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2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2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2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2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2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2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2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2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2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2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2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2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2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2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2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2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2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2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2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2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2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2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2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2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2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2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2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2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2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2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2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2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2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2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2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2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2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2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2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2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2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2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2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2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2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2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2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2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2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2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2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2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2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2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2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2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2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2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2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2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2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2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2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2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2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2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2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2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2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2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2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2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2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2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2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2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2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2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2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2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2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2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2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2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2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2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2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2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2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2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2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2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2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2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2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2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2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2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2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2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2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2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2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2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2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2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2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2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2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2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2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2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2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2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2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2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2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2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2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2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2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2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2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2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2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2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2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2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2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2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2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2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2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2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2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2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2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2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2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25">
      <c r="A2128" s="3">
        <f xml:space="preserve"> ROW( data_scaledImpacts[[#This Row],[row_id]] ) - ROW( data_scaledImpacts[[#Headers],[row_id]] )</f>
        <v>2127</v>
      </c>
      <c r="B2128" s="41" t="str">
        <f xml:space="preserve"> _xlfn.TEXTJOIN( "", , data_scaledImpacts[[#This Row],[sector]:[impactType]] )</f>
        <v>ValleyFeverCanESM21N/AMortality</v>
      </c>
      <c r="C2128" s="33" t="s">
        <v>983</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25">
      <c r="A2129" s="3">
        <f xml:space="preserve"> ROW( data_scaledImpacts[[#This Row],[row_id]] ) - ROW( data_scaledImpacts[[#Headers],[row_id]] )</f>
        <v>2128</v>
      </c>
      <c r="B2129" s="41" t="str">
        <f xml:space="preserve"> _xlfn.TEXTJOIN( "", , data_scaledImpacts[[#This Row],[sector]:[impactType]] )</f>
        <v>ValleyFeverCCSM41N/AMortality</v>
      </c>
      <c r="C2129" s="33" t="s">
        <v>983</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25">
      <c r="A2130" s="3">
        <f xml:space="preserve"> ROW( data_scaledImpacts[[#This Row],[row_id]] ) - ROW( data_scaledImpacts[[#Headers],[row_id]] )</f>
        <v>2129</v>
      </c>
      <c r="B2130" s="41" t="str">
        <f xml:space="preserve"> _xlfn.TEXTJOIN( "", , data_scaledImpacts[[#This Row],[sector]:[impactType]] )</f>
        <v>ValleyFeverGISS-E2-R1N/AMortality</v>
      </c>
      <c r="C2130" s="33" t="s">
        <v>983</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25">
      <c r="A2131" s="3">
        <f xml:space="preserve"> ROW( data_scaledImpacts[[#This Row],[row_id]] ) - ROW( data_scaledImpacts[[#Headers],[row_id]] )</f>
        <v>2130</v>
      </c>
      <c r="B2131" s="41" t="str">
        <f xml:space="preserve"> _xlfn.TEXTJOIN( "", , data_scaledImpacts[[#This Row],[sector]:[impactType]] )</f>
        <v>ValleyFeverHadGEM2-ES1N/AMortality</v>
      </c>
      <c r="C2131" s="33" t="s">
        <v>983</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25">
      <c r="A2132" s="3">
        <f xml:space="preserve"> ROW( data_scaledImpacts[[#This Row],[row_id]] ) - ROW( data_scaledImpacts[[#Headers],[row_id]] )</f>
        <v>2131</v>
      </c>
      <c r="B2132" s="41" t="str">
        <f xml:space="preserve"> _xlfn.TEXTJOIN( "", , data_scaledImpacts[[#This Row],[sector]:[impactType]] )</f>
        <v>ValleyFeverMIROC51N/AMortality</v>
      </c>
      <c r="C2132" s="33" t="s">
        <v>983</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25">
      <c r="A2133" s="3">
        <f xml:space="preserve"> ROW( data_scaledImpacts[[#This Row],[row_id]] ) - ROW( data_scaledImpacts[[#Headers],[row_id]] )</f>
        <v>2132</v>
      </c>
      <c r="B2133" s="41" t="str">
        <f xml:space="preserve"> _xlfn.TEXTJOIN( "", , data_scaledImpacts[[#This Row],[sector]:[impactType]] )</f>
        <v>ValleyFeverGFDL-CM31N/AMortality</v>
      </c>
      <c r="C2133" s="33" t="s">
        <v>983</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25">
      <c r="A2134" s="3">
        <f xml:space="preserve"> ROW( data_scaledImpacts[[#This Row],[row_id]] ) - ROW( data_scaledImpacts[[#Headers],[row_id]] )</f>
        <v>2133</v>
      </c>
      <c r="B2134" s="41" t="str">
        <f xml:space="preserve"> _xlfn.TEXTJOIN( "", , data_scaledImpacts[[#This Row],[sector]:[impactType]] )</f>
        <v>ValleyFeverGCM Average1N/AMortality</v>
      </c>
      <c r="C2134" s="33" t="s">
        <v>983</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25">
      <c r="A2135" s="3">
        <f xml:space="preserve"> ROW( data_scaledImpacts[[#This Row],[row_id]] ) - ROW( data_scaledImpacts[[#Headers],[row_id]] )</f>
        <v>2134</v>
      </c>
      <c r="B2135" s="41" t="str">
        <f xml:space="preserve"> _xlfn.TEXTJOIN( "", , data_scaledImpacts[[#This Row],[sector]:[impactType]] )</f>
        <v>ValleyFeverCanESM22N/AMortality</v>
      </c>
      <c r="C2135" s="33" t="s">
        <v>983</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25">
      <c r="A2136" s="3">
        <f xml:space="preserve"> ROW( data_scaledImpacts[[#This Row],[row_id]] ) - ROW( data_scaledImpacts[[#Headers],[row_id]] )</f>
        <v>2135</v>
      </c>
      <c r="B2136" s="41" t="str">
        <f xml:space="preserve"> _xlfn.TEXTJOIN( "", , data_scaledImpacts[[#This Row],[sector]:[impactType]] )</f>
        <v>ValleyFeverCCSM42N/AMortality</v>
      </c>
      <c r="C2136" s="33" t="s">
        <v>983</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25">
      <c r="A2137" s="3">
        <f xml:space="preserve"> ROW( data_scaledImpacts[[#This Row],[row_id]] ) - ROW( data_scaledImpacts[[#Headers],[row_id]] )</f>
        <v>2136</v>
      </c>
      <c r="B2137" s="41" t="str">
        <f xml:space="preserve"> _xlfn.TEXTJOIN( "", , data_scaledImpacts[[#This Row],[sector]:[impactType]] )</f>
        <v>ValleyFeverGISS-E2-R2N/AMortality</v>
      </c>
      <c r="C2137" s="33" t="s">
        <v>983</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25">
      <c r="A2138" s="3">
        <f xml:space="preserve"> ROW( data_scaledImpacts[[#This Row],[row_id]] ) - ROW( data_scaledImpacts[[#Headers],[row_id]] )</f>
        <v>2137</v>
      </c>
      <c r="B2138" s="41" t="str">
        <f xml:space="preserve"> _xlfn.TEXTJOIN( "", , data_scaledImpacts[[#This Row],[sector]:[impactType]] )</f>
        <v>ValleyFeverHadGEM2-ES2N/AMortality</v>
      </c>
      <c r="C2138" s="33" t="s">
        <v>983</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25">
      <c r="A2139" s="3">
        <f xml:space="preserve"> ROW( data_scaledImpacts[[#This Row],[row_id]] ) - ROW( data_scaledImpacts[[#Headers],[row_id]] )</f>
        <v>2138</v>
      </c>
      <c r="B2139" s="41" t="str">
        <f xml:space="preserve"> _xlfn.TEXTJOIN( "", , data_scaledImpacts[[#This Row],[sector]:[impactType]] )</f>
        <v>ValleyFeverMIROC52N/AMortality</v>
      </c>
      <c r="C2139" s="33" t="s">
        <v>983</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25">
      <c r="A2140" s="3">
        <f xml:space="preserve"> ROW( data_scaledImpacts[[#This Row],[row_id]] ) - ROW( data_scaledImpacts[[#Headers],[row_id]] )</f>
        <v>2139</v>
      </c>
      <c r="B2140" s="41" t="str">
        <f xml:space="preserve"> _xlfn.TEXTJOIN( "", , data_scaledImpacts[[#This Row],[sector]:[impactType]] )</f>
        <v>ValleyFeverGFDL-CM32N/AMortality</v>
      </c>
      <c r="C2140" s="33" t="s">
        <v>983</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25">
      <c r="A2141" s="3">
        <f xml:space="preserve"> ROW( data_scaledImpacts[[#This Row],[row_id]] ) - ROW( data_scaledImpacts[[#Headers],[row_id]] )</f>
        <v>2140</v>
      </c>
      <c r="B2141" s="41" t="str">
        <f xml:space="preserve"> _xlfn.TEXTJOIN( "", , data_scaledImpacts[[#This Row],[sector]:[impactType]] )</f>
        <v>ValleyFeverGCM Average2N/AMortality</v>
      </c>
      <c r="C2141" s="33" t="s">
        <v>983</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25">
      <c r="A2142" s="3">
        <f xml:space="preserve"> ROW( data_scaledImpacts[[#This Row],[row_id]] ) - ROW( data_scaledImpacts[[#Headers],[row_id]] )</f>
        <v>2141</v>
      </c>
      <c r="B2142" s="41" t="str">
        <f xml:space="preserve"> _xlfn.TEXTJOIN( "", , data_scaledImpacts[[#This Row],[sector]:[impactType]] )</f>
        <v>ValleyFeverCanESM23N/AMortality</v>
      </c>
      <c r="C2142" s="33" t="s">
        <v>983</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25">
      <c r="A2143" s="3">
        <f xml:space="preserve"> ROW( data_scaledImpacts[[#This Row],[row_id]] ) - ROW( data_scaledImpacts[[#Headers],[row_id]] )</f>
        <v>2142</v>
      </c>
      <c r="B2143" s="41" t="str">
        <f xml:space="preserve"> _xlfn.TEXTJOIN( "", , data_scaledImpacts[[#This Row],[sector]:[impactType]] )</f>
        <v>ValleyFeverCCSM43N/AMortality</v>
      </c>
      <c r="C2143" s="33" t="s">
        <v>983</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25">
      <c r="A2144" s="3">
        <f xml:space="preserve"> ROW( data_scaledImpacts[[#This Row],[row_id]] ) - ROW( data_scaledImpacts[[#Headers],[row_id]] )</f>
        <v>2143</v>
      </c>
      <c r="B2144" s="41" t="str">
        <f xml:space="preserve"> _xlfn.TEXTJOIN( "", , data_scaledImpacts[[#This Row],[sector]:[impactType]] )</f>
        <v>ValleyFeverGISS-E2-R3N/AMortality</v>
      </c>
      <c r="C2144" s="33" t="s">
        <v>983</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25">
      <c r="A2145" s="3">
        <f xml:space="preserve"> ROW( data_scaledImpacts[[#This Row],[row_id]] ) - ROW( data_scaledImpacts[[#Headers],[row_id]] )</f>
        <v>2144</v>
      </c>
      <c r="B2145" s="41" t="str">
        <f xml:space="preserve"> _xlfn.TEXTJOIN( "", , data_scaledImpacts[[#This Row],[sector]:[impactType]] )</f>
        <v>ValleyFeverHadGEM2-ES3N/AMortality</v>
      </c>
      <c r="C2145" s="33" t="s">
        <v>983</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25">
      <c r="A2146" s="3">
        <f xml:space="preserve"> ROW( data_scaledImpacts[[#This Row],[row_id]] ) - ROW( data_scaledImpacts[[#Headers],[row_id]] )</f>
        <v>2145</v>
      </c>
      <c r="B2146" s="41" t="str">
        <f xml:space="preserve"> _xlfn.TEXTJOIN( "", , data_scaledImpacts[[#This Row],[sector]:[impactType]] )</f>
        <v>ValleyFeverMIROC53N/AMortality</v>
      </c>
      <c r="C2146" s="33" t="s">
        <v>983</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25">
      <c r="A2147" s="3">
        <f xml:space="preserve"> ROW( data_scaledImpacts[[#This Row],[row_id]] ) - ROW( data_scaledImpacts[[#Headers],[row_id]] )</f>
        <v>2146</v>
      </c>
      <c r="B2147" s="41" t="str">
        <f xml:space="preserve"> _xlfn.TEXTJOIN( "", , data_scaledImpacts[[#This Row],[sector]:[impactType]] )</f>
        <v>ValleyFeverGFDL-CM33N/AMortality</v>
      </c>
      <c r="C2147" s="33" t="s">
        <v>983</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25">
      <c r="A2148" s="3">
        <f xml:space="preserve"> ROW( data_scaledImpacts[[#This Row],[row_id]] ) - ROW( data_scaledImpacts[[#Headers],[row_id]] )</f>
        <v>2147</v>
      </c>
      <c r="B2148" s="41" t="str">
        <f xml:space="preserve"> _xlfn.TEXTJOIN( "", , data_scaledImpacts[[#This Row],[sector]:[impactType]] )</f>
        <v>ValleyFeverGCM Average3N/AMortality</v>
      </c>
      <c r="C2148" s="33" t="s">
        <v>983</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25">
      <c r="A2149" s="3">
        <f xml:space="preserve"> ROW( data_scaledImpacts[[#This Row],[row_id]] ) - ROW( data_scaledImpacts[[#Headers],[row_id]] )</f>
        <v>2148</v>
      </c>
      <c r="B2149" s="41" t="str">
        <f xml:space="preserve"> _xlfn.TEXTJOIN( "", , data_scaledImpacts[[#This Row],[sector]:[impactType]] )</f>
        <v>ValleyFeverCanESM24N/AMortality</v>
      </c>
      <c r="C2149" s="33" t="s">
        <v>983</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25">
      <c r="A2150" s="3">
        <f xml:space="preserve"> ROW( data_scaledImpacts[[#This Row],[row_id]] ) - ROW( data_scaledImpacts[[#Headers],[row_id]] )</f>
        <v>2149</v>
      </c>
      <c r="B2150" s="41" t="str">
        <f xml:space="preserve"> _xlfn.TEXTJOIN( "", , data_scaledImpacts[[#This Row],[sector]:[impactType]] )</f>
        <v>ValleyFeverCCSM44N/AMortality</v>
      </c>
      <c r="C2150" s="33" t="s">
        <v>983</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25">
      <c r="A2151" s="3">
        <f xml:space="preserve"> ROW( data_scaledImpacts[[#This Row],[row_id]] ) - ROW( data_scaledImpacts[[#Headers],[row_id]] )</f>
        <v>2150</v>
      </c>
      <c r="B2151" s="41" t="str">
        <f xml:space="preserve"> _xlfn.TEXTJOIN( "", , data_scaledImpacts[[#This Row],[sector]:[impactType]] )</f>
        <v>ValleyFeverGISS-E2-R4N/AMortality</v>
      </c>
      <c r="C2151" s="33" t="s">
        <v>983</v>
      </c>
      <c r="D2151" s="33" t="s">
        <v>2</v>
      </c>
      <c r="E2151" s="34">
        <v>4</v>
      </c>
      <c r="F2151" s="34"/>
      <c r="G2151" s="34" t="s">
        <v>201</v>
      </c>
      <c r="H2151" s="35" t="s">
        <v>768</v>
      </c>
      <c r="I2151" s="43" t="s">
        <v>58</v>
      </c>
      <c r="J2151" s="36"/>
      <c r="K2151" s="36"/>
      <c r="L2151" s="37"/>
      <c r="M2151" s="36"/>
      <c r="N2151" s="36"/>
      <c r="O2151" s="36"/>
    </row>
    <row r="2152" spans="1:16" x14ac:dyDescent="0.25">
      <c r="A2152" s="3">
        <f xml:space="preserve"> ROW( data_scaledImpacts[[#This Row],[row_id]] ) - ROW( data_scaledImpacts[[#Headers],[row_id]] )</f>
        <v>2151</v>
      </c>
      <c r="B2152" s="41" t="str">
        <f xml:space="preserve"> _xlfn.TEXTJOIN( "", , data_scaledImpacts[[#This Row],[sector]:[impactType]] )</f>
        <v>ValleyFeverHadGEM2-ES4N/AMortality</v>
      </c>
      <c r="C2152" s="33" t="s">
        <v>983</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25">
      <c r="A2153" s="3">
        <f xml:space="preserve"> ROW( data_scaledImpacts[[#This Row],[row_id]] ) - ROW( data_scaledImpacts[[#Headers],[row_id]] )</f>
        <v>2152</v>
      </c>
      <c r="B2153" s="41" t="str">
        <f xml:space="preserve"> _xlfn.TEXTJOIN( "", , data_scaledImpacts[[#This Row],[sector]:[impactType]] )</f>
        <v>ValleyFeverMIROC54N/AMortality</v>
      </c>
      <c r="C2153" s="33" t="s">
        <v>983</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25">
      <c r="A2154" s="3">
        <f xml:space="preserve"> ROW( data_scaledImpacts[[#This Row],[row_id]] ) - ROW( data_scaledImpacts[[#Headers],[row_id]] )</f>
        <v>2153</v>
      </c>
      <c r="B2154" s="41" t="str">
        <f xml:space="preserve"> _xlfn.TEXTJOIN( "", , data_scaledImpacts[[#This Row],[sector]:[impactType]] )</f>
        <v>ValleyFeverGFDL-CM34N/AMortality</v>
      </c>
      <c r="C2154" s="33" t="s">
        <v>983</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25">
      <c r="A2155" s="3">
        <f xml:space="preserve"> ROW( data_scaledImpacts[[#This Row],[row_id]] ) - ROW( data_scaledImpacts[[#Headers],[row_id]] )</f>
        <v>2154</v>
      </c>
      <c r="B2155" s="41" t="str">
        <f xml:space="preserve"> _xlfn.TEXTJOIN( "", , data_scaledImpacts[[#This Row],[sector]:[impactType]] )</f>
        <v>ValleyFeverGCM Average4N/AMortality</v>
      </c>
      <c r="C2155" s="33" t="s">
        <v>983</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25">
      <c r="A2156" s="3">
        <f xml:space="preserve"> ROW( data_scaledImpacts[[#This Row],[row_id]] ) - ROW( data_scaledImpacts[[#Headers],[row_id]] )</f>
        <v>2155</v>
      </c>
      <c r="B2156" s="41" t="str">
        <f xml:space="preserve"> _xlfn.TEXTJOIN( "", , data_scaledImpacts[[#This Row],[sector]:[impactType]] )</f>
        <v>ValleyFeverCanESM25N/AMortality</v>
      </c>
      <c r="C2156" s="33" t="s">
        <v>983</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25">
      <c r="A2157" s="3">
        <f xml:space="preserve"> ROW( data_scaledImpacts[[#This Row],[row_id]] ) - ROW( data_scaledImpacts[[#Headers],[row_id]] )</f>
        <v>2156</v>
      </c>
      <c r="B2157" s="41" t="str">
        <f xml:space="preserve"> _xlfn.TEXTJOIN( "", , data_scaledImpacts[[#This Row],[sector]:[impactType]] )</f>
        <v>ValleyFeverCCSM45N/AMortality</v>
      </c>
      <c r="C2157" s="33" t="s">
        <v>983</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25">
      <c r="A2158" s="3">
        <f xml:space="preserve"> ROW( data_scaledImpacts[[#This Row],[row_id]] ) - ROW( data_scaledImpacts[[#Headers],[row_id]] )</f>
        <v>2157</v>
      </c>
      <c r="B2158" s="41" t="str">
        <f xml:space="preserve"> _xlfn.TEXTJOIN( "", , data_scaledImpacts[[#This Row],[sector]:[impactType]] )</f>
        <v>ValleyFeverGISS-E2-R5N/AMortality</v>
      </c>
      <c r="C2158" s="33" t="s">
        <v>983</v>
      </c>
      <c r="D2158" s="33" t="s">
        <v>2</v>
      </c>
      <c r="E2158" s="34">
        <v>5</v>
      </c>
      <c r="F2158" s="34"/>
      <c r="G2158" s="34" t="s">
        <v>201</v>
      </c>
      <c r="H2158" s="35" t="s">
        <v>768</v>
      </c>
      <c r="I2158" s="43" t="s">
        <v>65</v>
      </c>
      <c r="J2158" s="36"/>
      <c r="K2158" s="36"/>
      <c r="L2158" s="37"/>
      <c r="M2158" s="36"/>
      <c r="N2158" s="36"/>
      <c r="O2158" s="36"/>
    </row>
    <row r="2159" spans="1:16" x14ac:dyDescent="0.25">
      <c r="A2159" s="3">
        <f xml:space="preserve"> ROW( data_scaledImpacts[[#This Row],[row_id]] ) - ROW( data_scaledImpacts[[#Headers],[row_id]] )</f>
        <v>2158</v>
      </c>
      <c r="B2159" s="41" t="str">
        <f xml:space="preserve"> _xlfn.TEXTJOIN( "", , data_scaledImpacts[[#This Row],[sector]:[impactType]] )</f>
        <v>ValleyFeverHadGEM2-ES5N/AMortality</v>
      </c>
      <c r="C2159" s="33" t="s">
        <v>983</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25">
      <c r="A2160" s="3">
        <f xml:space="preserve"> ROW( data_scaledImpacts[[#This Row],[row_id]] ) - ROW( data_scaledImpacts[[#Headers],[row_id]] )</f>
        <v>2159</v>
      </c>
      <c r="B2160" s="41" t="str">
        <f xml:space="preserve"> _xlfn.TEXTJOIN( "", , data_scaledImpacts[[#This Row],[sector]:[impactType]] )</f>
        <v>ValleyFeverMIROC55N/AMortality</v>
      </c>
      <c r="C2160" s="33" t="s">
        <v>983</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25">
      <c r="A2161" s="3">
        <f xml:space="preserve"> ROW( data_scaledImpacts[[#This Row],[row_id]] ) - ROW( data_scaledImpacts[[#Headers],[row_id]] )</f>
        <v>2160</v>
      </c>
      <c r="B2161" s="41" t="str">
        <f xml:space="preserve"> _xlfn.TEXTJOIN( "", , data_scaledImpacts[[#This Row],[sector]:[impactType]] )</f>
        <v>ValleyFeverGFDL-CM35N/AMortality</v>
      </c>
      <c r="C2161" s="33" t="s">
        <v>983</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25">
      <c r="A2162" s="3">
        <f xml:space="preserve"> ROW( data_scaledImpacts[[#This Row],[row_id]] ) - ROW( data_scaledImpacts[[#Headers],[row_id]] )</f>
        <v>2161</v>
      </c>
      <c r="B2162" s="41" t="str">
        <f xml:space="preserve"> _xlfn.TEXTJOIN( "", , data_scaledImpacts[[#This Row],[sector]:[impactType]] )</f>
        <v>ValleyFeverGCM Average5N/AMortality</v>
      </c>
      <c r="C2162" s="33" t="s">
        <v>983</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25">
      <c r="A2163" s="3">
        <f xml:space="preserve"> ROW( data_scaledImpacts[[#This Row],[row_id]] ) - ROW( data_scaledImpacts[[#Headers],[row_id]] )</f>
        <v>2162</v>
      </c>
      <c r="B2163" s="41" t="str">
        <f xml:space="preserve"> _xlfn.TEXTJOIN( "", , data_scaledImpacts[[#This Row],[sector]:[impactType]] )</f>
        <v>ValleyFeverCanESM26N/AMortality</v>
      </c>
      <c r="C2163" s="33" t="s">
        <v>983</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25">
      <c r="A2164" s="3">
        <f xml:space="preserve"> ROW( data_scaledImpacts[[#This Row],[row_id]] ) - ROW( data_scaledImpacts[[#Headers],[row_id]] )</f>
        <v>2163</v>
      </c>
      <c r="B2164" s="41" t="str">
        <f xml:space="preserve"> _xlfn.TEXTJOIN( "", , data_scaledImpacts[[#This Row],[sector]:[impactType]] )</f>
        <v>ValleyFeverCCSM46N/AMortality</v>
      </c>
      <c r="C2164" s="33" t="s">
        <v>983</v>
      </c>
      <c r="D2164" s="33" t="s">
        <v>1</v>
      </c>
      <c r="E2164" s="34">
        <v>6</v>
      </c>
      <c r="F2164" s="34"/>
      <c r="G2164" s="34" t="s">
        <v>201</v>
      </c>
      <c r="H2164" s="35" t="s">
        <v>768</v>
      </c>
      <c r="I2164" s="43" t="s">
        <v>71</v>
      </c>
      <c r="J2164" s="36"/>
      <c r="K2164" s="36"/>
      <c r="L2164" s="37"/>
      <c r="M2164" s="36"/>
      <c r="N2164" s="36"/>
      <c r="O2164" s="36"/>
    </row>
    <row r="2165" spans="1:16" x14ac:dyDescent="0.25">
      <c r="A2165" s="3">
        <f xml:space="preserve"> ROW( data_scaledImpacts[[#This Row],[row_id]] ) - ROW( data_scaledImpacts[[#Headers],[row_id]] )</f>
        <v>2164</v>
      </c>
      <c r="B2165" s="41" t="str">
        <f xml:space="preserve"> _xlfn.TEXTJOIN( "", , data_scaledImpacts[[#This Row],[sector]:[impactType]] )</f>
        <v>ValleyFeverGISS-E2-R6N/AMortality</v>
      </c>
      <c r="C2165" s="33" t="s">
        <v>983</v>
      </c>
      <c r="D2165" s="33" t="s">
        <v>2</v>
      </c>
      <c r="E2165" s="34">
        <v>6</v>
      </c>
      <c r="F2165" s="34"/>
      <c r="G2165" s="34" t="s">
        <v>201</v>
      </c>
      <c r="H2165" s="35" t="s">
        <v>768</v>
      </c>
      <c r="I2165" s="43" t="s">
        <v>72</v>
      </c>
      <c r="J2165" s="36"/>
      <c r="K2165" s="36"/>
      <c r="L2165" s="37"/>
      <c r="M2165" s="36"/>
      <c r="N2165" s="36"/>
      <c r="O2165" s="36"/>
    </row>
    <row r="2166" spans="1:16" x14ac:dyDescent="0.25">
      <c r="A2166" s="3">
        <f xml:space="preserve"> ROW( data_scaledImpacts[[#This Row],[row_id]] ) - ROW( data_scaledImpacts[[#Headers],[row_id]] )</f>
        <v>2165</v>
      </c>
      <c r="B2166" s="41" t="str">
        <f xml:space="preserve"> _xlfn.TEXTJOIN( "", , data_scaledImpacts[[#This Row],[sector]:[impactType]] )</f>
        <v>ValleyFeverHadGEM2-ES6N/AMortality</v>
      </c>
      <c r="C2166" s="33" t="s">
        <v>983</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25">
      <c r="A2167" s="3">
        <f xml:space="preserve"> ROW( data_scaledImpacts[[#This Row],[row_id]] ) - ROW( data_scaledImpacts[[#Headers],[row_id]] )</f>
        <v>2166</v>
      </c>
      <c r="B2167" s="41" t="str">
        <f xml:space="preserve"> _xlfn.TEXTJOIN( "", , data_scaledImpacts[[#This Row],[sector]:[impactType]] )</f>
        <v>ValleyFeverMIROC56N/AMortality</v>
      </c>
      <c r="C2167" s="33" t="s">
        <v>983</v>
      </c>
      <c r="D2167" s="33" t="s">
        <v>4</v>
      </c>
      <c r="E2167" s="34">
        <v>6</v>
      </c>
      <c r="F2167" s="34"/>
      <c r="G2167" s="34" t="s">
        <v>201</v>
      </c>
      <c r="H2167" s="35" t="s">
        <v>768</v>
      </c>
      <c r="I2167" s="43" t="s">
        <v>74</v>
      </c>
      <c r="J2167" s="36"/>
      <c r="K2167" s="36"/>
      <c r="L2167" s="37"/>
      <c r="M2167" s="36"/>
      <c r="N2167" s="36"/>
      <c r="O2167" s="36"/>
    </row>
    <row r="2168" spans="1:16" x14ac:dyDescent="0.25">
      <c r="A2168" s="3">
        <f xml:space="preserve"> ROW( data_scaledImpacts[[#This Row],[row_id]] ) - ROW( data_scaledImpacts[[#Headers],[row_id]] )</f>
        <v>2167</v>
      </c>
      <c r="B2168" s="41" t="str">
        <f xml:space="preserve"> _xlfn.TEXTJOIN( "", , data_scaledImpacts[[#This Row],[sector]:[impactType]] )</f>
        <v>ValleyFeverGFDL-CM36N/AMortality</v>
      </c>
      <c r="C2168" s="33" t="s">
        <v>983</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25">
      <c r="A2169" s="3">
        <f xml:space="preserve"> ROW( data_scaledImpacts[[#This Row],[row_id]] ) - ROW( data_scaledImpacts[[#Headers],[row_id]] )</f>
        <v>2168</v>
      </c>
      <c r="B2169" s="41" t="str">
        <f xml:space="preserve"> _xlfn.TEXTJOIN( "", , data_scaledImpacts[[#This Row],[sector]:[impactType]] )</f>
        <v>ValleyFeverGCM Average6N/AMortality</v>
      </c>
      <c r="C2169" s="33" t="s">
        <v>983</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25">
      <c r="A2170" s="3">
        <f xml:space="preserve"> ROW( data_scaledImpacts[[#This Row],[row_id]] ) - ROW( data_scaledImpacts[[#Headers],[row_id]] )</f>
        <v>2169</v>
      </c>
      <c r="B2170" s="41" t="str">
        <f xml:space="preserve"> _xlfn.TEXTJOIN( "", , data_scaledImpacts[[#This Row],[sector]:[impactType]] )</f>
        <v>ValleyFeverCanESM27N/AMortality</v>
      </c>
      <c r="C2170" s="33" t="s">
        <v>983</v>
      </c>
      <c r="D2170" s="33" t="s">
        <v>0</v>
      </c>
      <c r="E2170" s="34">
        <v>7</v>
      </c>
      <c r="F2170" s="34"/>
      <c r="G2170" s="34" t="s">
        <v>201</v>
      </c>
      <c r="H2170" s="35" t="s">
        <v>768</v>
      </c>
      <c r="I2170" s="43" t="s">
        <v>77</v>
      </c>
      <c r="J2170" s="36"/>
      <c r="K2170" s="36"/>
      <c r="L2170" s="37"/>
      <c r="M2170" s="36"/>
      <c r="N2170" s="36"/>
      <c r="O2170" s="36"/>
    </row>
    <row r="2171" spans="1:16" x14ac:dyDescent="0.25">
      <c r="A2171" s="3">
        <f xml:space="preserve"> ROW( data_scaledImpacts[[#This Row],[row_id]] ) - ROW( data_scaledImpacts[[#Headers],[row_id]] )</f>
        <v>2170</v>
      </c>
      <c r="B2171" s="41" t="str">
        <f xml:space="preserve"> _xlfn.TEXTJOIN( "", , data_scaledImpacts[[#This Row],[sector]:[impactType]] )</f>
        <v>ValleyFeverCCSM47N/AMortality</v>
      </c>
      <c r="C2171" s="33" t="s">
        <v>983</v>
      </c>
      <c r="D2171" s="33" t="s">
        <v>1</v>
      </c>
      <c r="E2171" s="34">
        <v>7</v>
      </c>
      <c r="F2171" s="34"/>
      <c r="G2171" s="34" t="s">
        <v>201</v>
      </c>
      <c r="H2171" s="35" t="s">
        <v>768</v>
      </c>
      <c r="I2171" s="43" t="s">
        <v>78</v>
      </c>
      <c r="J2171" s="36"/>
      <c r="K2171" s="36"/>
      <c r="L2171" s="37"/>
      <c r="M2171" s="36"/>
      <c r="N2171" s="36"/>
      <c r="O2171" s="36"/>
    </row>
    <row r="2172" spans="1:16" x14ac:dyDescent="0.25">
      <c r="A2172" s="3">
        <f xml:space="preserve"> ROW( data_scaledImpacts[[#This Row],[row_id]] ) - ROW( data_scaledImpacts[[#Headers],[row_id]] )</f>
        <v>2171</v>
      </c>
      <c r="B2172" s="41" t="str">
        <f xml:space="preserve"> _xlfn.TEXTJOIN( "", , data_scaledImpacts[[#This Row],[sector]:[impactType]] )</f>
        <v>ValleyFeverGISS-E2-R7N/AMortality</v>
      </c>
      <c r="C2172" s="33" t="s">
        <v>983</v>
      </c>
      <c r="D2172" s="33" t="s">
        <v>2</v>
      </c>
      <c r="E2172" s="34">
        <v>7</v>
      </c>
      <c r="F2172" s="34"/>
      <c r="G2172" s="34" t="s">
        <v>201</v>
      </c>
      <c r="H2172" s="35" t="s">
        <v>768</v>
      </c>
      <c r="I2172" s="43" t="s">
        <v>79</v>
      </c>
      <c r="J2172" s="36"/>
      <c r="K2172" s="36"/>
      <c r="L2172" s="37"/>
      <c r="M2172" s="36"/>
      <c r="N2172" s="36"/>
      <c r="O2172" s="36"/>
    </row>
    <row r="2173" spans="1:16" x14ac:dyDescent="0.25">
      <c r="A2173" s="3">
        <f xml:space="preserve"> ROW( data_scaledImpacts[[#This Row],[row_id]] ) - ROW( data_scaledImpacts[[#Headers],[row_id]] )</f>
        <v>2172</v>
      </c>
      <c r="B2173" s="41" t="str">
        <f xml:space="preserve"> _xlfn.TEXTJOIN( "", , data_scaledImpacts[[#This Row],[sector]:[impactType]] )</f>
        <v>ValleyFeverHadGEM2-ES7N/AMortality</v>
      </c>
      <c r="C2173" s="33" t="s">
        <v>983</v>
      </c>
      <c r="D2173" s="33" t="s">
        <v>3</v>
      </c>
      <c r="E2173" s="34">
        <v>7</v>
      </c>
      <c r="F2173" s="34"/>
      <c r="G2173" s="34" t="s">
        <v>201</v>
      </c>
      <c r="H2173" s="35" t="s">
        <v>768</v>
      </c>
      <c r="I2173" s="43" t="s">
        <v>80</v>
      </c>
      <c r="J2173" s="36"/>
      <c r="K2173" s="36"/>
      <c r="L2173" s="37"/>
      <c r="M2173" s="36"/>
      <c r="N2173" s="36"/>
      <c r="O2173" s="36"/>
    </row>
    <row r="2174" spans="1:16" x14ac:dyDescent="0.25">
      <c r="A2174" s="3">
        <f xml:space="preserve"> ROW( data_scaledImpacts[[#This Row],[row_id]] ) - ROW( data_scaledImpacts[[#Headers],[row_id]] )</f>
        <v>2173</v>
      </c>
      <c r="B2174" s="41" t="str">
        <f xml:space="preserve"> _xlfn.TEXTJOIN( "", , data_scaledImpacts[[#This Row],[sector]:[impactType]] )</f>
        <v>ValleyFeverMIROC57N/AMortality</v>
      </c>
      <c r="C2174" s="33" t="s">
        <v>983</v>
      </c>
      <c r="D2174" s="33" t="s">
        <v>4</v>
      </c>
      <c r="E2174" s="34">
        <v>7</v>
      </c>
      <c r="F2174" s="34"/>
      <c r="G2174" s="34" t="s">
        <v>201</v>
      </c>
      <c r="H2174" s="35" t="s">
        <v>768</v>
      </c>
      <c r="I2174" s="43" t="s">
        <v>81</v>
      </c>
      <c r="J2174" s="36"/>
      <c r="K2174" s="36"/>
      <c r="L2174" s="37"/>
      <c r="M2174" s="36"/>
      <c r="N2174" s="36"/>
      <c r="O2174" s="36"/>
    </row>
    <row r="2175" spans="1:16" x14ac:dyDescent="0.25">
      <c r="A2175" s="3">
        <f xml:space="preserve"> ROW( data_scaledImpacts[[#This Row],[row_id]] ) - ROW( data_scaledImpacts[[#Headers],[row_id]] )</f>
        <v>2174</v>
      </c>
      <c r="B2175" s="41" t="str">
        <f xml:space="preserve"> _xlfn.TEXTJOIN( "", , data_scaledImpacts[[#This Row],[sector]:[impactType]] )</f>
        <v>ValleyFeverGFDL-CM37N/AMortality</v>
      </c>
      <c r="C2175" s="33" t="s">
        <v>983</v>
      </c>
      <c r="D2175" s="33" t="s">
        <v>5</v>
      </c>
      <c r="E2175" s="34">
        <v>7</v>
      </c>
      <c r="F2175" s="34"/>
      <c r="G2175" s="34" t="s">
        <v>201</v>
      </c>
      <c r="H2175" s="35" t="s">
        <v>768</v>
      </c>
      <c r="I2175" s="43" t="s">
        <v>82</v>
      </c>
      <c r="J2175" s="36"/>
      <c r="K2175" s="36"/>
      <c r="L2175" s="37"/>
      <c r="M2175" s="36"/>
      <c r="N2175" s="36"/>
      <c r="O2175" s="36"/>
    </row>
    <row r="2176" spans="1:16" x14ac:dyDescent="0.25">
      <c r="A2176" s="3">
        <f xml:space="preserve"> ROW( data_scaledImpacts[[#This Row],[row_id]] ) - ROW( data_scaledImpacts[[#Headers],[row_id]] )</f>
        <v>2175</v>
      </c>
      <c r="B2176" s="41" t="str">
        <f xml:space="preserve"> _xlfn.TEXTJOIN( "", , data_scaledImpacts[[#This Row],[sector]:[impactType]] )</f>
        <v>ValleyFeverGCM Average7N/AMortality</v>
      </c>
      <c r="C2176" s="33" t="s">
        <v>983</v>
      </c>
      <c r="D2176" s="33" t="s">
        <v>15</v>
      </c>
      <c r="E2176" s="34">
        <v>7</v>
      </c>
      <c r="F2176" s="34"/>
      <c r="G2176" s="34" t="s">
        <v>201</v>
      </c>
      <c r="H2176" s="35" t="s">
        <v>768</v>
      </c>
      <c r="I2176" s="43" t="s">
        <v>83</v>
      </c>
      <c r="J2176" s="38"/>
      <c r="K2176" s="38"/>
      <c r="L2176" s="39"/>
      <c r="M2176" s="38"/>
      <c r="N2176" s="38"/>
      <c r="O2176" s="38"/>
    </row>
    <row r="2177" spans="1:16" x14ac:dyDescent="0.25">
      <c r="A2177" s="3">
        <f xml:space="preserve"> ROW( data_scaledImpacts[[#This Row],[row_id]] ) - ROW( data_scaledImpacts[[#Headers],[row_id]] )</f>
        <v>2176</v>
      </c>
      <c r="B2177" s="41" t="str">
        <f xml:space="preserve"> _xlfn.TEXTJOIN( "", , data_scaledImpacts[[#This Row],[sector]:[impactType]] )</f>
        <v>ValleyFeverCanESM21N/AMorbidity</v>
      </c>
      <c r="C2177" s="33" t="s">
        <v>983</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25">
      <c r="A2178" s="3">
        <f xml:space="preserve"> ROW( data_scaledImpacts[[#This Row],[row_id]] ) - ROW( data_scaledImpacts[[#Headers],[row_id]] )</f>
        <v>2177</v>
      </c>
      <c r="B2178" s="41" t="str">
        <f xml:space="preserve"> _xlfn.TEXTJOIN( "", , data_scaledImpacts[[#This Row],[sector]:[impactType]] )</f>
        <v>ValleyFeverCCSM41N/AMorbidity</v>
      </c>
      <c r="C2178" s="33" t="s">
        <v>983</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25">
      <c r="A2179" s="3">
        <f xml:space="preserve"> ROW( data_scaledImpacts[[#This Row],[row_id]] ) - ROW( data_scaledImpacts[[#Headers],[row_id]] )</f>
        <v>2178</v>
      </c>
      <c r="B2179" s="41" t="str">
        <f xml:space="preserve"> _xlfn.TEXTJOIN( "", , data_scaledImpacts[[#This Row],[sector]:[impactType]] )</f>
        <v>ValleyFeverGISS-E2-R1N/AMorbidity</v>
      </c>
      <c r="C2179" s="33" t="s">
        <v>983</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25">
      <c r="A2180" s="3">
        <f xml:space="preserve"> ROW( data_scaledImpacts[[#This Row],[row_id]] ) - ROW( data_scaledImpacts[[#Headers],[row_id]] )</f>
        <v>2179</v>
      </c>
      <c r="B2180" s="41" t="str">
        <f xml:space="preserve"> _xlfn.TEXTJOIN( "", , data_scaledImpacts[[#This Row],[sector]:[impactType]] )</f>
        <v>ValleyFeverHadGEM2-ES1N/AMorbidity</v>
      </c>
      <c r="C2180" s="33" t="s">
        <v>983</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25">
      <c r="A2181" s="3">
        <f xml:space="preserve"> ROW( data_scaledImpacts[[#This Row],[row_id]] ) - ROW( data_scaledImpacts[[#Headers],[row_id]] )</f>
        <v>2180</v>
      </c>
      <c r="B2181" s="41" t="str">
        <f xml:space="preserve"> _xlfn.TEXTJOIN( "", , data_scaledImpacts[[#This Row],[sector]:[impactType]] )</f>
        <v>ValleyFeverMIROC51N/AMorbidity</v>
      </c>
      <c r="C2181" s="33" t="s">
        <v>983</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25">
      <c r="A2182" s="3">
        <f xml:space="preserve"> ROW( data_scaledImpacts[[#This Row],[row_id]] ) - ROW( data_scaledImpacts[[#Headers],[row_id]] )</f>
        <v>2181</v>
      </c>
      <c r="B2182" s="41" t="str">
        <f xml:space="preserve"> _xlfn.TEXTJOIN( "", , data_scaledImpacts[[#This Row],[sector]:[impactType]] )</f>
        <v>ValleyFeverGFDL-CM31N/AMorbidity</v>
      </c>
      <c r="C2182" s="33" t="s">
        <v>983</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25">
      <c r="A2183" s="3">
        <f xml:space="preserve"> ROW( data_scaledImpacts[[#This Row],[row_id]] ) - ROW( data_scaledImpacts[[#Headers],[row_id]] )</f>
        <v>2182</v>
      </c>
      <c r="B2183" s="41" t="str">
        <f xml:space="preserve"> _xlfn.TEXTJOIN( "", , data_scaledImpacts[[#This Row],[sector]:[impactType]] )</f>
        <v>ValleyFeverGCM Average1N/AMorbidity</v>
      </c>
      <c r="C2183" s="33" t="s">
        <v>983</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25">
      <c r="A2184" s="3">
        <f xml:space="preserve"> ROW( data_scaledImpacts[[#This Row],[row_id]] ) - ROW( data_scaledImpacts[[#Headers],[row_id]] )</f>
        <v>2183</v>
      </c>
      <c r="B2184" s="41" t="str">
        <f xml:space="preserve"> _xlfn.TEXTJOIN( "", , data_scaledImpacts[[#This Row],[sector]:[impactType]] )</f>
        <v>ValleyFeverCanESM22N/AMorbidity</v>
      </c>
      <c r="C2184" s="33" t="s">
        <v>983</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25">
      <c r="A2185" s="3">
        <f xml:space="preserve"> ROW( data_scaledImpacts[[#This Row],[row_id]] ) - ROW( data_scaledImpacts[[#Headers],[row_id]] )</f>
        <v>2184</v>
      </c>
      <c r="B2185" s="41" t="str">
        <f xml:space="preserve"> _xlfn.TEXTJOIN( "", , data_scaledImpacts[[#This Row],[sector]:[impactType]] )</f>
        <v>ValleyFeverCCSM42N/AMorbidity</v>
      </c>
      <c r="C2185" s="33" t="s">
        <v>983</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25">
      <c r="A2186" s="3">
        <f xml:space="preserve"> ROW( data_scaledImpacts[[#This Row],[row_id]] ) - ROW( data_scaledImpacts[[#Headers],[row_id]] )</f>
        <v>2185</v>
      </c>
      <c r="B2186" s="41" t="str">
        <f xml:space="preserve"> _xlfn.TEXTJOIN( "", , data_scaledImpacts[[#This Row],[sector]:[impactType]] )</f>
        <v>ValleyFeverGISS-E2-R2N/AMorbidity</v>
      </c>
      <c r="C2186" s="33" t="s">
        <v>983</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25">
      <c r="A2187" s="3">
        <f xml:space="preserve"> ROW( data_scaledImpacts[[#This Row],[row_id]] ) - ROW( data_scaledImpacts[[#Headers],[row_id]] )</f>
        <v>2186</v>
      </c>
      <c r="B2187" s="41" t="str">
        <f xml:space="preserve"> _xlfn.TEXTJOIN( "", , data_scaledImpacts[[#This Row],[sector]:[impactType]] )</f>
        <v>ValleyFeverHadGEM2-ES2N/AMorbidity</v>
      </c>
      <c r="C2187" s="33" t="s">
        <v>983</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25">
      <c r="A2188" s="3">
        <f xml:space="preserve"> ROW( data_scaledImpacts[[#This Row],[row_id]] ) - ROW( data_scaledImpacts[[#Headers],[row_id]] )</f>
        <v>2187</v>
      </c>
      <c r="B2188" s="41" t="str">
        <f xml:space="preserve"> _xlfn.TEXTJOIN( "", , data_scaledImpacts[[#This Row],[sector]:[impactType]] )</f>
        <v>ValleyFeverMIROC52N/AMorbidity</v>
      </c>
      <c r="C2188" s="33" t="s">
        <v>983</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25">
      <c r="A2189" s="3">
        <f xml:space="preserve"> ROW( data_scaledImpacts[[#This Row],[row_id]] ) - ROW( data_scaledImpacts[[#Headers],[row_id]] )</f>
        <v>2188</v>
      </c>
      <c r="B2189" s="41" t="str">
        <f xml:space="preserve"> _xlfn.TEXTJOIN( "", , data_scaledImpacts[[#This Row],[sector]:[impactType]] )</f>
        <v>ValleyFeverGFDL-CM32N/AMorbidity</v>
      </c>
      <c r="C2189" s="33" t="s">
        <v>983</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25">
      <c r="A2190" s="3">
        <f xml:space="preserve"> ROW( data_scaledImpacts[[#This Row],[row_id]] ) - ROW( data_scaledImpacts[[#Headers],[row_id]] )</f>
        <v>2189</v>
      </c>
      <c r="B2190" s="41" t="str">
        <f xml:space="preserve"> _xlfn.TEXTJOIN( "", , data_scaledImpacts[[#This Row],[sector]:[impactType]] )</f>
        <v>ValleyFeverGCM Average2N/AMorbidity</v>
      </c>
      <c r="C2190" s="33" t="s">
        <v>983</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25">
      <c r="A2191" s="3">
        <f xml:space="preserve"> ROW( data_scaledImpacts[[#This Row],[row_id]] ) - ROW( data_scaledImpacts[[#Headers],[row_id]] )</f>
        <v>2190</v>
      </c>
      <c r="B2191" s="41" t="str">
        <f xml:space="preserve"> _xlfn.TEXTJOIN( "", , data_scaledImpacts[[#This Row],[sector]:[impactType]] )</f>
        <v>ValleyFeverCanESM23N/AMorbidity</v>
      </c>
      <c r="C2191" s="33" t="s">
        <v>983</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25">
      <c r="A2192" s="3">
        <f xml:space="preserve"> ROW( data_scaledImpacts[[#This Row],[row_id]] ) - ROW( data_scaledImpacts[[#Headers],[row_id]] )</f>
        <v>2191</v>
      </c>
      <c r="B2192" s="41" t="str">
        <f xml:space="preserve"> _xlfn.TEXTJOIN( "", , data_scaledImpacts[[#This Row],[sector]:[impactType]] )</f>
        <v>ValleyFeverCCSM43N/AMorbidity</v>
      </c>
      <c r="C2192" s="33" t="s">
        <v>983</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25">
      <c r="A2193" s="3">
        <f xml:space="preserve"> ROW( data_scaledImpacts[[#This Row],[row_id]] ) - ROW( data_scaledImpacts[[#Headers],[row_id]] )</f>
        <v>2192</v>
      </c>
      <c r="B2193" s="41" t="str">
        <f xml:space="preserve"> _xlfn.TEXTJOIN( "", , data_scaledImpacts[[#This Row],[sector]:[impactType]] )</f>
        <v>ValleyFeverGISS-E2-R3N/AMorbidity</v>
      </c>
      <c r="C2193" s="33" t="s">
        <v>983</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25">
      <c r="A2194" s="3">
        <f xml:space="preserve"> ROW( data_scaledImpacts[[#This Row],[row_id]] ) - ROW( data_scaledImpacts[[#Headers],[row_id]] )</f>
        <v>2193</v>
      </c>
      <c r="B2194" s="41" t="str">
        <f xml:space="preserve"> _xlfn.TEXTJOIN( "", , data_scaledImpacts[[#This Row],[sector]:[impactType]] )</f>
        <v>ValleyFeverHadGEM2-ES3N/AMorbidity</v>
      </c>
      <c r="C2194" s="33" t="s">
        <v>983</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25">
      <c r="A2195" s="3">
        <f xml:space="preserve"> ROW( data_scaledImpacts[[#This Row],[row_id]] ) - ROW( data_scaledImpacts[[#Headers],[row_id]] )</f>
        <v>2194</v>
      </c>
      <c r="B2195" s="41" t="str">
        <f xml:space="preserve"> _xlfn.TEXTJOIN( "", , data_scaledImpacts[[#This Row],[sector]:[impactType]] )</f>
        <v>ValleyFeverMIROC53N/AMorbidity</v>
      </c>
      <c r="C2195" s="33" t="s">
        <v>983</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25">
      <c r="A2196" s="3">
        <f xml:space="preserve"> ROW( data_scaledImpacts[[#This Row],[row_id]] ) - ROW( data_scaledImpacts[[#Headers],[row_id]] )</f>
        <v>2195</v>
      </c>
      <c r="B2196" s="41" t="str">
        <f xml:space="preserve"> _xlfn.TEXTJOIN( "", , data_scaledImpacts[[#This Row],[sector]:[impactType]] )</f>
        <v>ValleyFeverGFDL-CM33N/AMorbidity</v>
      </c>
      <c r="C2196" s="33" t="s">
        <v>983</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25">
      <c r="A2197" s="3">
        <f xml:space="preserve"> ROW( data_scaledImpacts[[#This Row],[row_id]] ) - ROW( data_scaledImpacts[[#Headers],[row_id]] )</f>
        <v>2196</v>
      </c>
      <c r="B2197" s="41" t="str">
        <f xml:space="preserve"> _xlfn.TEXTJOIN( "", , data_scaledImpacts[[#This Row],[sector]:[impactType]] )</f>
        <v>ValleyFeverGCM Average3N/AMorbidity</v>
      </c>
      <c r="C2197" s="33" t="s">
        <v>983</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25">
      <c r="A2198" s="3">
        <f xml:space="preserve"> ROW( data_scaledImpacts[[#This Row],[row_id]] ) - ROW( data_scaledImpacts[[#Headers],[row_id]] )</f>
        <v>2197</v>
      </c>
      <c r="B2198" s="41" t="str">
        <f xml:space="preserve"> _xlfn.TEXTJOIN( "", , data_scaledImpacts[[#This Row],[sector]:[impactType]] )</f>
        <v>ValleyFeverCanESM24N/AMorbidity</v>
      </c>
      <c r="C2198" s="33" t="s">
        <v>983</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25">
      <c r="A2199" s="3">
        <f xml:space="preserve"> ROW( data_scaledImpacts[[#This Row],[row_id]] ) - ROW( data_scaledImpacts[[#Headers],[row_id]] )</f>
        <v>2198</v>
      </c>
      <c r="B2199" s="41" t="str">
        <f xml:space="preserve"> _xlfn.TEXTJOIN( "", , data_scaledImpacts[[#This Row],[sector]:[impactType]] )</f>
        <v>ValleyFeverCCSM44N/AMorbidity</v>
      </c>
      <c r="C2199" s="33" t="s">
        <v>983</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25">
      <c r="A2200" s="3">
        <f xml:space="preserve"> ROW( data_scaledImpacts[[#This Row],[row_id]] ) - ROW( data_scaledImpacts[[#Headers],[row_id]] )</f>
        <v>2199</v>
      </c>
      <c r="B2200" s="41" t="str">
        <f xml:space="preserve"> _xlfn.TEXTJOIN( "", , data_scaledImpacts[[#This Row],[sector]:[impactType]] )</f>
        <v>ValleyFeverGISS-E2-R4N/AMorbidity</v>
      </c>
      <c r="C2200" s="33" t="s">
        <v>983</v>
      </c>
      <c r="D2200" s="33" t="s">
        <v>2</v>
      </c>
      <c r="E2200" s="34">
        <v>4</v>
      </c>
      <c r="F2200" s="34"/>
      <c r="G2200" s="34" t="s">
        <v>201</v>
      </c>
      <c r="H2200" s="35" t="s">
        <v>769</v>
      </c>
      <c r="I2200" s="43" t="s">
        <v>58</v>
      </c>
      <c r="J2200" s="36"/>
      <c r="K2200" s="36"/>
      <c r="L2200" s="37"/>
      <c r="M2200" s="36"/>
      <c r="N2200" s="36"/>
      <c r="O2200" s="36"/>
    </row>
    <row r="2201" spans="1:16" x14ac:dyDescent="0.25">
      <c r="A2201" s="3">
        <f xml:space="preserve"> ROW( data_scaledImpacts[[#This Row],[row_id]] ) - ROW( data_scaledImpacts[[#Headers],[row_id]] )</f>
        <v>2200</v>
      </c>
      <c r="B2201" s="41" t="str">
        <f xml:space="preserve"> _xlfn.TEXTJOIN( "", , data_scaledImpacts[[#This Row],[sector]:[impactType]] )</f>
        <v>ValleyFeverHadGEM2-ES4N/AMorbidity</v>
      </c>
      <c r="C2201" s="33" t="s">
        <v>983</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25">
      <c r="A2202" s="3">
        <f xml:space="preserve"> ROW( data_scaledImpacts[[#This Row],[row_id]] ) - ROW( data_scaledImpacts[[#Headers],[row_id]] )</f>
        <v>2201</v>
      </c>
      <c r="B2202" s="41" t="str">
        <f xml:space="preserve"> _xlfn.TEXTJOIN( "", , data_scaledImpacts[[#This Row],[sector]:[impactType]] )</f>
        <v>ValleyFeverMIROC54N/AMorbidity</v>
      </c>
      <c r="C2202" s="33" t="s">
        <v>983</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25">
      <c r="A2203" s="3">
        <f xml:space="preserve"> ROW( data_scaledImpacts[[#This Row],[row_id]] ) - ROW( data_scaledImpacts[[#Headers],[row_id]] )</f>
        <v>2202</v>
      </c>
      <c r="B2203" s="41" t="str">
        <f xml:space="preserve"> _xlfn.TEXTJOIN( "", , data_scaledImpacts[[#This Row],[sector]:[impactType]] )</f>
        <v>ValleyFeverGFDL-CM34N/AMorbidity</v>
      </c>
      <c r="C2203" s="33" t="s">
        <v>983</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25">
      <c r="A2204" s="3">
        <f xml:space="preserve"> ROW( data_scaledImpacts[[#This Row],[row_id]] ) - ROW( data_scaledImpacts[[#Headers],[row_id]] )</f>
        <v>2203</v>
      </c>
      <c r="B2204" s="41" t="str">
        <f xml:space="preserve"> _xlfn.TEXTJOIN( "", , data_scaledImpacts[[#This Row],[sector]:[impactType]] )</f>
        <v>ValleyFeverGCM Average4N/AMorbidity</v>
      </c>
      <c r="C2204" s="33" t="s">
        <v>983</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25">
      <c r="A2205" s="3">
        <f xml:space="preserve"> ROW( data_scaledImpacts[[#This Row],[row_id]] ) - ROW( data_scaledImpacts[[#Headers],[row_id]] )</f>
        <v>2204</v>
      </c>
      <c r="B2205" s="41" t="str">
        <f xml:space="preserve"> _xlfn.TEXTJOIN( "", , data_scaledImpacts[[#This Row],[sector]:[impactType]] )</f>
        <v>ValleyFeverCanESM25N/AMorbidity</v>
      </c>
      <c r="C2205" s="33" t="s">
        <v>983</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25">
      <c r="A2206" s="3">
        <f xml:space="preserve"> ROW( data_scaledImpacts[[#This Row],[row_id]] ) - ROW( data_scaledImpacts[[#Headers],[row_id]] )</f>
        <v>2205</v>
      </c>
      <c r="B2206" s="41" t="str">
        <f xml:space="preserve"> _xlfn.TEXTJOIN( "", , data_scaledImpacts[[#This Row],[sector]:[impactType]] )</f>
        <v>ValleyFeverCCSM45N/AMorbidity</v>
      </c>
      <c r="C2206" s="33" t="s">
        <v>983</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25">
      <c r="A2207" s="3">
        <f xml:space="preserve"> ROW( data_scaledImpacts[[#This Row],[row_id]] ) - ROW( data_scaledImpacts[[#Headers],[row_id]] )</f>
        <v>2206</v>
      </c>
      <c r="B2207" s="41" t="str">
        <f xml:space="preserve"> _xlfn.TEXTJOIN( "", , data_scaledImpacts[[#This Row],[sector]:[impactType]] )</f>
        <v>ValleyFeverGISS-E2-R5N/AMorbidity</v>
      </c>
      <c r="C2207" s="33" t="s">
        <v>983</v>
      </c>
      <c r="D2207" s="33" t="s">
        <v>2</v>
      </c>
      <c r="E2207" s="34">
        <v>5</v>
      </c>
      <c r="F2207" s="34"/>
      <c r="G2207" s="34" t="s">
        <v>201</v>
      </c>
      <c r="H2207" s="35" t="s">
        <v>769</v>
      </c>
      <c r="I2207" s="43" t="s">
        <v>65</v>
      </c>
      <c r="J2207" s="36"/>
      <c r="K2207" s="36"/>
      <c r="L2207" s="37"/>
      <c r="M2207" s="36"/>
      <c r="N2207" s="36"/>
      <c r="O2207" s="36"/>
    </row>
    <row r="2208" spans="1:16" x14ac:dyDescent="0.25">
      <c r="A2208" s="3">
        <f xml:space="preserve"> ROW( data_scaledImpacts[[#This Row],[row_id]] ) - ROW( data_scaledImpacts[[#Headers],[row_id]] )</f>
        <v>2207</v>
      </c>
      <c r="B2208" s="41" t="str">
        <f xml:space="preserve"> _xlfn.TEXTJOIN( "", , data_scaledImpacts[[#This Row],[sector]:[impactType]] )</f>
        <v>ValleyFeverHadGEM2-ES5N/AMorbidity</v>
      </c>
      <c r="C2208" s="33" t="s">
        <v>983</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25">
      <c r="A2209" s="3">
        <f xml:space="preserve"> ROW( data_scaledImpacts[[#This Row],[row_id]] ) - ROW( data_scaledImpacts[[#Headers],[row_id]] )</f>
        <v>2208</v>
      </c>
      <c r="B2209" s="41" t="str">
        <f xml:space="preserve"> _xlfn.TEXTJOIN( "", , data_scaledImpacts[[#This Row],[sector]:[impactType]] )</f>
        <v>ValleyFeverMIROC55N/AMorbidity</v>
      </c>
      <c r="C2209" s="33" t="s">
        <v>983</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25">
      <c r="A2210" s="3">
        <f xml:space="preserve"> ROW( data_scaledImpacts[[#This Row],[row_id]] ) - ROW( data_scaledImpacts[[#Headers],[row_id]] )</f>
        <v>2209</v>
      </c>
      <c r="B2210" s="41" t="str">
        <f xml:space="preserve"> _xlfn.TEXTJOIN( "", , data_scaledImpacts[[#This Row],[sector]:[impactType]] )</f>
        <v>ValleyFeverGFDL-CM35N/AMorbidity</v>
      </c>
      <c r="C2210" s="33" t="s">
        <v>983</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25">
      <c r="A2211" s="3">
        <f xml:space="preserve"> ROW( data_scaledImpacts[[#This Row],[row_id]] ) - ROW( data_scaledImpacts[[#Headers],[row_id]] )</f>
        <v>2210</v>
      </c>
      <c r="B2211" s="41" t="str">
        <f xml:space="preserve"> _xlfn.TEXTJOIN( "", , data_scaledImpacts[[#This Row],[sector]:[impactType]] )</f>
        <v>ValleyFeverGCM Average5N/AMorbidity</v>
      </c>
      <c r="C2211" s="33" t="s">
        <v>983</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25">
      <c r="A2212" s="3">
        <f xml:space="preserve"> ROW( data_scaledImpacts[[#This Row],[row_id]] ) - ROW( data_scaledImpacts[[#Headers],[row_id]] )</f>
        <v>2211</v>
      </c>
      <c r="B2212" s="41" t="str">
        <f xml:space="preserve"> _xlfn.TEXTJOIN( "", , data_scaledImpacts[[#This Row],[sector]:[impactType]] )</f>
        <v>ValleyFeverCanESM26N/AMorbidity</v>
      </c>
      <c r="C2212" s="33" t="s">
        <v>983</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25">
      <c r="A2213" s="3">
        <f xml:space="preserve"> ROW( data_scaledImpacts[[#This Row],[row_id]] ) - ROW( data_scaledImpacts[[#Headers],[row_id]] )</f>
        <v>2212</v>
      </c>
      <c r="B2213" s="41" t="str">
        <f xml:space="preserve"> _xlfn.TEXTJOIN( "", , data_scaledImpacts[[#This Row],[sector]:[impactType]] )</f>
        <v>ValleyFeverCCSM46N/AMorbidity</v>
      </c>
      <c r="C2213" s="33" t="s">
        <v>983</v>
      </c>
      <c r="D2213" s="33" t="s">
        <v>1</v>
      </c>
      <c r="E2213" s="34">
        <v>6</v>
      </c>
      <c r="F2213" s="34"/>
      <c r="G2213" s="34" t="s">
        <v>201</v>
      </c>
      <c r="H2213" s="35" t="s">
        <v>769</v>
      </c>
      <c r="I2213" s="43" t="s">
        <v>71</v>
      </c>
      <c r="J2213" s="36"/>
      <c r="K2213" s="36"/>
      <c r="L2213" s="37"/>
      <c r="M2213" s="36"/>
      <c r="N2213" s="36"/>
      <c r="O2213" s="36"/>
    </row>
    <row r="2214" spans="1:16" x14ac:dyDescent="0.25">
      <c r="A2214" s="3">
        <f xml:space="preserve"> ROW( data_scaledImpacts[[#This Row],[row_id]] ) - ROW( data_scaledImpacts[[#Headers],[row_id]] )</f>
        <v>2213</v>
      </c>
      <c r="B2214" s="41" t="str">
        <f xml:space="preserve"> _xlfn.TEXTJOIN( "", , data_scaledImpacts[[#This Row],[sector]:[impactType]] )</f>
        <v>ValleyFeverGISS-E2-R6N/AMorbidity</v>
      </c>
      <c r="C2214" s="33" t="s">
        <v>983</v>
      </c>
      <c r="D2214" s="33" t="s">
        <v>2</v>
      </c>
      <c r="E2214" s="34">
        <v>6</v>
      </c>
      <c r="F2214" s="34"/>
      <c r="G2214" s="34" t="s">
        <v>201</v>
      </c>
      <c r="H2214" s="35" t="s">
        <v>769</v>
      </c>
      <c r="I2214" s="43" t="s">
        <v>72</v>
      </c>
      <c r="J2214" s="36"/>
      <c r="K2214" s="36"/>
      <c r="L2214" s="37"/>
      <c r="M2214" s="36"/>
      <c r="N2214" s="36"/>
      <c r="O2214" s="36"/>
    </row>
    <row r="2215" spans="1:16" x14ac:dyDescent="0.25">
      <c r="A2215" s="3">
        <f xml:space="preserve"> ROW( data_scaledImpacts[[#This Row],[row_id]] ) - ROW( data_scaledImpacts[[#Headers],[row_id]] )</f>
        <v>2214</v>
      </c>
      <c r="B2215" s="41" t="str">
        <f xml:space="preserve"> _xlfn.TEXTJOIN( "", , data_scaledImpacts[[#This Row],[sector]:[impactType]] )</f>
        <v>ValleyFeverHadGEM2-ES6N/AMorbidity</v>
      </c>
      <c r="C2215" s="33" t="s">
        <v>983</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25">
      <c r="A2216" s="3">
        <f xml:space="preserve"> ROW( data_scaledImpacts[[#This Row],[row_id]] ) - ROW( data_scaledImpacts[[#Headers],[row_id]] )</f>
        <v>2215</v>
      </c>
      <c r="B2216" s="41" t="str">
        <f xml:space="preserve"> _xlfn.TEXTJOIN( "", , data_scaledImpacts[[#This Row],[sector]:[impactType]] )</f>
        <v>ValleyFeverMIROC56N/AMorbidity</v>
      </c>
      <c r="C2216" s="33" t="s">
        <v>983</v>
      </c>
      <c r="D2216" s="33" t="s">
        <v>4</v>
      </c>
      <c r="E2216" s="34">
        <v>6</v>
      </c>
      <c r="F2216" s="34"/>
      <c r="G2216" s="34" t="s">
        <v>201</v>
      </c>
      <c r="H2216" s="35" t="s">
        <v>769</v>
      </c>
      <c r="I2216" s="43" t="s">
        <v>74</v>
      </c>
      <c r="J2216" s="36"/>
      <c r="K2216" s="36"/>
      <c r="L2216" s="37"/>
      <c r="M2216" s="36"/>
      <c r="N2216" s="36"/>
      <c r="O2216" s="36"/>
    </row>
    <row r="2217" spans="1:16" x14ac:dyDescent="0.25">
      <c r="A2217" s="3">
        <f xml:space="preserve"> ROW( data_scaledImpacts[[#This Row],[row_id]] ) - ROW( data_scaledImpacts[[#Headers],[row_id]] )</f>
        <v>2216</v>
      </c>
      <c r="B2217" s="41" t="str">
        <f xml:space="preserve"> _xlfn.TEXTJOIN( "", , data_scaledImpacts[[#This Row],[sector]:[impactType]] )</f>
        <v>ValleyFeverGFDL-CM36N/AMorbidity</v>
      </c>
      <c r="C2217" s="33" t="s">
        <v>983</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25">
      <c r="A2218" s="3">
        <f xml:space="preserve"> ROW( data_scaledImpacts[[#This Row],[row_id]] ) - ROW( data_scaledImpacts[[#Headers],[row_id]] )</f>
        <v>2217</v>
      </c>
      <c r="B2218" s="41" t="str">
        <f xml:space="preserve"> _xlfn.TEXTJOIN( "", , data_scaledImpacts[[#This Row],[sector]:[impactType]] )</f>
        <v>ValleyFeverGCM Average6N/AMorbidity</v>
      </c>
      <c r="C2218" s="33" t="s">
        <v>983</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25">
      <c r="A2219" s="3">
        <f xml:space="preserve"> ROW( data_scaledImpacts[[#This Row],[row_id]] ) - ROW( data_scaledImpacts[[#Headers],[row_id]] )</f>
        <v>2218</v>
      </c>
      <c r="B2219" s="41" t="str">
        <f xml:space="preserve"> _xlfn.TEXTJOIN( "", , data_scaledImpacts[[#This Row],[sector]:[impactType]] )</f>
        <v>ValleyFeverCanESM27N/AMorbidity</v>
      </c>
      <c r="C2219" s="33" t="s">
        <v>983</v>
      </c>
      <c r="D2219" s="33" t="s">
        <v>0</v>
      </c>
      <c r="E2219" s="34">
        <v>7</v>
      </c>
      <c r="F2219" s="34"/>
      <c r="G2219" s="34" t="s">
        <v>201</v>
      </c>
      <c r="H2219" s="35" t="s">
        <v>769</v>
      </c>
      <c r="I2219" s="43" t="s">
        <v>77</v>
      </c>
      <c r="J2219" s="36"/>
      <c r="K2219" s="36"/>
      <c r="L2219" s="37"/>
      <c r="M2219" s="36"/>
      <c r="N2219" s="36"/>
      <c r="O2219" s="36"/>
    </row>
    <row r="2220" spans="1:16" x14ac:dyDescent="0.25">
      <c r="A2220" s="3">
        <f xml:space="preserve"> ROW( data_scaledImpacts[[#This Row],[row_id]] ) - ROW( data_scaledImpacts[[#Headers],[row_id]] )</f>
        <v>2219</v>
      </c>
      <c r="B2220" s="41" t="str">
        <f xml:space="preserve"> _xlfn.TEXTJOIN( "", , data_scaledImpacts[[#This Row],[sector]:[impactType]] )</f>
        <v>ValleyFeverCCSM47N/AMorbidity</v>
      </c>
      <c r="C2220" s="33" t="s">
        <v>983</v>
      </c>
      <c r="D2220" s="33" t="s">
        <v>1</v>
      </c>
      <c r="E2220" s="34">
        <v>7</v>
      </c>
      <c r="F2220" s="34"/>
      <c r="G2220" s="34" t="s">
        <v>201</v>
      </c>
      <c r="H2220" s="35" t="s">
        <v>769</v>
      </c>
      <c r="I2220" s="43" t="s">
        <v>78</v>
      </c>
      <c r="J2220" s="36"/>
      <c r="K2220" s="36"/>
      <c r="L2220" s="37"/>
      <c r="M2220" s="36"/>
      <c r="N2220" s="36"/>
      <c r="O2220" s="36"/>
    </row>
    <row r="2221" spans="1:16" x14ac:dyDescent="0.25">
      <c r="A2221" s="3">
        <f xml:space="preserve"> ROW( data_scaledImpacts[[#This Row],[row_id]] ) - ROW( data_scaledImpacts[[#Headers],[row_id]] )</f>
        <v>2220</v>
      </c>
      <c r="B2221" s="41" t="str">
        <f xml:space="preserve"> _xlfn.TEXTJOIN( "", , data_scaledImpacts[[#This Row],[sector]:[impactType]] )</f>
        <v>ValleyFeverGISS-E2-R7N/AMorbidity</v>
      </c>
      <c r="C2221" s="33" t="s">
        <v>983</v>
      </c>
      <c r="D2221" s="33" t="s">
        <v>2</v>
      </c>
      <c r="E2221" s="34">
        <v>7</v>
      </c>
      <c r="F2221" s="34"/>
      <c r="G2221" s="34" t="s">
        <v>201</v>
      </c>
      <c r="H2221" s="35" t="s">
        <v>769</v>
      </c>
      <c r="I2221" s="43" t="s">
        <v>79</v>
      </c>
      <c r="J2221" s="36"/>
      <c r="K2221" s="36"/>
      <c r="L2221" s="37"/>
      <c r="M2221" s="36"/>
      <c r="N2221" s="36"/>
      <c r="O2221" s="36"/>
    </row>
    <row r="2222" spans="1:16" x14ac:dyDescent="0.25">
      <c r="A2222" s="3">
        <f xml:space="preserve"> ROW( data_scaledImpacts[[#This Row],[row_id]] ) - ROW( data_scaledImpacts[[#Headers],[row_id]] )</f>
        <v>2221</v>
      </c>
      <c r="B2222" s="41" t="str">
        <f xml:space="preserve"> _xlfn.TEXTJOIN( "", , data_scaledImpacts[[#This Row],[sector]:[impactType]] )</f>
        <v>ValleyFeverHadGEM2-ES7N/AMorbidity</v>
      </c>
      <c r="C2222" s="33" t="s">
        <v>983</v>
      </c>
      <c r="D2222" s="33" t="s">
        <v>3</v>
      </c>
      <c r="E2222" s="34">
        <v>7</v>
      </c>
      <c r="F2222" s="34"/>
      <c r="G2222" s="34" t="s">
        <v>201</v>
      </c>
      <c r="H2222" s="35" t="s">
        <v>769</v>
      </c>
      <c r="I2222" s="43" t="s">
        <v>80</v>
      </c>
      <c r="J2222" s="36"/>
      <c r="K2222" s="36"/>
      <c r="L2222" s="37"/>
      <c r="M2222" s="36"/>
      <c r="N2222" s="36"/>
      <c r="O2222" s="36"/>
    </row>
    <row r="2223" spans="1:16" x14ac:dyDescent="0.25">
      <c r="A2223" s="3">
        <f xml:space="preserve"> ROW( data_scaledImpacts[[#This Row],[row_id]] ) - ROW( data_scaledImpacts[[#Headers],[row_id]] )</f>
        <v>2222</v>
      </c>
      <c r="B2223" s="41" t="str">
        <f xml:space="preserve"> _xlfn.TEXTJOIN( "", , data_scaledImpacts[[#This Row],[sector]:[impactType]] )</f>
        <v>ValleyFeverMIROC57N/AMorbidity</v>
      </c>
      <c r="C2223" s="33" t="s">
        <v>983</v>
      </c>
      <c r="D2223" s="33" t="s">
        <v>4</v>
      </c>
      <c r="E2223" s="34">
        <v>7</v>
      </c>
      <c r="F2223" s="34"/>
      <c r="G2223" s="34" t="s">
        <v>201</v>
      </c>
      <c r="H2223" s="35" t="s">
        <v>769</v>
      </c>
      <c r="I2223" s="43" t="s">
        <v>81</v>
      </c>
      <c r="J2223" s="36"/>
      <c r="K2223" s="36"/>
      <c r="L2223" s="37"/>
      <c r="M2223" s="36"/>
      <c r="N2223" s="36"/>
      <c r="O2223" s="36"/>
    </row>
    <row r="2224" spans="1:16" x14ac:dyDescent="0.25">
      <c r="A2224" s="3">
        <f xml:space="preserve"> ROW( data_scaledImpacts[[#This Row],[row_id]] ) - ROW( data_scaledImpacts[[#Headers],[row_id]] )</f>
        <v>2223</v>
      </c>
      <c r="B2224" s="41" t="str">
        <f xml:space="preserve"> _xlfn.TEXTJOIN( "", , data_scaledImpacts[[#This Row],[sector]:[impactType]] )</f>
        <v>ValleyFeverGFDL-CM37N/AMorbidity</v>
      </c>
      <c r="C2224" s="33" t="s">
        <v>983</v>
      </c>
      <c r="D2224" s="33" t="s">
        <v>5</v>
      </c>
      <c r="E2224" s="34">
        <v>7</v>
      </c>
      <c r="F2224" s="34"/>
      <c r="G2224" s="34" t="s">
        <v>201</v>
      </c>
      <c r="H2224" s="35" t="s">
        <v>769</v>
      </c>
      <c r="I2224" s="43" t="s">
        <v>82</v>
      </c>
      <c r="J2224" s="36"/>
      <c r="K2224" s="36"/>
      <c r="L2224" s="37"/>
      <c r="M2224" s="36"/>
      <c r="N2224" s="36"/>
      <c r="O2224" s="36"/>
    </row>
    <row r="2225" spans="1:16" x14ac:dyDescent="0.25">
      <c r="A2225" s="3">
        <f xml:space="preserve"> ROW( data_scaledImpacts[[#This Row],[row_id]] ) - ROW( data_scaledImpacts[[#Headers],[row_id]] )</f>
        <v>2224</v>
      </c>
      <c r="B2225" s="41" t="str">
        <f xml:space="preserve"> _xlfn.TEXTJOIN( "", , data_scaledImpacts[[#This Row],[sector]:[impactType]] )</f>
        <v>ValleyFeverGCM Average7N/AMorbidity</v>
      </c>
      <c r="C2225" s="33" t="s">
        <v>983</v>
      </c>
      <c r="D2225" s="33" t="s">
        <v>15</v>
      </c>
      <c r="E2225" s="34">
        <v>7</v>
      </c>
      <c r="F2225" s="34"/>
      <c r="G2225" s="34" t="s">
        <v>201</v>
      </c>
      <c r="H2225" s="35" t="s">
        <v>769</v>
      </c>
      <c r="I2225" s="43" t="s">
        <v>83</v>
      </c>
      <c r="J2225" s="38"/>
      <c r="K2225" s="38"/>
      <c r="L2225" s="39"/>
      <c r="M2225" s="38"/>
      <c r="N2225" s="38"/>
      <c r="O2225" s="38"/>
    </row>
    <row r="2226" spans="1:16" x14ac:dyDescent="0.25">
      <c r="A2226" s="3">
        <f xml:space="preserve"> ROW( data_scaledImpacts[[#This Row],[row_id]] ) - ROW( data_scaledImpacts[[#Headers],[row_id]] )</f>
        <v>2225</v>
      </c>
      <c r="B2226" s="41" t="str">
        <f xml:space="preserve"> _xlfn.TEXTJOIN( "", , data_scaledImpacts[[#This Row],[sector]:[impactType]] )</f>
        <v>ValleyFeverCanESM21N/ALost Wages</v>
      </c>
      <c r="C2226" s="33" t="s">
        <v>983</v>
      </c>
      <c r="D2226" s="33" t="s">
        <v>0</v>
      </c>
      <c r="E2226" s="34">
        <v>1</v>
      </c>
      <c r="F2226" s="34"/>
      <c r="G2226" s="34" t="s">
        <v>201</v>
      </c>
      <c r="H2226" s="35" t="s">
        <v>994</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25">
      <c r="A2227" s="3">
        <f xml:space="preserve"> ROW( data_scaledImpacts[[#This Row],[row_id]] ) - ROW( data_scaledImpacts[[#Headers],[row_id]] )</f>
        <v>2226</v>
      </c>
      <c r="B2227" s="41" t="str">
        <f xml:space="preserve"> _xlfn.TEXTJOIN( "", , data_scaledImpacts[[#This Row],[sector]:[impactType]] )</f>
        <v>ValleyFeverCCSM41N/ALost Wages</v>
      </c>
      <c r="C2227" s="33" t="s">
        <v>983</v>
      </c>
      <c r="D2227" s="33" t="s">
        <v>1</v>
      </c>
      <c r="E2227" s="34">
        <v>1</v>
      </c>
      <c r="F2227" s="34"/>
      <c r="G2227" s="34" t="s">
        <v>201</v>
      </c>
      <c r="H2227" s="35" t="s">
        <v>994</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25">
      <c r="A2228" s="3">
        <f xml:space="preserve"> ROW( data_scaledImpacts[[#This Row],[row_id]] ) - ROW( data_scaledImpacts[[#Headers],[row_id]] )</f>
        <v>2227</v>
      </c>
      <c r="B2228" s="41" t="str">
        <f xml:space="preserve"> _xlfn.TEXTJOIN( "", , data_scaledImpacts[[#This Row],[sector]:[impactType]] )</f>
        <v>ValleyFeverGISS-E2-R1N/ALost Wages</v>
      </c>
      <c r="C2228" s="33" t="s">
        <v>983</v>
      </c>
      <c r="D2228" s="33" t="s">
        <v>2</v>
      </c>
      <c r="E2228" s="34">
        <v>1</v>
      </c>
      <c r="F2228" s="34"/>
      <c r="G2228" s="34" t="s">
        <v>201</v>
      </c>
      <c r="H2228" s="35" t="s">
        <v>994</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25">
      <c r="A2229" s="3">
        <f xml:space="preserve"> ROW( data_scaledImpacts[[#This Row],[row_id]] ) - ROW( data_scaledImpacts[[#Headers],[row_id]] )</f>
        <v>2228</v>
      </c>
      <c r="B2229" s="41" t="str">
        <f xml:space="preserve"> _xlfn.TEXTJOIN( "", , data_scaledImpacts[[#This Row],[sector]:[impactType]] )</f>
        <v>ValleyFeverHadGEM2-ES1N/ALost Wages</v>
      </c>
      <c r="C2229" s="33" t="s">
        <v>983</v>
      </c>
      <c r="D2229" s="33" t="s">
        <v>3</v>
      </c>
      <c r="E2229" s="34">
        <v>1</v>
      </c>
      <c r="F2229" s="34"/>
      <c r="G2229" s="34" t="s">
        <v>201</v>
      </c>
      <c r="H2229" s="35" t="s">
        <v>994</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25">
      <c r="A2230" s="3">
        <f xml:space="preserve"> ROW( data_scaledImpacts[[#This Row],[row_id]] ) - ROW( data_scaledImpacts[[#Headers],[row_id]] )</f>
        <v>2229</v>
      </c>
      <c r="B2230" s="41" t="str">
        <f xml:space="preserve"> _xlfn.TEXTJOIN( "", , data_scaledImpacts[[#This Row],[sector]:[impactType]] )</f>
        <v>ValleyFeverMIROC51N/ALost Wages</v>
      </c>
      <c r="C2230" s="33" t="s">
        <v>983</v>
      </c>
      <c r="D2230" s="33" t="s">
        <v>4</v>
      </c>
      <c r="E2230" s="34">
        <v>1</v>
      </c>
      <c r="F2230" s="34"/>
      <c r="G2230" s="34" t="s">
        <v>201</v>
      </c>
      <c r="H2230" s="35" t="s">
        <v>994</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25">
      <c r="A2231" s="3">
        <f xml:space="preserve"> ROW( data_scaledImpacts[[#This Row],[row_id]] ) - ROW( data_scaledImpacts[[#Headers],[row_id]] )</f>
        <v>2230</v>
      </c>
      <c r="B2231" s="41" t="str">
        <f xml:space="preserve"> _xlfn.TEXTJOIN( "", , data_scaledImpacts[[#This Row],[sector]:[impactType]] )</f>
        <v>ValleyFeverGFDL-CM31N/ALost Wages</v>
      </c>
      <c r="C2231" s="33" t="s">
        <v>983</v>
      </c>
      <c r="D2231" s="33" t="s">
        <v>5</v>
      </c>
      <c r="E2231" s="34">
        <v>1</v>
      </c>
      <c r="F2231" s="34"/>
      <c r="G2231" s="34" t="s">
        <v>201</v>
      </c>
      <c r="H2231" s="35" t="s">
        <v>994</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25">
      <c r="A2232" s="3">
        <f xml:space="preserve"> ROW( data_scaledImpacts[[#This Row],[row_id]] ) - ROW( data_scaledImpacts[[#Headers],[row_id]] )</f>
        <v>2231</v>
      </c>
      <c r="B2232" s="41" t="str">
        <f xml:space="preserve"> _xlfn.TEXTJOIN( "", , data_scaledImpacts[[#This Row],[sector]:[impactType]] )</f>
        <v>ValleyFeverGCM Average1N/ALost Wages</v>
      </c>
      <c r="C2232" s="33" t="s">
        <v>983</v>
      </c>
      <c r="D2232" s="33" t="s">
        <v>15</v>
      </c>
      <c r="E2232" s="34">
        <v>1</v>
      </c>
      <c r="F2232" s="34"/>
      <c r="G2232" s="34" t="s">
        <v>201</v>
      </c>
      <c r="H2232" s="35" t="s">
        <v>994</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25">
      <c r="A2233" s="3">
        <f xml:space="preserve"> ROW( data_scaledImpacts[[#This Row],[row_id]] ) - ROW( data_scaledImpacts[[#Headers],[row_id]] )</f>
        <v>2232</v>
      </c>
      <c r="B2233" s="41" t="str">
        <f xml:space="preserve"> _xlfn.TEXTJOIN( "", , data_scaledImpacts[[#This Row],[sector]:[impactType]] )</f>
        <v>ValleyFeverCanESM22N/ALost Wages</v>
      </c>
      <c r="C2233" s="33" t="s">
        <v>983</v>
      </c>
      <c r="D2233" s="33" t="s">
        <v>0</v>
      </c>
      <c r="E2233" s="34">
        <v>2</v>
      </c>
      <c r="F2233" s="34"/>
      <c r="G2233" s="34" t="s">
        <v>201</v>
      </c>
      <c r="H2233" s="35" t="s">
        <v>994</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25">
      <c r="A2234" s="3">
        <f xml:space="preserve"> ROW( data_scaledImpacts[[#This Row],[row_id]] ) - ROW( data_scaledImpacts[[#Headers],[row_id]] )</f>
        <v>2233</v>
      </c>
      <c r="B2234" s="41" t="str">
        <f xml:space="preserve"> _xlfn.TEXTJOIN( "", , data_scaledImpacts[[#This Row],[sector]:[impactType]] )</f>
        <v>ValleyFeverCCSM42N/ALost Wages</v>
      </c>
      <c r="C2234" s="33" t="s">
        <v>983</v>
      </c>
      <c r="D2234" s="33" t="s">
        <v>1</v>
      </c>
      <c r="E2234" s="34">
        <v>2</v>
      </c>
      <c r="F2234" s="34"/>
      <c r="G2234" s="34" t="s">
        <v>201</v>
      </c>
      <c r="H2234" s="35" t="s">
        <v>994</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25">
      <c r="A2235" s="3">
        <f xml:space="preserve"> ROW( data_scaledImpacts[[#This Row],[row_id]] ) - ROW( data_scaledImpacts[[#Headers],[row_id]] )</f>
        <v>2234</v>
      </c>
      <c r="B2235" s="41" t="str">
        <f xml:space="preserve"> _xlfn.TEXTJOIN( "", , data_scaledImpacts[[#This Row],[sector]:[impactType]] )</f>
        <v>ValleyFeverGISS-E2-R2N/ALost Wages</v>
      </c>
      <c r="C2235" s="33" t="s">
        <v>983</v>
      </c>
      <c r="D2235" s="33" t="s">
        <v>2</v>
      </c>
      <c r="E2235" s="34">
        <v>2</v>
      </c>
      <c r="F2235" s="34"/>
      <c r="G2235" s="34" t="s">
        <v>201</v>
      </c>
      <c r="H2235" s="35" t="s">
        <v>994</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25">
      <c r="A2236" s="3">
        <f xml:space="preserve"> ROW( data_scaledImpacts[[#This Row],[row_id]] ) - ROW( data_scaledImpacts[[#Headers],[row_id]] )</f>
        <v>2235</v>
      </c>
      <c r="B2236" s="41" t="str">
        <f xml:space="preserve"> _xlfn.TEXTJOIN( "", , data_scaledImpacts[[#This Row],[sector]:[impactType]] )</f>
        <v>ValleyFeverHadGEM2-ES2N/ALost Wages</v>
      </c>
      <c r="C2236" s="33" t="s">
        <v>983</v>
      </c>
      <c r="D2236" s="33" t="s">
        <v>3</v>
      </c>
      <c r="E2236" s="34">
        <v>2</v>
      </c>
      <c r="F2236" s="34"/>
      <c r="G2236" s="34" t="s">
        <v>201</v>
      </c>
      <c r="H2236" s="35" t="s">
        <v>994</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25">
      <c r="A2237" s="3">
        <f xml:space="preserve"> ROW( data_scaledImpacts[[#This Row],[row_id]] ) - ROW( data_scaledImpacts[[#Headers],[row_id]] )</f>
        <v>2236</v>
      </c>
      <c r="B2237" s="41" t="str">
        <f xml:space="preserve"> _xlfn.TEXTJOIN( "", , data_scaledImpacts[[#This Row],[sector]:[impactType]] )</f>
        <v>ValleyFeverMIROC52N/ALost Wages</v>
      </c>
      <c r="C2237" s="33" t="s">
        <v>983</v>
      </c>
      <c r="D2237" s="33" t="s">
        <v>4</v>
      </c>
      <c r="E2237" s="34">
        <v>2</v>
      </c>
      <c r="F2237" s="34"/>
      <c r="G2237" s="34" t="s">
        <v>201</v>
      </c>
      <c r="H2237" s="35" t="s">
        <v>994</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25">
      <c r="A2238" s="3">
        <f xml:space="preserve"> ROW( data_scaledImpacts[[#This Row],[row_id]] ) - ROW( data_scaledImpacts[[#Headers],[row_id]] )</f>
        <v>2237</v>
      </c>
      <c r="B2238" s="41" t="str">
        <f xml:space="preserve"> _xlfn.TEXTJOIN( "", , data_scaledImpacts[[#This Row],[sector]:[impactType]] )</f>
        <v>ValleyFeverGFDL-CM32N/ALost Wages</v>
      </c>
      <c r="C2238" s="33" t="s">
        <v>983</v>
      </c>
      <c r="D2238" s="33" t="s">
        <v>5</v>
      </c>
      <c r="E2238" s="34">
        <v>2</v>
      </c>
      <c r="F2238" s="34"/>
      <c r="G2238" s="34" t="s">
        <v>201</v>
      </c>
      <c r="H2238" s="35" t="s">
        <v>994</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25">
      <c r="A2239" s="3">
        <f xml:space="preserve"> ROW( data_scaledImpacts[[#This Row],[row_id]] ) - ROW( data_scaledImpacts[[#Headers],[row_id]] )</f>
        <v>2238</v>
      </c>
      <c r="B2239" s="41" t="str">
        <f xml:space="preserve"> _xlfn.TEXTJOIN( "", , data_scaledImpacts[[#This Row],[sector]:[impactType]] )</f>
        <v>ValleyFeverGCM Average2N/ALost Wages</v>
      </c>
      <c r="C2239" s="33" t="s">
        <v>983</v>
      </c>
      <c r="D2239" s="33" t="s">
        <v>15</v>
      </c>
      <c r="E2239" s="34">
        <v>2</v>
      </c>
      <c r="F2239" s="34"/>
      <c r="G2239" s="34" t="s">
        <v>201</v>
      </c>
      <c r="H2239" s="35" t="s">
        <v>994</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25">
      <c r="A2240" s="3">
        <f xml:space="preserve"> ROW( data_scaledImpacts[[#This Row],[row_id]] ) - ROW( data_scaledImpacts[[#Headers],[row_id]] )</f>
        <v>2239</v>
      </c>
      <c r="B2240" s="41" t="str">
        <f xml:space="preserve"> _xlfn.TEXTJOIN( "", , data_scaledImpacts[[#This Row],[sector]:[impactType]] )</f>
        <v>ValleyFeverCanESM23N/ALost Wages</v>
      </c>
      <c r="C2240" s="33" t="s">
        <v>983</v>
      </c>
      <c r="D2240" s="33" t="s">
        <v>0</v>
      </c>
      <c r="E2240" s="34">
        <v>3</v>
      </c>
      <c r="F2240" s="34"/>
      <c r="G2240" s="34" t="s">
        <v>201</v>
      </c>
      <c r="H2240" s="35" t="s">
        <v>994</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25">
      <c r="A2241" s="3">
        <f xml:space="preserve"> ROW( data_scaledImpacts[[#This Row],[row_id]] ) - ROW( data_scaledImpacts[[#Headers],[row_id]] )</f>
        <v>2240</v>
      </c>
      <c r="B2241" s="41" t="str">
        <f xml:space="preserve"> _xlfn.TEXTJOIN( "", , data_scaledImpacts[[#This Row],[sector]:[impactType]] )</f>
        <v>ValleyFeverCCSM43N/ALost Wages</v>
      </c>
      <c r="C2241" s="33" t="s">
        <v>983</v>
      </c>
      <c r="D2241" s="33" t="s">
        <v>1</v>
      </c>
      <c r="E2241" s="34">
        <v>3</v>
      </c>
      <c r="F2241" s="34"/>
      <c r="G2241" s="34" t="s">
        <v>201</v>
      </c>
      <c r="H2241" s="35" t="s">
        <v>994</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25">
      <c r="A2242" s="3">
        <f xml:space="preserve"> ROW( data_scaledImpacts[[#This Row],[row_id]] ) - ROW( data_scaledImpacts[[#Headers],[row_id]] )</f>
        <v>2241</v>
      </c>
      <c r="B2242" s="41" t="str">
        <f xml:space="preserve"> _xlfn.TEXTJOIN( "", , data_scaledImpacts[[#This Row],[sector]:[impactType]] )</f>
        <v>ValleyFeverGISS-E2-R3N/ALost Wages</v>
      </c>
      <c r="C2242" s="33" t="s">
        <v>983</v>
      </c>
      <c r="D2242" s="33" t="s">
        <v>2</v>
      </c>
      <c r="E2242" s="34">
        <v>3</v>
      </c>
      <c r="F2242" s="34"/>
      <c r="G2242" s="34" t="s">
        <v>201</v>
      </c>
      <c r="H2242" s="35" t="s">
        <v>994</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25">
      <c r="A2243" s="3">
        <f xml:space="preserve"> ROW( data_scaledImpacts[[#This Row],[row_id]] ) - ROW( data_scaledImpacts[[#Headers],[row_id]] )</f>
        <v>2242</v>
      </c>
      <c r="B2243" s="41" t="str">
        <f xml:space="preserve"> _xlfn.TEXTJOIN( "", , data_scaledImpacts[[#This Row],[sector]:[impactType]] )</f>
        <v>ValleyFeverHadGEM2-ES3N/ALost Wages</v>
      </c>
      <c r="C2243" s="33" t="s">
        <v>983</v>
      </c>
      <c r="D2243" s="33" t="s">
        <v>3</v>
      </c>
      <c r="E2243" s="34">
        <v>3</v>
      </c>
      <c r="F2243" s="34"/>
      <c r="G2243" s="34" t="s">
        <v>201</v>
      </c>
      <c r="H2243" s="35" t="s">
        <v>994</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25">
      <c r="A2244" s="3">
        <f xml:space="preserve"> ROW( data_scaledImpacts[[#This Row],[row_id]] ) - ROW( data_scaledImpacts[[#Headers],[row_id]] )</f>
        <v>2243</v>
      </c>
      <c r="B2244" s="41" t="str">
        <f xml:space="preserve"> _xlfn.TEXTJOIN( "", , data_scaledImpacts[[#This Row],[sector]:[impactType]] )</f>
        <v>ValleyFeverMIROC53N/ALost Wages</v>
      </c>
      <c r="C2244" s="33" t="s">
        <v>983</v>
      </c>
      <c r="D2244" s="33" t="s">
        <v>4</v>
      </c>
      <c r="E2244" s="34">
        <v>3</v>
      </c>
      <c r="F2244" s="34"/>
      <c r="G2244" s="34" t="s">
        <v>201</v>
      </c>
      <c r="H2244" s="35" t="s">
        <v>994</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25">
      <c r="A2245" s="3">
        <f xml:space="preserve"> ROW( data_scaledImpacts[[#This Row],[row_id]] ) - ROW( data_scaledImpacts[[#Headers],[row_id]] )</f>
        <v>2244</v>
      </c>
      <c r="B2245" s="41" t="str">
        <f xml:space="preserve"> _xlfn.TEXTJOIN( "", , data_scaledImpacts[[#This Row],[sector]:[impactType]] )</f>
        <v>ValleyFeverGFDL-CM33N/ALost Wages</v>
      </c>
      <c r="C2245" s="33" t="s">
        <v>983</v>
      </c>
      <c r="D2245" s="33" t="s">
        <v>5</v>
      </c>
      <c r="E2245" s="34">
        <v>3</v>
      </c>
      <c r="F2245" s="34"/>
      <c r="G2245" s="34" t="s">
        <v>201</v>
      </c>
      <c r="H2245" s="35" t="s">
        <v>994</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25">
      <c r="A2246" s="3">
        <f xml:space="preserve"> ROW( data_scaledImpacts[[#This Row],[row_id]] ) - ROW( data_scaledImpacts[[#Headers],[row_id]] )</f>
        <v>2245</v>
      </c>
      <c r="B2246" s="41" t="str">
        <f xml:space="preserve"> _xlfn.TEXTJOIN( "", , data_scaledImpacts[[#This Row],[sector]:[impactType]] )</f>
        <v>ValleyFeverGCM Average3N/ALost Wages</v>
      </c>
      <c r="C2246" s="33" t="s">
        <v>983</v>
      </c>
      <c r="D2246" s="33" t="s">
        <v>15</v>
      </c>
      <c r="E2246" s="34">
        <v>3</v>
      </c>
      <c r="F2246" s="34"/>
      <c r="G2246" s="34" t="s">
        <v>201</v>
      </c>
      <c r="H2246" s="35" t="s">
        <v>994</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25">
      <c r="A2247" s="3">
        <f xml:space="preserve"> ROW( data_scaledImpacts[[#This Row],[row_id]] ) - ROW( data_scaledImpacts[[#Headers],[row_id]] )</f>
        <v>2246</v>
      </c>
      <c r="B2247" s="41" t="str">
        <f xml:space="preserve"> _xlfn.TEXTJOIN( "", , data_scaledImpacts[[#This Row],[sector]:[impactType]] )</f>
        <v>ValleyFeverCanESM24N/ALost Wages</v>
      </c>
      <c r="C2247" s="33" t="s">
        <v>983</v>
      </c>
      <c r="D2247" s="33" t="s">
        <v>0</v>
      </c>
      <c r="E2247" s="34">
        <v>4</v>
      </c>
      <c r="F2247" s="34"/>
      <c r="G2247" s="34" t="s">
        <v>201</v>
      </c>
      <c r="H2247" s="35" t="s">
        <v>994</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25">
      <c r="A2248" s="3">
        <f xml:space="preserve"> ROW( data_scaledImpacts[[#This Row],[row_id]] ) - ROW( data_scaledImpacts[[#Headers],[row_id]] )</f>
        <v>2247</v>
      </c>
      <c r="B2248" s="41" t="str">
        <f xml:space="preserve"> _xlfn.TEXTJOIN( "", , data_scaledImpacts[[#This Row],[sector]:[impactType]] )</f>
        <v>ValleyFeverCCSM44N/ALost Wages</v>
      </c>
      <c r="C2248" s="33" t="s">
        <v>983</v>
      </c>
      <c r="D2248" s="33" t="s">
        <v>1</v>
      </c>
      <c r="E2248" s="34">
        <v>4</v>
      </c>
      <c r="F2248" s="34"/>
      <c r="G2248" s="34" t="s">
        <v>201</v>
      </c>
      <c r="H2248" s="35" t="s">
        <v>994</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25">
      <c r="A2249" s="3">
        <f xml:space="preserve"> ROW( data_scaledImpacts[[#This Row],[row_id]] ) - ROW( data_scaledImpacts[[#Headers],[row_id]] )</f>
        <v>2248</v>
      </c>
      <c r="B2249" s="41" t="str">
        <f xml:space="preserve"> _xlfn.TEXTJOIN( "", , data_scaledImpacts[[#This Row],[sector]:[impactType]] )</f>
        <v>ValleyFeverGISS-E2-R4N/ALost Wages</v>
      </c>
      <c r="C2249" s="33" t="s">
        <v>983</v>
      </c>
      <c r="D2249" s="33" t="s">
        <v>2</v>
      </c>
      <c r="E2249" s="34">
        <v>4</v>
      </c>
      <c r="F2249" s="34"/>
      <c r="G2249" s="34" t="s">
        <v>201</v>
      </c>
      <c r="H2249" s="35" t="s">
        <v>994</v>
      </c>
      <c r="I2249" s="43" t="s">
        <v>58</v>
      </c>
      <c r="J2249" s="36"/>
      <c r="K2249" s="36"/>
      <c r="L2249" s="37"/>
      <c r="M2249" s="36"/>
      <c r="N2249" s="36"/>
      <c r="O2249" s="36"/>
    </row>
    <row r="2250" spans="1:16" x14ac:dyDescent="0.25">
      <c r="A2250" s="3">
        <f xml:space="preserve"> ROW( data_scaledImpacts[[#This Row],[row_id]] ) - ROW( data_scaledImpacts[[#Headers],[row_id]] )</f>
        <v>2249</v>
      </c>
      <c r="B2250" s="41" t="str">
        <f xml:space="preserve"> _xlfn.TEXTJOIN( "", , data_scaledImpacts[[#This Row],[sector]:[impactType]] )</f>
        <v>ValleyFeverHadGEM2-ES4N/ALost Wages</v>
      </c>
      <c r="C2250" s="33" t="s">
        <v>983</v>
      </c>
      <c r="D2250" s="33" t="s">
        <v>3</v>
      </c>
      <c r="E2250" s="34">
        <v>4</v>
      </c>
      <c r="F2250" s="34"/>
      <c r="G2250" s="34" t="s">
        <v>201</v>
      </c>
      <c r="H2250" s="35" t="s">
        <v>994</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25">
      <c r="A2251" s="3">
        <f xml:space="preserve"> ROW( data_scaledImpacts[[#This Row],[row_id]] ) - ROW( data_scaledImpacts[[#Headers],[row_id]] )</f>
        <v>2250</v>
      </c>
      <c r="B2251" s="41" t="str">
        <f xml:space="preserve"> _xlfn.TEXTJOIN( "", , data_scaledImpacts[[#This Row],[sector]:[impactType]] )</f>
        <v>ValleyFeverMIROC54N/ALost Wages</v>
      </c>
      <c r="C2251" s="33" t="s">
        <v>983</v>
      </c>
      <c r="D2251" s="33" t="s">
        <v>4</v>
      </c>
      <c r="E2251" s="34">
        <v>4</v>
      </c>
      <c r="F2251" s="34"/>
      <c r="G2251" s="34" t="s">
        <v>201</v>
      </c>
      <c r="H2251" s="35" t="s">
        <v>994</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25">
      <c r="A2252" s="3">
        <f xml:space="preserve"> ROW( data_scaledImpacts[[#This Row],[row_id]] ) - ROW( data_scaledImpacts[[#Headers],[row_id]] )</f>
        <v>2251</v>
      </c>
      <c r="B2252" s="41" t="str">
        <f xml:space="preserve"> _xlfn.TEXTJOIN( "", , data_scaledImpacts[[#This Row],[sector]:[impactType]] )</f>
        <v>ValleyFeverGFDL-CM34N/ALost Wages</v>
      </c>
      <c r="C2252" s="33" t="s">
        <v>983</v>
      </c>
      <c r="D2252" s="33" t="s">
        <v>5</v>
      </c>
      <c r="E2252" s="34">
        <v>4</v>
      </c>
      <c r="F2252" s="34"/>
      <c r="G2252" s="34" t="s">
        <v>201</v>
      </c>
      <c r="H2252" s="35" t="s">
        <v>994</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25">
      <c r="A2253" s="3">
        <f xml:space="preserve"> ROW( data_scaledImpacts[[#This Row],[row_id]] ) - ROW( data_scaledImpacts[[#Headers],[row_id]] )</f>
        <v>2252</v>
      </c>
      <c r="B2253" s="41" t="str">
        <f xml:space="preserve"> _xlfn.TEXTJOIN( "", , data_scaledImpacts[[#This Row],[sector]:[impactType]] )</f>
        <v>ValleyFeverGCM Average4N/ALost Wages</v>
      </c>
      <c r="C2253" s="33" t="s">
        <v>983</v>
      </c>
      <c r="D2253" s="33" t="s">
        <v>15</v>
      </c>
      <c r="E2253" s="34">
        <v>4</v>
      </c>
      <c r="F2253" s="34"/>
      <c r="G2253" s="34" t="s">
        <v>201</v>
      </c>
      <c r="H2253" s="35" t="s">
        <v>994</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25">
      <c r="A2254" s="3">
        <f xml:space="preserve"> ROW( data_scaledImpacts[[#This Row],[row_id]] ) - ROW( data_scaledImpacts[[#Headers],[row_id]] )</f>
        <v>2253</v>
      </c>
      <c r="B2254" s="41" t="str">
        <f xml:space="preserve"> _xlfn.TEXTJOIN( "", , data_scaledImpacts[[#This Row],[sector]:[impactType]] )</f>
        <v>ValleyFeverCanESM25N/ALost Wages</v>
      </c>
      <c r="C2254" s="33" t="s">
        <v>983</v>
      </c>
      <c r="D2254" s="33" t="s">
        <v>0</v>
      </c>
      <c r="E2254" s="34">
        <v>5</v>
      </c>
      <c r="F2254" s="34"/>
      <c r="G2254" s="34" t="s">
        <v>201</v>
      </c>
      <c r="H2254" s="35" t="s">
        <v>994</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25">
      <c r="A2255" s="3">
        <f xml:space="preserve"> ROW( data_scaledImpacts[[#This Row],[row_id]] ) - ROW( data_scaledImpacts[[#Headers],[row_id]] )</f>
        <v>2254</v>
      </c>
      <c r="B2255" s="41" t="str">
        <f xml:space="preserve"> _xlfn.TEXTJOIN( "", , data_scaledImpacts[[#This Row],[sector]:[impactType]] )</f>
        <v>ValleyFeverCCSM45N/ALost Wages</v>
      </c>
      <c r="C2255" s="33" t="s">
        <v>983</v>
      </c>
      <c r="D2255" s="33" t="s">
        <v>1</v>
      </c>
      <c r="E2255" s="34">
        <v>5</v>
      </c>
      <c r="F2255" s="34"/>
      <c r="G2255" s="34" t="s">
        <v>201</v>
      </c>
      <c r="H2255" s="35" t="s">
        <v>994</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25">
      <c r="A2256" s="3">
        <f xml:space="preserve"> ROW( data_scaledImpacts[[#This Row],[row_id]] ) - ROW( data_scaledImpacts[[#Headers],[row_id]] )</f>
        <v>2255</v>
      </c>
      <c r="B2256" s="41" t="str">
        <f xml:space="preserve"> _xlfn.TEXTJOIN( "", , data_scaledImpacts[[#This Row],[sector]:[impactType]] )</f>
        <v>ValleyFeverGISS-E2-R5N/ALost Wages</v>
      </c>
      <c r="C2256" s="33" t="s">
        <v>983</v>
      </c>
      <c r="D2256" s="33" t="s">
        <v>2</v>
      </c>
      <c r="E2256" s="34">
        <v>5</v>
      </c>
      <c r="F2256" s="34"/>
      <c r="G2256" s="34" t="s">
        <v>201</v>
      </c>
      <c r="H2256" s="35" t="s">
        <v>994</v>
      </c>
      <c r="I2256" s="43" t="s">
        <v>65</v>
      </c>
      <c r="J2256" s="36"/>
      <c r="K2256" s="36"/>
      <c r="L2256" s="37"/>
      <c r="M2256" s="36"/>
      <c r="N2256" s="36"/>
      <c r="O2256" s="36"/>
    </row>
    <row r="2257" spans="1:16" x14ac:dyDescent="0.25">
      <c r="A2257" s="3">
        <f xml:space="preserve"> ROW( data_scaledImpacts[[#This Row],[row_id]] ) - ROW( data_scaledImpacts[[#Headers],[row_id]] )</f>
        <v>2256</v>
      </c>
      <c r="B2257" s="41" t="str">
        <f xml:space="preserve"> _xlfn.TEXTJOIN( "", , data_scaledImpacts[[#This Row],[sector]:[impactType]] )</f>
        <v>ValleyFeverHadGEM2-ES5N/ALost Wages</v>
      </c>
      <c r="C2257" s="33" t="s">
        <v>983</v>
      </c>
      <c r="D2257" s="33" t="s">
        <v>3</v>
      </c>
      <c r="E2257" s="34">
        <v>5</v>
      </c>
      <c r="F2257" s="34"/>
      <c r="G2257" s="34" t="s">
        <v>201</v>
      </c>
      <c r="H2257" s="35" t="s">
        <v>994</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25">
      <c r="A2258" s="3">
        <f xml:space="preserve"> ROW( data_scaledImpacts[[#This Row],[row_id]] ) - ROW( data_scaledImpacts[[#Headers],[row_id]] )</f>
        <v>2257</v>
      </c>
      <c r="B2258" s="41" t="str">
        <f xml:space="preserve"> _xlfn.TEXTJOIN( "", , data_scaledImpacts[[#This Row],[sector]:[impactType]] )</f>
        <v>ValleyFeverMIROC55N/ALost Wages</v>
      </c>
      <c r="C2258" s="33" t="s">
        <v>983</v>
      </c>
      <c r="D2258" s="33" t="s">
        <v>4</v>
      </c>
      <c r="E2258" s="34">
        <v>5</v>
      </c>
      <c r="F2258" s="34"/>
      <c r="G2258" s="34" t="s">
        <v>201</v>
      </c>
      <c r="H2258" s="35" t="s">
        <v>994</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25">
      <c r="A2259" s="3">
        <f xml:space="preserve"> ROW( data_scaledImpacts[[#This Row],[row_id]] ) - ROW( data_scaledImpacts[[#Headers],[row_id]] )</f>
        <v>2258</v>
      </c>
      <c r="B2259" s="41" t="str">
        <f xml:space="preserve"> _xlfn.TEXTJOIN( "", , data_scaledImpacts[[#This Row],[sector]:[impactType]] )</f>
        <v>ValleyFeverGFDL-CM35N/ALost Wages</v>
      </c>
      <c r="C2259" s="33" t="s">
        <v>983</v>
      </c>
      <c r="D2259" s="33" t="s">
        <v>5</v>
      </c>
      <c r="E2259" s="34">
        <v>5</v>
      </c>
      <c r="F2259" s="34"/>
      <c r="G2259" s="34" t="s">
        <v>201</v>
      </c>
      <c r="H2259" s="35" t="s">
        <v>994</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25">
      <c r="A2260" s="3">
        <f xml:space="preserve"> ROW( data_scaledImpacts[[#This Row],[row_id]] ) - ROW( data_scaledImpacts[[#Headers],[row_id]] )</f>
        <v>2259</v>
      </c>
      <c r="B2260" s="41" t="str">
        <f xml:space="preserve"> _xlfn.TEXTJOIN( "", , data_scaledImpacts[[#This Row],[sector]:[impactType]] )</f>
        <v>ValleyFeverGCM Average5N/ALost Wages</v>
      </c>
      <c r="C2260" s="33" t="s">
        <v>983</v>
      </c>
      <c r="D2260" s="33" t="s">
        <v>15</v>
      </c>
      <c r="E2260" s="34">
        <v>5</v>
      </c>
      <c r="F2260" s="34"/>
      <c r="G2260" s="34" t="s">
        <v>201</v>
      </c>
      <c r="H2260" s="35" t="s">
        <v>994</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25">
      <c r="A2261" s="3">
        <f xml:space="preserve"> ROW( data_scaledImpacts[[#This Row],[row_id]] ) - ROW( data_scaledImpacts[[#Headers],[row_id]] )</f>
        <v>2260</v>
      </c>
      <c r="B2261" s="41" t="str">
        <f xml:space="preserve"> _xlfn.TEXTJOIN( "", , data_scaledImpacts[[#This Row],[sector]:[impactType]] )</f>
        <v>ValleyFeverCanESM26N/ALost Wages</v>
      </c>
      <c r="C2261" s="33" t="s">
        <v>983</v>
      </c>
      <c r="D2261" s="33" t="s">
        <v>0</v>
      </c>
      <c r="E2261" s="34">
        <v>6</v>
      </c>
      <c r="F2261" s="34"/>
      <c r="G2261" s="34" t="s">
        <v>201</v>
      </c>
      <c r="H2261" s="35" t="s">
        <v>994</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25">
      <c r="A2262" s="3">
        <f xml:space="preserve"> ROW( data_scaledImpacts[[#This Row],[row_id]] ) - ROW( data_scaledImpacts[[#Headers],[row_id]] )</f>
        <v>2261</v>
      </c>
      <c r="B2262" s="41" t="str">
        <f xml:space="preserve"> _xlfn.TEXTJOIN( "", , data_scaledImpacts[[#This Row],[sector]:[impactType]] )</f>
        <v>ValleyFeverCCSM46N/ALost Wages</v>
      </c>
      <c r="C2262" s="33" t="s">
        <v>983</v>
      </c>
      <c r="D2262" s="33" t="s">
        <v>1</v>
      </c>
      <c r="E2262" s="34">
        <v>6</v>
      </c>
      <c r="F2262" s="34"/>
      <c r="G2262" s="34" t="s">
        <v>201</v>
      </c>
      <c r="H2262" s="35" t="s">
        <v>994</v>
      </c>
      <c r="I2262" s="43" t="s">
        <v>71</v>
      </c>
      <c r="J2262" s="36"/>
      <c r="K2262" s="36"/>
      <c r="L2262" s="37"/>
      <c r="M2262" s="36"/>
      <c r="N2262" s="36"/>
      <c r="O2262" s="36"/>
    </row>
    <row r="2263" spans="1:16" x14ac:dyDescent="0.25">
      <c r="A2263" s="3">
        <f xml:space="preserve"> ROW( data_scaledImpacts[[#This Row],[row_id]] ) - ROW( data_scaledImpacts[[#Headers],[row_id]] )</f>
        <v>2262</v>
      </c>
      <c r="B2263" s="41" t="str">
        <f xml:space="preserve"> _xlfn.TEXTJOIN( "", , data_scaledImpacts[[#This Row],[sector]:[impactType]] )</f>
        <v>ValleyFeverGISS-E2-R6N/ALost Wages</v>
      </c>
      <c r="C2263" s="33" t="s">
        <v>983</v>
      </c>
      <c r="D2263" s="33" t="s">
        <v>2</v>
      </c>
      <c r="E2263" s="34">
        <v>6</v>
      </c>
      <c r="F2263" s="34"/>
      <c r="G2263" s="34" t="s">
        <v>201</v>
      </c>
      <c r="H2263" s="35" t="s">
        <v>994</v>
      </c>
      <c r="I2263" s="43" t="s">
        <v>72</v>
      </c>
      <c r="J2263" s="36"/>
      <c r="K2263" s="36"/>
      <c r="L2263" s="37"/>
      <c r="M2263" s="36"/>
      <c r="N2263" s="36"/>
      <c r="O2263" s="36"/>
    </row>
    <row r="2264" spans="1:16" x14ac:dyDescent="0.25">
      <c r="A2264" s="3">
        <f xml:space="preserve"> ROW( data_scaledImpacts[[#This Row],[row_id]] ) - ROW( data_scaledImpacts[[#Headers],[row_id]] )</f>
        <v>2263</v>
      </c>
      <c r="B2264" s="41" t="str">
        <f xml:space="preserve"> _xlfn.TEXTJOIN( "", , data_scaledImpacts[[#This Row],[sector]:[impactType]] )</f>
        <v>ValleyFeverHadGEM2-ES6N/ALost Wages</v>
      </c>
      <c r="C2264" s="33" t="s">
        <v>983</v>
      </c>
      <c r="D2264" s="33" t="s">
        <v>3</v>
      </c>
      <c r="E2264" s="34">
        <v>6</v>
      </c>
      <c r="F2264" s="34"/>
      <c r="G2264" s="34" t="s">
        <v>201</v>
      </c>
      <c r="H2264" s="35" t="s">
        <v>994</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25">
      <c r="A2265" s="3">
        <f xml:space="preserve"> ROW( data_scaledImpacts[[#This Row],[row_id]] ) - ROW( data_scaledImpacts[[#Headers],[row_id]] )</f>
        <v>2264</v>
      </c>
      <c r="B2265" s="41" t="str">
        <f xml:space="preserve"> _xlfn.TEXTJOIN( "", , data_scaledImpacts[[#This Row],[sector]:[impactType]] )</f>
        <v>ValleyFeverMIROC56N/ALost Wages</v>
      </c>
      <c r="C2265" s="33" t="s">
        <v>983</v>
      </c>
      <c r="D2265" s="33" t="s">
        <v>4</v>
      </c>
      <c r="E2265" s="34">
        <v>6</v>
      </c>
      <c r="F2265" s="34"/>
      <c r="G2265" s="34" t="s">
        <v>201</v>
      </c>
      <c r="H2265" s="35" t="s">
        <v>994</v>
      </c>
      <c r="I2265" s="43" t="s">
        <v>74</v>
      </c>
      <c r="J2265" s="36"/>
      <c r="K2265" s="36"/>
      <c r="L2265" s="37"/>
      <c r="M2265" s="36"/>
      <c r="N2265" s="36"/>
      <c r="O2265" s="36"/>
    </row>
    <row r="2266" spans="1:16" x14ac:dyDescent="0.25">
      <c r="A2266" s="3">
        <f xml:space="preserve"> ROW( data_scaledImpacts[[#This Row],[row_id]] ) - ROW( data_scaledImpacts[[#Headers],[row_id]] )</f>
        <v>2265</v>
      </c>
      <c r="B2266" s="41" t="str">
        <f xml:space="preserve"> _xlfn.TEXTJOIN( "", , data_scaledImpacts[[#This Row],[sector]:[impactType]] )</f>
        <v>ValleyFeverGFDL-CM36N/ALost Wages</v>
      </c>
      <c r="C2266" s="33" t="s">
        <v>983</v>
      </c>
      <c r="D2266" s="33" t="s">
        <v>5</v>
      </c>
      <c r="E2266" s="34">
        <v>6</v>
      </c>
      <c r="F2266" s="34"/>
      <c r="G2266" s="34" t="s">
        <v>201</v>
      </c>
      <c r="H2266" s="35" t="s">
        <v>994</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25">
      <c r="A2267" s="3">
        <f xml:space="preserve"> ROW( data_scaledImpacts[[#This Row],[row_id]] ) - ROW( data_scaledImpacts[[#Headers],[row_id]] )</f>
        <v>2266</v>
      </c>
      <c r="B2267" s="41" t="str">
        <f xml:space="preserve"> _xlfn.TEXTJOIN( "", , data_scaledImpacts[[#This Row],[sector]:[impactType]] )</f>
        <v>ValleyFeverGCM Average6N/ALost Wages</v>
      </c>
      <c r="C2267" s="33" t="s">
        <v>983</v>
      </c>
      <c r="D2267" s="33" t="s">
        <v>15</v>
      </c>
      <c r="E2267" s="34">
        <v>6</v>
      </c>
      <c r="F2267" s="34"/>
      <c r="G2267" s="34" t="s">
        <v>201</v>
      </c>
      <c r="H2267" s="35" t="s">
        <v>994</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25">
      <c r="A2268" s="3">
        <f xml:space="preserve"> ROW( data_scaledImpacts[[#This Row],[row_id]] ) - ROW( data_scaledImpacts[[#Headers],[row_id]] )</f>
        <v>2267</v>
      </c>
      <c r="B2268" s="41" t="str">
        <f xml:space="preserve"> _xlfn.TEXTJOIN( "", , data_scaledImpacts[[#This Row],[sector]:[impactType]] )</f>
        <v>ValleyFeverCanESM27N/ALost Wages</v>
      </c>
      <c r="C2268" s="33" t="s">
        <v>983</v>
      </c>
      <c r="D2268" s="33" t="s">
        <v>0</v>
      </c>
      <c r="E2268" s="34">
        <v>7</v>
      </c>
      <c r="F2268" s="34"/>
      <c r="G2268" s="34" t="s">
        <v>201</v>
      </c>
      <c r="H2268" s="35" t="s">
        <v>994</v>
      </c>
      <c r="I2268" s="43" t="s">
        <v>77</v>
      </c>
      <c r="J2268" s="36"/>
      <c r="K2268" s="36"/>
      <c r="L2268" s="37"/>
      <c r="M2268" s="36"/>
      <c r="N2268" s="36"/>
      <c r="O2268" s="36"/>
    </row>
    <row r="2269" spans="1:16" x14ac:dyDescent="0.25">
      <c r="A2269" s="3">
        <f xml:space="preserve"> ROW( data_scaledImpacts[[#This Row],[row_id]] ) - ROW( data_scaledImpacts[[#Headers],[row_id]] )</f>
        <v>2268</v>
      </c>
      <c r="B2269" s="41" t="str">
        <f xml:space="preserve"> _xlfn.TEXTJOIN( "", , data_scaledImpacts[[#This Row],[sector]:[impactType]] )</f>
        <v>ValleyFeverCCSM47N/ALost Wages</v>
      </c>
      <c r="C2269" s="33" t="s">
        <v>983</v>
      </c>
      <c r="D2269" s="33" t="s">
        <v>1</v>
      </c>
      <c r="E2269" s="34">
        <v>7</v>
      </c>
      <c r="F2269" s="34"/>
      <c r="G2269" s="34" t="s">
        <v>201</v>
      </c>
      <c r="H2269" s="35" t="s">
        <v>994</v>
      </c>
      <c r="I2269" s="43" t="s">
        <v>78</v>
      </c>
      <c r="J2269" s="36"/>
      <c r="K2269" s="36"/>
      <c r="L2269" s="37"/>
      <c r="M2269" s="36"/>
      <c r="N2269" s="36"/>
      <c r="O2269" s="36"/>
    </row>
    <row r="2270" spans="1:16" x14ac:dyDescent="0.25">
      <c r="A2270" s="3">
        <f xml:space="preserve"> ROW( data_scaledImpacts[[#This Row],[row_id]] ) - ROW( data_scaledImpacts[[#Headers],[row_id]] )</f>
        <v>2269</v>
      </c>
      <c r="B2270" s="41" t="str">
        <f xml:space="preserve"> _xlfn.TEXTJOIN( "", , data_scaledImpacts[[#This Row],[sector]:[impactType]] )</f>
        <v>ValleyFeverGISS-E2-R7N/ALost Wages</v>
      </c>
      <c r="C2270" s="33" t="s">
        <v>983</v>
      </c>
      <c r="D2270" s="33" t="s">
        <v>2</v>
      </c>
      <c r="E2270" s="34">
        <v>7</v>
      </c>
      <c r="F2270" s="34"/>
      <c r="G2270" s="34" t="s">
        <v>201</v>
      </c>
      <c r="H2270" s="35" t="s">
        <v>994</v>
      </c>
      <c r="I2270" s="43" t="s">
        <v>79</v>
      </c>
      <c r="J2270" s="36"/>
      <c r="K2270" s="36"/>
      <c r="L2270" s="37"/>
      <c r="M2270" s="36"/>
      <c r="N2270" s="36"/>
      <c r="O2270" s="36"/>
    </row>
    <row r="2271" spans="1:16" x14ac:dyDescent="0.25">
      <c r="A2271" s="3">
        <f xml:space="preserve"> ROW( data_scaledImpacts[[#This Row],[row_id]] ) - ROW( data_scaledImpacts[[#Headers],[row_id]] )</f>
        <v>2270</v>
      </c>
      <c r="B2271" s="41" t="str">
        <f xml:space="preserve"> _xlfn.TEXTJOIN( "", , data_scaledImpacts[[#This Row],[sector]:[impactType]] )</f>
        <v>ValleyFeverHadGEM2-ES7N/ALost Wages</v>
      </c>
      <c r="C2271" s="33" t="s">
        <v>983</v>
      </c>
      <c r="D2271" s="33" t="s">
        <v>3</v>
      </c>
      <c r="E2271" s="34">
        <v>7</v>
      </c>
      <c r="F2271" s="34"/>
      <c r="G2271" s="34" t="s">
        <v>201</v>
      </c>
      <c r="H2271" s="35" t="s">
        <v>994</v>
      </c>
      <c r="I2271" s="43" t="s">
        <v>80</v>
      </c>
      <c r="J2271" s="36"/>
      <c r="K2271" s="36"/>
      <c r="L2271" s="37"/>
      <c r="M2271" s="36"/>
      <c r="N2271" s="36"/>
      <c r="O2271" s="36"/>
    </row>
    <row r="2272" spans="1:16" x14ac:dyDescent="0.25">
      <c r="A2272" s="3">
        <f xml:space="preserve"> ROW( data_scaledImpacts[[#This Row],[row_id]] ) - ROW( data_scaledImpacts[[#Headers],[row_id]] )</f>
        <v>2271</v>
      </c>
      <c r="B2272" s="41" t="str">
        <f xml:space="preserve"> _xlfn.TEXTJOIN( "", , data_scaledImpacts[[#This Row],[sector]:[impactType]] )</f>
        <v>ValleyFeverMIROC57N/ALost Wages</v>
      </c>
      <c r="C2272" s="33" t="s">
        <v>983</v>
      </c>
      <c r="D2272" s="33" t="s">
        <v>4</v>
      </c>
      <c r="E2272" s="34">
        <v>7</v>
      </c>
      <c r="F2272" s="34"/>
      <c r="G2272" s="34" t="s">
        <v>201</v>
      </c>
      <c r="H2272" s="35" t="s">
        <v>994</v>
      </c>
      <c r="I2272" s="43" t="s">
        <v>81</v>
      </c>
      <c r="J2272" s="36"/>
      <c r="K2272" s="36"/>
      <c r="L2272" s="37"/>
      <c r="M2272" s="36"/>
      <c r="N2272" s="36"/>
      <c r="O2272" s="36"/>
    </row>
    <row r="2273" spans="1:16" x14ac:dyDescent="0.25">
      <c r="A2273" s="3">
        <f xml:space="preserve"> ROW( data_scaledImpacts[[#This Row],[row_id]] ) - ROW( data_scaledImpacts[[#Headers],[row_id]] )</f>
        <v>2272</v>
      </c>
      <c r="B2273" s="41" t="str">
        <f xml:space="preserve"> _xlfn.TEXTJOIN( "", , data_scaledImpacts[[#This Row],[sector]:[impactType]] )</f>
        <v>ValleyFeverGFDL-CM37N/ALost Wages</v>
      </c>
      <c r="C2273" s="33" t="s">
        <v>983</v>
      </c>
      <c r="D2273" s="33" t="s">
        <v>5</v>
      </c>
      <c r="E2273" s="34">
        <v>7</v>
      </c>
      <c r="F2273" s="34"/>
      <c r="G2273" s="34" t="s">
        <v>201</v>
      </c>
      <c r="H2273" s="35" t="s">
        <v>994</v>
      </c>
      <c r="I2273" s="43" t="s">
        <v>82</v>
      </c>
      <c r="J2273" s="36"/>
      <c r="K2273" s="36"/>
      <c r="L2273" s="37"/>
      <c r="M2273" s="36"/>
      <c r="N2273" s="36"/>
      <c r="O2273" s="36"/>
    </row>
    <row r="2274" spans="1:16" x14ac:dyDescent="0.25">
      <c r="A2274" s="3">
        <f xml:space="preserve"> ROW( data_scaledImpacts[[#This Row],[row_id]] ) - ROW( data_scaledImpacts[[#Headers],[row_id]] )</f>
        <v>2273</v>
      </c>
      <c r="B2274" s="41" t="str">
        <f xml:space="preserve"> _xlfn.TEXTJOIN( "", , data_scaledImpacts[[#This Row],[sector]:[impactType]] )</f>
        <v>ValleyFeverGCM Average7N/ALost Wages</v>
      </c>
      <c r="C2274" s="33" t="s">
        <v>983</v>
      </c>
      <c r="D2274" s="33" t="s">
        <v>15</v>
      </c>
      <c r="E2274" s="34">
        <v>7</v>
      </c>
      <c r="F2274" s="34"/>
      <c r="G2274" s="34" t="s">
        <v>201</v>
      </c>
      <c r="H2274" s="35" t="s">
        <v>994</v>
      </c>
      <c r="I2274" s="43" t="s">
        <v>83</v>
      </c>
      <c r="J2274" s="38"/>
      <c r="K2274" s="38"/>
      <c r="L2274" s="39"/>
      <c r="M2274" s="38"/>
      <c r="N2274" s="38"/>
      <c r="O2274" s="38"/>
    </row>
    <row r="2275" spans="1:16" x14ac:dyDescent="0.25">
      <c r="A2275" s="3">
        <f xml:space="preserve"> ROW( data_scaledImpacts[[#This Row],[row_id]] ) - ROW( data_scaledImpacts[[#Headers],[row_id]] )</f>
        <v>2274</v>
      </c>
      <c r="B2275" s="41" t="str">
        <f xml:space="preserve"> _xlfn.TEXTJOIN( "", , data_scaledImpacts[[#This Row],[sector]:[impactType]] )</f>
        <v>AsphaltRoadsCanESM21N/A</v>
      </c>
      <c r="C2275" s="33" t="s">
        <v>1005</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25">
      <c r="A2276" s="3">
        <f xml:space="preserve"> ROW( data_scaledImpacts[[#This Row],[row_id]] ) - ROW( data_scaledImpacts[[#Headers],[row_id]] )</f>
        <v>2275</v>
      </c>
      <c r="B2276" s="41" t="str">
        <f xml:space="preserve"> _xlfn.TEXTJOIN( "", , data_scaledImpacts[[#This Row],[sector]:[impactType]] )</f>
        <v>AsphaltRoadsCCSM41N/A</v>
      </c>
      <c r="C2276" s="33" t="s">
        <v>1005</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25">
      <c r="A2277" s="3">
        <f xml:space="preserve"> ROW( data_scaledImpacts[[#This Row],[row_id]] ) - ROW( data_scaledImpacts[[#Headers],[row_id]] )</f>
        <v>2276</v>
      </c>
      <c r="B2277" s="41" t="str">
        <f xml:space="preserve"> _xlfn.TEXTJOIN( "", , data_scaledImpacts[[#This Row],[sector]:[impactType]] )</f>
        <v>AsphaltRoadsGISS-E2-R1N/A</v>
      </c>
      <c r="C2277" s="33" t="s">
        <v>1005</v>
      </c>
      <c r="D2277" s="33" t="s">
        <v>2</v>
      </c>
      <c r="E2277" s="34">
        <v>1</v>
      </c>
      <c r="F2277" s="34"/>
      <c r="G2277" s="34" t="s">
        <v>201</v>
      </c>
      <c r="H2277" s="35"/>
      <c r="I2277" s="43" t="s">
        <v>37</v>
      </c>
      <c r="J2277" s="36"/>
      <c r="K2277" s="36"/>
      <c r="L2277" s="37"/>
      <c r="M2277" s="36"/>
      <c r="N2277" s="36"/>
      <c r="O2277" s="36"/>
    </row>
    <row r="2278" spans="1:16" x14ac:dyDescent="0.25">
      <c r="A2278" s="3">
        <f xml:space="preserve"> ROW( data_scaledImpacts[[#This Row],[row_id]] ) - ROW( data_scaledImpacts[[#Headers],[row_id]] )</f>
        <v>2277</v>
      </c>
      <c r="B2278" s="41" t="str">
        <f xml:space="preserve"> _xlfn.TEXTJOIN( "", , data_scaledImpacts[[#This Row],[sector]:[impactType]] )</f>
        <v>AsphaltRoadsHadGEM2-ES1N/A</v>
      </c>
      <c r="C2278" s="33" t="s">
        <v>1005</v>
      </c>
      <c r="D2278" s="33" t="s">
        <v>3</v>
      </c>
      <c r="E2278" s="34">
        <v>1</v>
      </c>
      <c r="F2278" s="34"/>
      <c r="G2278" s="34" t="s">
        <v>201</v>
      </c>
      <c r="H2278" s="35"/>
      <c r="I2278" s="43" t="s">
        <v>38</v>
      </c>
      <c r="J2278" s="36"/>
      <c r="K2278" s="36"/>
      <c r="L2278" s="37"/>
      <c r="M2278" s="36"/>
      <c r="N2278" s="36"/>
      <c r="O2278" s="36"/>
    </row>
    <row r="2279" spans="1:16" x14ac:dyDescent="0.25">
      <c r="A2279" s="3">
        <f xml:space="preserve"> ROW( data_scaledImpacts[[#This Row],[row_id]] ) - ROW( data_scaledImpacts[[#Headers],[row_id]] )</f>
        <v>2278</v>
      </c>
      <c r="B2279" s="41" t="str">
        <f xml:space="preserve"> _xlfn.TEXTJOIN( "", , data_scaledImpacts[[#This Row],[sector]:[impactType]] )</f>
        <v>AsphaltRoadsMIROC51N/A</v>
      </c>
      <c r="C2279" s="33" t="s">
        <v>1005</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25">
      <c r="A2280" s="3">
        <f xml:space="preserve"> ROW( data_scaledImpacts[[#This Row],[row_id]] ) - ROW( data_scaledImpacts[[#Headers],[row_id]] )</f>
        <v>2279</v>
      </c>
      <c r="B2280" s="41" t="str">
        <f xml:space="preserve"> _xlfn.TEXTJOIN( "", , data_scaledImpacts[[#This Row],[sector]:[impactType]] )</f>
        <v>AsphaltRoadsGFDL-CM31N/A</v>
      </c>
      <c r="C2280" s="33" t="s">
        <v>1005</v>
      </c>
      <c r="D2280" s="33" t="s">
        <v>5</v>
      </c>
      <c r="E2280" s="34">
        <v>1</v>
      </c>
      <c r="F2280" s="34"/>
      <c r="G2280" s="34" t="s">
        <v>201</v>
      </c>
      <c r="H2280" s="35"/>
      <c r="I2280" s="43" t="s">
        <v>40</v>
      </c>
      <c r="J2280" s="36"/>
      <c r="K2280" s="36"/>
      <c r="L2280" s="37"/>
      <c r="M2280" s="36"/>
      <c r="N2280" s="36"/>
      <c r="O2280" s="36"/>
    </row>
    <row r="2281" spans="1:16" x14ac:dyDescent="0.25">
      <c r="A2281" s="3">
        <f xml:space="preserve"> ROW( data_scaledImpacts[[#This Row],[row_id]] ) - ROW( data_scaledImpacts[[#Headers],[row_id]] )</f>
        <v>2280</v>
      </c>
      <c r="B2281" s="41" t="str">
        <f xml:space="preserve"> _xlfn.TEXTJOIN( "", , data_scaledImpacts[[#This Row],[sector]:[impactType]] )</f>
        <v>AsphaltRoadsGCM Average1N/A</v>
      </c>
      <c r="C2281" s="33" t="s">
        <v>1005</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25">
      <c r="A2282" s="3">
        <f xml:space="preserve"> ROW( data_scaledImpacts[[#This Row],[row_id]] ) - ROW( data_scaledImpacts[[#Headers],[row_id]] )</f>
        <v>2281</v>
      </c>
      <c r="B2282" s="41" t="str">
        <f xml:space="preserve"> _xlfn.TEXTJOIN( "", , data_scaledImpacts[[#This Row],[sector]:[impactType]] )</f>
        <v>AsphaltRoadsCanESM22N/A</v>
      </c>
      <c r="C2282" s="33" t="s">
        <v>1005</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25">
      <c r="A2283" s="3">
        <f xml:space="preserve"> ROW( data_scaledImpacts[[#This Row],[row_id]] ) - ROW( data_scaledImpacts[[#Headers],[row_id]] )</f>
        <v>2282</v>
      </c>
      <c r="B2283" s="41" t="str">
        <f xml:space="preserve"> _xlfn.TEXTJOIN( "", , data_scaledImpacts[[#This Row],[sector]:[impactType]] )</f>
        <v>AsphaltRoadsCCSM42N/A</v>
      </c>
      <c r="C2283" s="33" t="s">
        <v>1005</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25">
      <c r="A2284" s="3">
        <f xml:space="preserve"> ROW( data_scaledImpacts[[#This Row],[row_id]] ) - ROW( data_scaledImpacts[[#Headers],[row_id]] )</f>
        <v>2283</v>
      </c>
      <c r="B2284" s="41" t="str">
        <f xml:space="preserve"> _xlfn.TEXTJOIN( "", , data_scaledImpacts[[#This Row],[sector]:[impactType]] )</f>
        <v>AsphaltRoadsGISS-E2-R2N/A</v>
      </c>
      <c r="C2284" s="33" t="s">
        <v>1005</v>
      </c>
      <c r="D2284" s="33" t="s">
        <v>2</v>
      </c>
      <c r="E2284" s="34">
        <v>2</v>
      </c>
      <c r="F2284" s="34"/>
      <c r="G2284" s="34" t="s">
        <v>201</v>
      </c>
      <c r="H2284" s="35"/>
      <c r="I2284" s="43" t="s">
        <v>44</v>
      </c>
      <c r="J2284" s="36"/>
      <c r="K2284" s="36"/>
      <c r="L2284" s="37"/>
      <c r="M2284" s="36"/>
      <c r="N2284" s="36"/>
      <c r="O2284" s="36"/>
    </row>
    <row r="2285" spans="1:16" x14ac:dyDescent="0.25">
      <c r="A2285" s="3">
        <f xml:space="preserve"> ROW( data_scaledImpacts[[#This Row],[row_id]] ) - ROW( data_scaledImpacts[[#Headers],[row_id]] )</f>
        <v>2284</v>
      </c>
      <c r="B2285" s="41" t="str">
        <f xml:space="preserve"> _xlfn.TEXTJOIN( "", , data_scaledImpacts[[#This Row],[sector]:[impactType]] )</f>
        <v>AsphaltRoadsHadGEM2-ES2N/A</v>
      </c>
      <c r="C2285" s="33" t="s">
        <v>1005</v>
      </c>
      <c r="D2285" s="33" t="s">
        <v>3</v>
      </c>
      <c r="E2285" s="34">
        <v>2</v>
      </c>
      <c r="F2285" s="34"/>
      <c r="G2285" s="34" t="s">
        <v>201</v>
      </c>
      <c r="H2285" s="35"/>
      <c r="I2285" s="43" t="s">
        <v>45</v>
      </c>
      <c r="J2285" s="36"/>
      <c r="K2285" s="36"/>
      <c r="L2285" s="37"/>
      <c r="M2285" s="36"/>
      <c r="N2285" s="36"/>
      <c r="O2285" s="36"/>
    </row>
    <row r="2286" spans="1:16" x14ac:dyDescent="0.25">
      <c r="A2286" s="3">
        <f xml:space="preserve"> ROW( data_scaledImpacts[[#This Row],[row_id]] ) - ROW( data_scaledImpacts[[#Headers],[row_id]] )</f>
        <v>2285</v>
      </c>
      <c r="B2286" s="41" t="str">
        <f xml:space="preserve"> _xlfn.TEXTJOIN( "", , data_scaledImpacts[[#This Row],[sector]:[impactType]] )</f>
        <v>AsphaltRoadsMIROC52N/A</v>
      </c>
      <c r="C2286" s="33" t="s">
        <v>1005</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25">
      <c r="A2287" s="3">
        <f xml:space="preserve"> ROW( data_scaledImpacts[[#This Row],[row_id]] ) - ROW( data_scaledImpacts[[#Headers],[row_id]] )</f>
        <v>2286</v>
      </c>
      <c r="B2287" s="41" t="str">
        <f xml:space="preserve"> _xlfn.TEXTJOIN( "", , data_scaledImpacts[[#This Row],[sector]:[impactType]] )</f>
        <v>AsphaltRoadsGFDL-CM32N/A</v>
      </c>
      <c r="C2287" s="33" t="s">
        <v>1005</v>
      </c>
      <c r="D2287" s="33" t="s">
        <v>5</v>
      </c>
      <c r="E2287" s="34">
        <v>2</v>
      </c>
      <c r="F2287" s="34"/>
      <c r="G2287" s="34" t="s">
        <v>201</v>
      </c>
      <c r="H2287" s="35"/>
      <c r="I2287" s="43" t="s">
        <v>47</v>
      </c>
      <c r="J2287" s="36"/>
      <c r="K2287" s="36"/>
      <c r="L2287" s="37"/>
      <c r="M2287" s="36"/>
      <c r="N2287" s="36"/>
      <c r="O2287" s="36"/>
    </row>
    <row r="2288" spans="1:16" x14ac:dyDescent="0.25">
      <c r="A2288" s="3">
        <f xml:space="preserve"> ROW( data_scaledImpacts[[#This Row],[row_id]] ) - ROW( data_scaledImpacts[[#Headers],[row_id]] )</f>
        <v>2287</v>
      </c>
      <c r="B2288" s="41" t="str">
        <f xml:space="preserve"> _xlfn.TEXTJOIN( "", , data_scaledImpacts[[#This Row],[sector]:[impactType]] )</f>
        <v>AsphaltRoadsGCM Average2N/A</v>
      </c>
      <c r="C2288" s="33" t="s">
        <v>1005</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25">
      <c r="A2289" s="3">
        <f xml:space="preserve"> ROW( data_scaledImpacts[[#This Row],[row_id]] ) - ROW( data_scaledImpacts[[#Headers],[row_id]] )</f>
        <v>2288</v>
      </c>
      <c r="B2289" s="41" t="str">
        <f xml:space="preserve"> _xlfn.TEXTJOIN( "", , data_scaledImpacts[[#This Row],[sector]:[impactType]] )</f>
        <v>AsphaltRoadsCanESM23N/A</v>
      </c>
      <c r="C2289" s="33" t="s">
        <v>1005</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25">
      <c r="A2290" s="3">
        <f xml:space="preserve"> ROW( data_scaledImpacts[[#This Row],[row_id]] ) - ROW( data_scaledImpacts[[#Headers],[row_id]] )</f>
        <v>2289</v>
      </c>
      <c r="B2290" s="41" t="str">
        <f xml:space="preserve"> _xlfn.TEXTJOIN( "", , data_scaledImpacts[[#This Row],[sector]:[impactType]] )</f>
        <v>AsphaltRoadsCCSM43N/A</v>
      </c>
      <c r="C2290" s="33" t="s">
        <v>1005</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25">
      <c r="A2291" s="3">
        <f xml:space="preserve"> ROW( data_scaledImpacts[[#This Row],[row_id]] ) - ROW( data_scaledImpacts[[#Headers],[row_id]] )</f>
        <v>2290</v>
      </c>
      <c r="B2291" s="41" t="str">
        <f xml:space="preserve"> _xlfn.TEXTJOIN( "", , data_scaledImpacts[[#This Row],[sector]:[impactType]] )</f>
        <v>AsphaltRoadsGISS-E2-R3N/A</v>
      </c>
      <c r="C2291" s="33" t="s">
        <v>1005</v>
      </c>
      <c r="D2291" s="33" t="s">
        <v>2</v>
      </c>
      <c r="E2291" s="34">
        <v>3</v>
      </c>
      <c r="F2291" s="34"/>
      <c r="G2291" s="34" t="s">
        <v>201</v>
      </c>
      <c r="H2291" s="35"/>
      <c r="I2291" s="43" t="s">
        <v>51</v>
      </c>
      <c r="J2291" s="36"/>
      <c r="K2291" s="36"/>
      <c r="L2291" s="37"/>
      <c r="M2291" s="36"/>
      <c r="N2291" s="36"/>
      <c r="O2291" s="36"/>
    </row>
    <row r="2292" spans="1:16" x14ac:dyDescent="0.25">
      <c r="A2292" s="3">
        <f xml:space="preserve"> ROW( data_scaledImpacts[[#This Row],[row_id]] ) - ROW( data_scaledImpacts[[#Headers],[row_id]] )</f>
        <v>2291</v>
      </c>
      <c r="B2292" s="41" t="str">
        <f xml:space="preserve"> _xlfn.TEXTJOIN( "", , data_scaledImpacts[[#This Row],[sector]:[impactType]] )</f>
        <v>AsphaltRoadsHadGEM2-ES3N/A</v>
      </c>
      <c r="C2292" s="33" t="s">
        <v>1005</v>
      </c>
      <c r="D2292" s="33" t="s">
        <v>3</v>
      </c>
      <c r="E2292" s="34">
        <v>3</v>
      </c>
      <c r="F2292" s="34"/>
      <c r="G2292" s="34" t="s">
        <v>201</v>
      </c>
      <c r="H2292" s="35"/>
      <c r="I2292" s="43" t="s">
        <v>52</v>
      </c>
      <c r="J2292" s="36"/>
      <c r="K2292" s="36"/>
      <c r="L2292" s="37"/>
      <c r="M2292" s="36"/>
      <c r="N2292" s="36"/>
      <c r="O2292" s="36"/>
    </row>
    <row r="2293" spans="1:16" x14ac:dyDescent="0.25">
      <c r="A2293" s="3">
        <f xml:space="preserve"> ROW( data_scaledImpacts[[#This Row],[row_id]] ) - ROW( data_scaledImpacts[[#Headers],[row_id]] )</f>
        <v>2292</v>
      </c>
      <c r="B2293" s="41" t="str">
        <f xml:space="preserve"> _xlfn.TEXTJOIN( "", , data_scaledImpacts[[#This Row],[sector]:[impactType]] )</f>
        <v>AsphaltRoadsMIROC53N/A</v>
      </c>
      <c r="C2293" s="33" t="s">
        <v>1005</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25">
      <c r="A2294" s="3">
        <f xml:space="preserve"> ROW( data_scaledImpacts[[#This Row],[row_id]] ) - ROW( data_scaledImpacts[[#Headers],[row_id]] )</f>
        <v>2293</v>
      </c>
      <c r="B2294" s="41" t="str">
        <f xml:space="preserve"> _xlfn.TEXTJOIN( "", , data_scaledImpacts[[#This Row],[sector]:[impactType]] )</f>
        <v>AsphaltRoadsGFDL-CM33N/A</v>
      </c>
      <c r="C2294" s="33" t="s">
        <v>1005</v>
      </c>
      <c r="D2294" s="33" t="s">
        <v>5</v>
      </c>
      <c r="E2294" s="34">
        <v>3</v>
      </c>
      <c r="F2294" s="34"/>
      <c r="G2294" s="34" t="s">
        <v>201</v>
      </c>
      <c r="H2294" s="35"/>
      <c r="I2294" s="43" t="s">
        <v>54</v>
      </c>
      <c r="J2294" s="36"/>
      <c r="K2294" s="36"/>
      <c r="L2294" s="37"/>
      <c r="M2294" s="36"/>
      <c r="N2294" s="36"/>
      <c r="O2294" s="36"/>
    </row>
    <row r="2295" spans="1:16" x14ac:dyDescent="0.25">
      <c r="A2295" s="3">
        <f xml:space="preserve"> ROW( data_scaledImpacts[[#This Row],[row_id]] ) - ROW( data_scaledImpacts[[#Headers],[row_id]] )</f>
        <v>2294</v>
      </c>
      <c r="B2295" s="41" t="str">
        <f xml:space="preserve"> _xlfn.TEXTJOIN( "", , data_scaledImpacts[[#This Row],[sector]:[impactType]] )</f>
        <v>AsphaltRoadsGCM Average3N/A</v>
      </c>
      <c r="C2295" s="33" t="s">
        <v>1005</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25">
      <c r="A2296" s="3">
        <f xml:space="preserve"> ROW( data_scaledImpacts[[#This Row],[row_id]] ) - ROW( data_scaledImpacts[[#Headers],[row_id]] )</f>
        <v>2295</v>
      </c>
      <c r="B2296" s="41" t="str">
        <f xml:space="preserve"> _xlfn.TEXTJOIN( "", , data_scaledImpacts[[#This Row],[sector]:[impactType]] )</f>
        <v>AsphaltRoadsCanESM24N/A</v>
      </c>
      <c r="C2296" s="33" t="s">
        <v>1005</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25">
      <c r="A2297" s="3">
        <f xml:space="preserve"> ROW( data_scaledImpacts[[#This Row],[row_id]] ) - ROW( data_scaledImpacts[[#Headers],[row_id]] )</f>
        <v>2296</v>
      </c>
      <c r="B2297" s="41" t="str">
        <f xml:space="preserve"> _xlfn.TEXTJOIN( "", , data_scaledImpacts[[#This Row],[sector]:[impactType]] )</f>
        <v>AsphaltRoadsCCSM44N/A</v>
      </c>
      <c r="C2297" s="33" t="s">
        <v>1005</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25">
      <c r="A2298" s="3">
        <f xml:space="preserve"> ROW( data_scaledImpacts[[#This Row],[row_id]] ) - ROW( data_scaledImpacts[[#Headers],[row_id]] )</f>
        <v>2297</v>
      </c>
      <c r="B2298" s="41" t="str">
        <f xml:space="preserve"> _xlfn.TEXTJOIN( "", , data_scaledImpacts[[#This Row],[sector]:[impactType]] )</f>
        <v>AsphaltRoadsGISS-E2-R4N/A</v>
      </c>
      <c r="C2298" s="33" t="s">
        <v>1005</v>
      </c>
      <c r="D2298" s="33" t="s">
        <v>2</v>
      </c>
      <c r="E2298" s="34">
        <v>4</v>
      </c>
      <c r="F2298" s="34"/>
      <c r="G2298" s="34" t="s">
        <v>201</v>
      </c>
      <c r="H2298" s="35"/>
      <c r="I2298" s="43" t="s">
        <v>58</v>
      </c>
      <c r="J2298" s="36"/>
      <c r="K2298" s="36"/>
      <c r="L2298" s="37"/>
      <c r="M2298" s="36"/>
      <c r="N2298" s="36"/>
      <c r="O2298" s="36"/>
    </row>
    <row r="2299" spans="1:16" x14ac:dyDescent="0.25">
      <c r="A2299" s="3">
        <f xml:space="preserve"> ROW( data_scaledImpacts[[#This Row],[row_id]] ) - ROW( data_scaledImpacts[[#Headers],[row_id]] )</f>
        <v>2298</v>
      </c>
      <c r="B2299" s="41" t="str">
        <f xml:space="preserve"> _xlfn.TEXTJOIN( "", , data_scaledImpacts[[#This Row],[sector]:[impactType]] )</f>
        <v>AsphaltRoadsHadGEM2-ES4N/A</v>
      </c>
      <c r="C2299" s="33" t="s">
        <v>1005</v>
      </c>
      <c r="D2299" s="33" t="s">
        <v>3</v>
      </c>
      <c r="E2299" s="34">
        <v>4</v>
      </c>
      <c r="F2299" s="34"/>
      <c r="G2299" s="34" t="s">
        <v>201</v>
      </c>
      <c r="H2299" s="35"/>
      <c r="I2299" s="43" t="s">
        <v>59</v>
      </c>
      <c r="J2299" s="36"/>
      <c r="K2299" s="36"/>
      <c r="L2299" s="37"/>
      <c r="M2299" s="36"/>
      <c r="N2299" s="36"/>
      <c r="O2299" s="36"/>
    </row>
    <row r="2300" spans="1:16" x14ac:dyDescent="0.25">
      <c r="A2300" s="3">
        <f xml:space="preserve"> ROW( data_scaledImpacts[[#This Row],[row_id]] ) - ROW( data_scaledImpacts[[#Headers],[row_id]] )</f>
        <v>2299</v>
      </c>
      <c r="B2300" s="41" t="str">
        <f xml:space="preserve"> _xlfn.TEXTJOIN( "", , data_scaledImpacts[[#This Row],[sector]:[impactType]] )</f>
        <v>AsphaltRoadsMIROC54N/A</v>
      </c>
      <c r="C2300" s="33" t="s">
        <v>1005</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25">
      <c r="A2301" s="3">
        <f xml:space="preserve"> ROW( data_scaledImpacts[[#This Row],[row_id]] ) - ROW( data_scaledImpacts[[#Headers],[row_id]] )</f>
        <v>2300</v>
      </c>
      <c r="B2301" s="41" t="str">
        <f xml:space="preserve"> _xlfn.TEXTJOIN( "", , data_scaledImpacts[[#This Row],[sector]:[impactType]] )</f>
        <v>AsphaltRoadsGFDL-CM34N/A</v>
      </c>
      <c r="C2301" s="33" t="s">
        <v>1005</v>
      </c>
      <c r="D2301" s="33" t="s">
        <v>5</v>
      </c>
      <c r="E2301" s="34">
        <v>4</v>
      </c>
      <c r="F2301" s="34"/>
      <c r="G2301" s="34" t="s">
        <v>201</v>
      </c>
      <c r="H2301" s="35"/>
      <c r="I2301" s="43" t="s">
        <v>61</v>
      </c>
      <c r="J2301" s="36"/>
      <c r="K2301" s="36"/>
      <c r="L2301" s="37"/>
      <c r="M2301" s="36"/>
      <c r="N2301" s="36"/>
      <c r="O2301" s="36"/>
    </row>
    <row r="2302" spans="1:16" x14ac:dyDescent="0.25">
      <c r="A2302" s="3">
        <f xml:space="preserve"> ROW( data_scaledImpacts[[#This Row],[row_id]] ) - ROW( data_scaledImpacts[[#Headers],[row_id]] )</f>
        <v>2301</v>
      </c>
      <c r="B2302" s="41" t="str">
        <f xml:space="preserve"> _xlfn.TEXTJOIN( "", , data_scaledImpacts[[#This Row],[sector]:[impactType]] )</f>
        <v>AsphaltRoadsGCM Average4N/A</v>
      </c>
      <c r="C2302" s="33" t="s">
        <v>1005</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25">
      <c r="A2303" s="3">
        <f xml:space="preserve"> ROW( data_scaledImpacts[[#This Row],[row_id]] ) - ROW( data_scaledImpacts[[#Headers],[row_id]] )</f>
        <v>2302</v>
      </c>
      <c r="B2303" s="41" t="str">
        <f xml:space="preserve"> _xlfn.TEXTJOIN( "", , data_scaledImpacts[[#This Row],[sector]:[impactType]] )</f>
        <v>AsphaltRoadsCanESM25N/A</v>
      </c>
      <c r="C2303" s="33" t="s">
        <v>1005</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25">
      <c r="A2304" s="3">
        <f xml:space="preserve"> ROW( data_scaledImpacts[[#This Row],[row_id]] ) - ROW( data_scaledImpacts[[#Headers],[row_id]] )</f>
        <v>2303</v>
      </c>
      <c r="B2304" s="41" t="str">
        <f xml:space="preserve"> _xlfn.TEXTJOIN( "", , data_scaledImpacts[[#This Row],[sector]:[impactType]] )</f>
        <v>AsphaltRoadsCCSM45N/A</v>
      </c>
      <c r="C2304" s="33" t="s">
        <v>1005</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25">
      <c r="A2305" s="3">
        <f xml:space="preserve"> ROW( data_scaledImpacts[[#This Row],[row_id]] ) - ROW( data_scaledImpacts[[#Headers],[row_id]] )</f>
        <v>2304</v>
      </c>
      <c r="B2305" s="41" t="str">
        <f xml:space="preserve"> _xlfn.TEXTJOIN( "", , data_scaledImpacts[[#This Row],[sector]:[impactType]] )</f>
        <v>AsphaltRoadsGISS-E2-R5N/A</v>
      </c>
      <c r="C2305" s="33" t="s">
        <v>1005</v>
      </c>
      <c r="D2305" s="33" t="s">
        <v>2</v>
      </c>
      <c r="E2305" s="34">
        <v>5</v>
      </c>
      <c r="F2305" s="34"/>
      <c r="G2305" s="34" t="s">
        <v>201</v>
      </c>
      <c r="H2305" s="35"/>
      <c r="I2305" s="43" t="s">
        <v>65</v>
      </c>
      <c r="J2305" s="36"/>
      <c r="K2305" s="36"/>
      <c r="L2305" s="37"/>
      <c r="M2305" s="36"/>
      <c r="N2305" s="36"/>
      <c r="O2305" s="36"/>
    </row>
    <row r="2306" spans="1:16" x14ac:dyDescent="0.25">
      <c r="A2306" s="3">
        <f xml:space="preserve"> ROW( data_scaledImpacts[[#This Row],[row_id]] ) - ROW( data_scaledImpacts[[#Headers],[row_id]] )</f>
        <v>2305</v>
      </c>
      <c r="B2306" s="41" t="str">
        <f xml:space="preserve"> _xlfn.TEXTJOIN( "", , data_scaledImpacts[[#This Row],[sector]:[impactType]] )</f>
        <v>AsphaltRoadsHadGEM2-ES5N/A</v>
      </c>
      <c r="C2306" s="33" t="s">
        <v>1005</v>
      </c>
      <c r="D2306" s="33" t="s">
        <v>3</v>
      </c>
      <c r="E2306" s="34">
        <v>5</v>
      </c>
      <c r="F2306" s="34"/>
      <c r="G2306" s="34" t="s">
        <v>201</v>
      </c>
      <c r="H2306" s="35"/>
      <c r="I2306" s="43" t="s">
        <v>66</v>
      </c>
      <c r="J2306" s="36"/>
      <c r="K2306" s="36"/>
      <c r="L2306" s="37"/>
      <c r="M2306" s="36"/>
      <c r="N2306" s="36"/>
      <c r="O2306" s="36"/>
    </row>
    <row r="2307" spans="1:16" x14ac:dyDescent="0.25">
      <c r="A2307" s="3">
        <f xml:space="preserve"> ROW( data_scaledImpacts[[#This Row],[row_id]] ) - ROW( data_scaledImpacts[[#Headers],[row_id]] )</f>
        <v>2306</v>
      </c>
      <c r="B2307" s="41" t="str">
        <f xml:space="preserve"> _xlfn.TEXTJOIN( "", , data_scaledImpacts[[#This Row],[sector]:[impactType]] )</f>
        <v>AsphaltRoadsMIROC55N/A</v>
      </c>
      <c r="C2307" s="33" t="s">
        <v>1005</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25">
      <c r="A2308" s="3">
        <f xml:space="preserve"> ROW( data_scaledImpacts[[#This Row],[row_id]] ) - ROW( data_scaledImpacts[[#Headers],[row_id]] )</f>
        <v>2307</v>
      </c>
      <c r="B2308" s="41" t="str">
        <f xml:space="preserve"> _xlfn.TEXTJOIN( "", , data_scaledImpacts[[#This Row],[sector]:[impactType]] )</f>
        <v>AsphaltRoadsGFDL-CM35N/A</v>
      </c>
      <c r="C2308" s="33" t="s">
        <v>1005</v>
      </c>
      <c r="D2308" s="33" t="s">
        <v>5</v>
      </c>
      <c r="E2308" s="34">
        <v>5</v>
      </c>
      <c r="F2308" s="34"/>
      <c r="G2308" s="34" t="s">
        <v>201</v>
      </c>
      <c r="H2308" s="35"/>
      <c r="I2308" s="43" t="s">
        <v>68</v>
      </c>
      <c r="J2308" s="36"/>
      <c r="K2308" s="36"/>
      <c r="L2308" s="37"/>
      <c r="M2308" s="36"/>
      <c r="N2308" s="36"/>
      <c r="O2308" s="36"/>
    </row>
    <row r="2309" spans="1:16" x14ac:dyDescent="0.25">
      <c r="A2309" s="3">
        <f xml:space="preserve"> ROW( data_scaledImpacts[[#This Row],[row_id]] ) - ROW( data_scaledImpacts[[#Headers],[row_id]] )</f>
        <v>2308</v>
      </c>
      <c r="B2309" s="41" t="str">
        <f xml:space="preserve"> _xlfn.TEXTJOIN( "", , data_scaledImpacts[[#This Row],[sector]:[impactType]] )</f>
        <v>AsphaltRoadsGCM Average5N/A</v>
      </c>
      <c r="C2309" s="33" t="s">
        <v>1005</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25">
      <c r="A2310" s="3">
        <f xml:space="preserve"> ROW( data_scaledImpacts[[#This Row],[row_id]] ) - ROW( data_scaledImpacts[[#Headers],[row_id]] )</f>
        <v>2309</v>
      </c>
      <c r="B2310" s="41" t="str">
        <f xml:space="preserve"> _xlfn.TEXTJOIN( "", , data_scaledImpacts[[#This Row],[sector]:[impactType]] )</f>
        <v>AsphaltRoadsCanESM26N/A</v>
      </c>
      <c r="C2310" s="33" t="s">
        <v>1005</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25">
      <c r="A2311" s="3">
        <f xml:space="preserve"> ROW( data_scaledImpacts[[#This Row],[row_id]] ) - ROW( data_scaledImpacts[[#Headers],[row_id]] )</f>
        <v>2310</v>
      </c>
      <c r="B2311" s="41" t="str">
        <f xml:space="preserve"> _xlfn.TEXTJOIN( "", , data_scaledImpacts[[#This Row],[sector]:[impactType]] )</f>
        <v>AsphaltRoadsCCSM46N/A</v>
      </c>
      <c r="C2311" s="33" t="s">
        <v>1005</v>
      </c>
      <c r="D2311" s="33" t="s">
        <v>1</v>
      </c>
      <c r="E2311" s="34">
        <v>6</v>
      </c>
      <c r="F2311" s="34"/>
      <c r="G2311" s="34" t="s">
        <v>201</v>
      </c>
      <c r="H2311" s="35"/>
      <c r="I2311" s="43" t="s">
        <v>71</v>
      </c>
      <c r="J2311" s="36"/>
      <c r="K2311" s="36"/>
      <c r="L2311" s="37"/>
      <c r="M2311" s="36"/>
      <c r="N2311" s="36"/>
      <c r="O2311" s="36"/>
    </row>
    <row r="2312" spans="1:16" x14ac:dyDescent="0.25">
      <c r="A2312" s="3">
        <f xml:space="preserve"> ROW( data_scaledImpacts[[#This Row],[row_id]] ) - ROW( data_scaledImpacts[[#Headers],[row_id]] )</f>
        <v>2311</v>
      </c>
      <c r="B2312" s="41" t="str">
        <f xml:space="preserve"> _xlfn.TEXTJOIN( "", , data_scaledImpacts[[#This Row],[sector]:[impactType]] )</f>
        <v>AsphaltRoadsGISS-E2-R6N/A</v>
      </c>
      <c r="C2312" s="33" t="s">
        <v>1005</v>
      </c>
      <c r="D2312" s="33" t="s">
        <v>2</v>
      </c>
      <c r="E2312" s="34">
        <v>6</v>
      </c>
      <c r="F2312" s="34"/>
      <c r="G2312" s="34" t="s">
        <v>201</v>
      </c>
      <c r="H2312" s="35"/>
      <c r="I2312" s="43" t="s">
        <v>72</v>
      </c>
      <c r="J2312" s="36"/>
      <c r="K2312" s="36"/>
      <c r="L2312" s="37"/>
      <c r="M2312" s="36"/>
      <c r="N2312" s="36"/>
      <c r="O2312" s="36"/>
    </row>
    <row r="2313" spans="1:16" x14ac:dyDescent="0.25">
      <c r="A2313" s="3">
        <f xml:space="preserve"> ROW( data_scaledImpacts[[#This Row],[row_id]] ) - ROW( data_scaledImpacts[[#Headers],[row_id]] )</f>
        <v>2312</v>
      </c>
      <c r="B2313" s="41" t="str">
        <f xml:space="preserve"> _xlfn.TEXTJOIN( "", , data_scaledImpacts[[#This Row],[sector]:[impactType]] )</f>
        <v>AsphaltRoadsHadGEM2-ES6N/A</v>
      </c>
      <c r="C2313" s="33" t="s">
        <v>1005</v>
      </c>
      <c r="D2313" s="33" t="s">
        <v>3</v>
      </c>
      <c r="E2313" s="34">
        <v>6</v>
      </c>
      <c r="F2313" s="34"/>
      <c r="G2313" s="34" t="s">
        <v>201</v>
      </c>
      <c r="H2313" s="35"/>
      <c r="I2313" s="43" t="s">
        <v>73</v>
      </c>
      <c r="J2313" s="36"/>
      <c r="K2313" s="36"/>
      <c r="L2313" s="37"/>
      <c r="M2313" s="36"/>
      <c r="N2313" s="36"/>
      <c r="O2313" s="36"/>
    </row>
    <row r="2314" spans="1:16" x14ac:dyDescent="0.25">
      <c r="A2314" s="3">
        <f xml:space="preserve"> ROW( data_scaledImpacts[[#This Row],[row_id]] ) - ROW( data_scaledImpacts[[#Headers],[row_id]] )</f>
        <v>2313</v>
      </c>
      <c r="B2314" s="41" t="str">
        <f xml:space="preserve"> _xlfn.TEXTJOIN( "", , data_scaledImpacts[[#This Row],[sector]:[impactType]] )</f>
        <v>AsphaltRoadsMIROC56N/A</v>
      </c>
      <c r="C2314" s="33" t="s">
        <v>1005</v>
      </c>
      <c r="D2314" s="33" t="s">
        <v>4</v>
      </c>
      <c r="E2314" s="34">
        <v>6</v>
      </c>
      <c r="F2314" s="34"/>
      <c r="G2314" s="34" t="s">
        <v>201</v>
      </c>
      <c r="H2314" s="35"/>
      <c r="I2314" s="43" t="s">
        <v>74</v>
      </c>
      <c r="J2314" s="36"/>
      <c r="K2314" s="36"/>
      <c r="L2314" s="37"/>
      <c r="M2314" s="36"/>
      <c r="N2314" s="36"/>
      <c r="O2314" s="36"/>
    </row>
    <row r="2315" spans="1:16" x14ac:dyDescent="0.25">
      <c r="A2315" s="3">
        <f xml:space="preserve"> ROW( data_scaledImpacts[[#This Row],[row_id]] ) - ROW( data_scaledImpacts[[#Headers],[row_id]] )</f>
        <v>2314</v>
      </c>
      <c r="B2315" s="41" t="str">
        <f xml:space="preserve"> _xlfn.TEXTJOIN( "", , data_scaledImpacts[[#This Row],[sector]:[impactType]] )</f>
        <v>AsphaltRoadsGFDL-CM36N/A</v>
      </c>
      <c r="C2315" s="33" t="s">
        <v>1005</v>
      </c>
      <c r="D2315" s="33" t="s">
        <v>5</v>
      </c>
      <c r="E2315" s="34">
        <v>6</v>
      </c>
      <c r="F2315" s="34"/>
      <c r="G2315" s="34" t="s">
        <v>201</v>
      </c>
      <c r="H2315" s="35"/>
      <c r="I2315" s="43" t="s">
        <v>75</v>
      </c>
      <c r="J2315" s="36"/>
      <c r="K2315" s="36"/>
      <c r="L2315" s="37"/>
      <c r="M2315" s="36"/>
      <c r="N2315" s="36"/>
      <c r="O2315" s="36"/>
    </row>
    <row r="2316" spans="1:16" x14ac:dyDescent="0.25">
      <c r="A2316" s="3">
        <f xml:space="preserve"> ROW( data_scaledImpacts[[#This Row],[row_id]] ) - ROW( data_scaledImpacts[[#Headers],[row_id]] )</f>
        <v>2315</v>
      </c>
      <c r="B2316" s="41" t="str">
        <f xml:space="preserve"> _xlfn.TEXTJOIN( "", , data_scaledImpacts[[#This Row],[sector]:[impactType]] )</f>
        <v>AsphaltRoadsGCM Average6N/A</v>
      </c>
      <c r="C2316" s="33" t="s">
        <v>1005</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25">
      <c r="A2317" s="3">
        <f xml:space="preserve"> ROW( data_scaledImpacts[[#This Row],[row_id]] ) - ROW( data_scaledImpacts[[#Headers],[row_id]] )</f>
        <v>2316</v>
      </c>
      <c r="B2317" s="41" t="str">
        <f xml:space="preserve"> _xlfn.TEXTJOIN( "", , data_scaledImpacts[[#This Row],[sector]:[impactType]] )</f>
        <v>AsphaltRoadsCanESM27N/A</v>
      </c>
      <c r="C2317" s="33" t="s">
        <v>1005</v>
      </c>
      <c r="D2317" s="33" t="s">
        <v>0</v>
      </c>
      <c r="E2317" s="34">
        <v>7</v>
      </c>
      <c r="F2317" s="34"/>
      <c r="G2317" s="34" t="s">
        <v>201</v>
      </c>
      <c r="H2317" s="35"/>
      <c r="I2317" s="43" t="s">
        <v>77</v>
      </c>
      <c r="J2317" s="36"/>
      <c r="K2317" s="36"/>
      <c r="L2317" s="37"/>
      <c r="M2317" s="36"/>
      <c r="N2317" s="36"/>
      <c r="O2317" s="36"/>
    </row>
    <row r="2318" spans="1:16" x14ac:dyDescent="0.25">
      <c r="A2318" s="3">
        <f xml:space="preserve"> ROW( data_scaledImpacts[[#This Row],[row_id]] ) - ROW( data_scaledImpacts[[#Headers],[row_id]] )</f>
        <v>2317</v>
      </c>
      <c r="B2318" s="41" t="str">
        <f xml:space="preserve"> _xlfn.TEXTJOIN( "", , data_scaledImpacts[[#This Row],[sector]:[impactType]] )</f>
        <v>AsphaltRoadsCCSM47N/A</v>
      </c>
      <c r="C2318" s="33" t="s">
        <v>1005</v>
      </c>
      <c r="D2318" s="33" t="s">
        <v>1</v>
      </c>
      <c r="E2318" s="34">
        <v>7</v>
      </c>
      <c r="F2318" s="34"/>
      <c r="G2318" s="34" t="s">
        <v>201</v>
      </c>
      <c r="H2318" s="35"/>
      <c r="I2318" s="43" t="s">
        <v>78</v>
      </c>
      <c r="J2318" s="36"/>
      <c r="K2318" s="36"/>
      <c r="L2318" s="37"/>
      <c r="M2318" s="36"/>
      <c r="N2318" s="36"/>
      <c r="O2318" s="36"/>
    </row>
    <row r="2319" spans="1:16" x14ac:dyDescent="0.25">
      <c r="A2319" s="3">
        <f xml:space="preserve"> ROW( data_scaledImpacts[[#This Row],[row_id]] ) - ROW( data_scaledImpacts[[#Headers],[row_id]] )</f>
        <v>2318</v>
      </c>
      <c r="B2319" s="41" t="str">
        <f xml:space="preserve"> _xlfn.TEXTJOIN( "", , data_scaledImpacts[[#This Row],[sector]:[impactType]] )</f>
        <v>AsphaltRoadsGISS-E2-R7N/A</v>
      </c>
      <c r="C2319" s="33" t="s">
        <v>1005</v>
      </c>
      <c r="D2319" s="33" t="s">
        <v>2</v>
      </c>
      <c r="E2319" s="34">
        <v>7</v>
      </c>
      <c r="F2319" s="34"/>
      <c r="G2319" s="34" t="s">
        <v>201</v>
      </c>
      <c r="H2319" s="35"/>
      <c r="I2319" s="43" t="s">
        <v>79</v>
      </c>
      <c r="J2319" s="36"/>
      <c r="K2319" s="36"/>
      <c r="L2319" s="37"/>
      <c r="M2319" s="36"/>
      <c r="N2319" s="36"/>
      <c r="O2319" s="36"/>
    </row>
    <row r="2320" spans="1:16" x14ac:dyDescent="0.25">
      <c r="A2320" s="3">
        <f xml:space="preserve"> ROW( data_scaledImpacts[[#This Row],[row_id]] ) - ROW( data_scaledImpacts[[#Headers],[row_id]] )</f>
        <v>2319</v>
      </c>
      <c r="B2320" s="41" t="str">
        <f xml:space="preserve"> _xlfn.TEXTJOIN( "", , data_scaledImpacts[[#This Row],[sector]:[impactType]] )</f>
        <v>AsphaltRoadsHadGEM2-ES7N/A</v>
      </c>
      <c r="C2320" s="33" t="s">
        <v>1005</v>
      </c>
      <c r="D2320" s="33" t="s">
        <v>3</v>
      </c>
      <c r="E2320" s="34">
        <v>7</v>
      </c>
      <c r="F2320" s="34"/>
      <c r="G2320" s="34" t="s">
        <v>201</v>
      </c>
      <c r="H2320" s="35"/>
      <c r="I2320" s="43" t="s">
        <v>80</v>
      </c>
      <c r="J2320" s="36"/>
      <c r="K2320" s="36"/>
      <c r="L2320" s="37"/>
      <c r="M2320" s="36"/>
      <c r="N2320" s="36"/>
      <c r="O2320" s="36"/>
    </row>
    <row r="2321" spans="1:16" x14ac:dyDescent="0.25">
      <c r="A2321" s="3">
        <f xml:space="preserve"> ROW( data_scaledImpacts[[#This Row],[row_id]] ) - ROW( data_scaledImpacts[[#Headers],[row_id]] )</f>
        <v>2320</v>
      </c>
      <c r="B2321" s="41" t="str">
        <f xml:space="preserve"> _xlfn.TEXTJOIN( "", , data_scaledImpacts[[#This Row],[sector]:[impactType]] )</f>
        <v>AsphaltRoadsMIROC57N/A</v>
      </c>
      <c r="C2321" s="33" t="s">
        <v>1005</v>
      </c>
      <c r="D2321" s="33" t="s">
        <v>4</v>
      </c>
      <c r="E2321" s="34">
        <v>7</v>
      </c>
      <c r="F2321" s="34"/>
      <c r="G2321" s="34" t="s">
        <v>201</v>
      </c>
      <c r="H2321" s="35"/>
      <c r="I2321" s="43" t="s">
        <v>81</v>
      </c>
      <c r="J2321" s="36"/>
      <c r="K2321" s="36"/>
      <c r="L2321" s="37"/>
      <c r="M2321" s="36"/>
      <c r="N2321" s="36"/>
      <c r="O2321" s="36"/>
    </row>
    <row r="2322" spans="1:16" x14ac:dyDescent="0.25">
      <c r="A2322" s="3">
        <f xml:space="preserve"> ROW( data_scaledImpacts[[#This Row],[row_id]] ) - ROW( data_scaledImpacts[[#Headers],[row_id]] )</f>
        <v>2321</v>
      </c>
      <c r="B2322" s="41" t="str">
        <f xml:space="preserve"> _xlfn.TEXTJOIN( "", , data_scaledImpacts[[#This Row],[sector]:[impactType]] )</f>
        <v>AsphaltRoadsGFDL-CM37N/A</v>
      </c>
      <c r="C2322" s="33" t="s">
        <v>1005</v>
      </c>
      <c r="D2322" s="33" t="s">
        <v>5</v>
      </c>
      <c r="E2322" s="34">
        <v>7</v>
      </c>
      <c r="F2322" s="34"/>
      <c r="G2322" s="34" t="s">
        <v>201</v>
      </c>
      <c r="H2322" s="35"/>
      <c r="I2322" s="43" t="s">
        <v>82</v>
      </c>
      <c r="J2322" s="36"/>
      <c r="K2322" s="36"/>
      <c r="L2322" s="37"/>
      <c r="M2322" s="36"/>
      <c r="N2322" s="36"/>
      <c r="O2322" s="36"/>
    </row>
    <row r="2323" spans="1:16" x14ac:dyDescent="0.25">
      <c r="A2323" s="3">
        <f xml:space="preserve"> ROW( data_scaledImpacts[[#This Row],[row_id]] ) - ROW( data_scaledImpacts[[#Headers],[row_id]] )</f>
        <v>2322</v>
      </c>
      <c r="B2323" s="41" t="str">
        <f xml:space="preserve"> _xlfn.TEXTJOIN( "", , data_scaledImpacts[[#This Row],[sector]:[impactType]] )</f>
        <v>AsphaltRoadsGCM Average7N/A</v>
      </c>
      <c r="C2323" s="33" t="s">
        <v>1005</v>
      </c>
      <c r="D2323" s="33" t="s">
        <v>15</v>
      </c>
      <c r="E2323" s="34">
        <v>7</v>
      </c>
      <c r="F2323" s="34"/>
      <c r="G2323" s="34" t="s">
        <v>201</v>
      </c>
      <c r="H2323" s="35"/>
      <c r="I2323" s="43" t="s">
        <v>83</v>
      </c>
      <c r="J2323" s="38"/>
      <c r="K2323" s="38"/>
      <c r="L2323" s="39"/>
      <c r="M2323" s="38"/>
      <c r="N2323" s="38"/>
      <c r="O2323" s="38"/>
    </row>
    <row r="2324" spans="1:16" x14ac:dyDescent="0.2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1087</v>
      </c>
      <c r="E2324" s="34">
        <v>1</v>
      </c>
      <c r="F2324" s="34"/>
      <c r="G2324" s="34" t="s">
        <v>201</v>
      </c>
      <c r="H2324" s="35"/>
      <c r="I2324" s="43" t="s">
        <v>1078</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2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1087</v>
      </c>
      <c r="E2325" s="34">
        <v>2</v>
      </c>
      <c r="F2325" s="34"/>
      <c r="G2325" s="34" t="s">
        <v>201</v>
      </c>
      <c r="H2325" s="35"/>
      <c r="I2325" s="43" t="s">
        <v>1079</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2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1087</v>
      </c>
      <c r="E2326" s="34">
        <v>3</v>
      </c>
      <c r="F2326" s="34"/>
      <c r="G2326" s="34" t="s">
        <v>201</v>
      </c>
      <c r="H2326" s="35"/>
      <c r="I2326" s="43" t="s">
        <v>1080</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2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1087</v>
      </c>
      <c r="E2327" s="34">
        <v>4</v>
      </c>
      <c r="F2327" s="34"/>
      <c r="G2327" s="34" t="s">
        <v>201</v>
      </c>
      <c r="H2327" s="35"/>
      <c r="I2327" s="43" t="s">
        <v>1081</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2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1087</v>
      </c>
      <c r="E2328" s="34">
        <v>5</v>
      </c>
      <c r="F2328" s="34"/>
      <c r="G2328" s="34" t="s">
        <v>201</v>
      </c>
      <c r="H2328" s="35"/>
      <c r="I2328" s="43" t="s">
        <v>1082</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2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1087</v>
      </c>
      <c r="E2329" s="34">
        <v>6</v>
      </c>
      <c r="F2329" s="34"/>
      <c r="G2329" s="34" t="s">
        <v>201</v>
      </c>
      <c r="H2329" s="35"/>
      <c r="I2329" s="43" t="s">
        <v>1083</v>
      </c>
      <c r="J2329" s="96"/>
      <c r="K2329" s="36"/>
      <c r="L2329" s="37"/>
      <c r="M2329" s="36"/>
      <c r="N2329" s="36"/>
      <c r="O2329" s="36"/>
    </row>
    <row r="2330" spans="1:16" x14ac:dyDescent="0.2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1087</v>
      </c>
      <c r="E2330" s="34">
        <v>7</v>
      </c>
      <c r="F2330" s="34"/>
      <c r="G2330" s="34" t="s">
        <v>201</v>
      </c>
      <c r="H2330" s="35"/>
      <c r="I2330" s="43" t="s">
        <v>1084</v>
      </c>
      <c r="J2330" s="96"/>
      <c r="K2330" s="36"/>
      <c r="L2330" s="37"/>
      <c r="M2330" s="36"/>
      <c r="N2330" s="36"/>
      <c r="O2330" s="36"/>
    </row>
    <row r="2331" spans="1:16" x14ac:dyDescent="0.25">
      <c r="A2331" s="3">
        <f xml:space="preserve"> ROW( data_scaledImpacts[[#This Row],[row_id]] ) - ROW( data_scaledImpacts[[#Headers],[row_id]] )</f>
        <v>2330</v>
      </c>
      <c r="B2331" s="41" t="str">
        <f xml:space="preserve"> _xlfn.TEXTJOIN( "", , data_scaledImpacts[[#This Row],[sector]:[impactType]] )</f>
        <v>WindDamageCCSM41N/A</v>
      </c>
      <c r="C2331" s="33" t="s">
        <v>1088</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25">
      <c r="A2332" s="3">
        <f xml:space="preserve"> ROW( data_scaledImpacts[[#This Row],[row_id]] ) - ROW( data_scaledImpacts[[#Headers],[row_id]] )</f>
        <v>2331</v>
      </c>
      <c r="B2332" s="41" t="str">
        <f xml:space="preserve"> _xlfn.TEXTJOIN( "", , data_scaledImpacts[[#This Row],[sector]:[impactType]] )</f>
        <v>WindDamageGFDL-CM31N/A</v>
      </c>
      <c r="C2332" s="33" t="s">
        <v>1088</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25">
      <c r="A2333" s="3">
        <f xml:space="preserve"> ROW( data_scaledImpacts[[#This Row],[row_id]] ) - ROW( data_scaledImpacts[[#Headers],[row_id]] )</f>
        <v>2332</v>
      </c>
      <c r="B2333" s="41" t="str">
        <f xml:space="preserve"> _xlfn.TEXTJOIN( "", , data_scaledImpacts[[#This Row],[sector]:[impactType]] )</f>
        <v>WindDamageHadGEM2-ES1N/A</v>
      </c>
      <c r="C2333" s="33" t="s">
        <v>1088</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25">
      <c r="A2334" s="3">
        <f xml:space="preserve"> ROW( data_scaledImpacts[[#This Row],[row_id]] ) - ROW( data_scaledImpacts[[#Headers],[row_id]] )</f>
        <v>2333</v>
      </c>
      <c r="B2334" s="41" t="str">
        <f xml:space="preserve"> _xlfn.TEXTJOIN( "", , data_scaledImpacts[[#This Row],[sector]:[impactType]] )</f>
        <v>WindDamageMIROC51N/A</v>
      </c>
      <c r="C2334" s="33" t="s">
        <v>1088</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25">
      <c r="A2335" s="3">
        <f xml:space="preserve"> ROW( data_scaledImpacts[[#This Row],[row_id]] ) - ROW( data_scaledImpacts[[#Headers],[row_id]] )</f>
        <v>2334</v>
      </c>
      <c r="B2335" s="41" t="str">
        <f xml:space="preserve"> _xlfn.TEXTJOIN( "", , data_scaledImpacts[[#This Row],[sector]:[impactType]] )</f>
        <v>WindDamageMRI-CGCM31N/A</v>
      </c>
      <c r="C2335" s="33" t="s">
        <v>1088</v>
      </c>
      <c r="D2335" s="33" t="s">
        <v>1089</v>
      </c>
      <c r="E2335" s="34">
        <v>1</v>
      </c>
      <c r="F2335" s="34"/>
      <c r="G2335" s="34" t="s">
        <v>201</v>
      </c>
      <c r="H2335" s="35"/>
      <c r="I2335" s="43" t="s">
        <v>1090</v>
      </c>
      <c r="J2335" s="96"/>
      <c r="K2335" s="36">
        <v>-417528637.47206455</v>
      </c>
      <c r="L2335" s="37"/>
      <c r="M2335" s="36"/>
      <c r="N2335" s="36">
        <v>1964254587.5120652</v>
      </c>
      <c r="O2335" s="36">
        <v>3499350039.7009554</v>
      </c>
    </row>
    <row r="2336" spans="1:16" x14ac:dyDescent="0.25">
      <c r="A2336" s="3">
        <f xml:space="preserve"> ROW( data_scaledImpacts[[#This Row],[row_id]] ) - ROW( data_scaledImpacts[[#Headers],[row_id]] )</f>
        <v>2335</v>
      </c>
      <c r="B2336" s="41" t="str">
        <f xml:space="preserve"> _xlfn.TEXTJOIN( "", , data_scaledImpacts[[#This Row],[sector]:[impactType]] )</f>
        <v>WindDamageGCM Average1N/A</v>
      </c>
      <c r="C2336" s="33" t="s">
        <v>1088</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25">
      <c r="A2337" s="3">
        <f xml:space="preserve"> ROW( data_scaledImpacts[[#This Row],[row_id]] ) - ROW( data_scaledImpacts[[#Headers],[row_id]] )</f>
        <v>2336</v>
      </c>
      <c r="B2337" s="41" t="str">
        <f xml:space="preserve"> _xlfn.TEXTJOIN( "", , data_scaledImpacts[[#This Row],[sector]:[impactType]] )</f>
        <v>WindDamageCCSM42N/A</v>
      </c>
      <c r="C2337" s="33" t="s">
        <v>1088</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25">
      <c r="A2338" s="3">
        <f xml:space="preserve"> ROW( data_scaledImpacts[[#This Row],[row_id]] ) - ROW( data_scaledImpacts[[#Headers],[row_id]] )</f>
        <v>2337</v>
      </c>
      <c r="B2338" s="41" t="str">
        <f xml:space="preserve"> _xlfn.TEXTJOIN( "", , data_scaledImpacts[[#This Row],[sector]:[impactType]] )</f>
        <v>WindDamageGFDL-CM32N/A</v>
      </c>
      <c r="C2338" s="33" t="s">
        <v>1088</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25">
      <c r="A2339" s="3">
        <f xml:space="preserve"> ROW( data_scaledImpacts[[#This Row],[row_id]] ) - ROW( data_scaledImpacts[[#Headers],[row_id]] )</f>
        <v>2338</v>
      </c>
      <c r="B2339" s="41" t="str">
        <f xml:space="preserve"> _xlfn.TEXTJOIN( "", , data_scaledImpacts[[#This Row],[sector]:[impactType]] )</f>
        <v>WindDamageHadGEM2-ES2N/A</v>
      </c>
      <c r="C2339" s="33" t="s">
        <v>1088</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25">
      <c r="A2340" s="3">
        <f xml:space="preserve"> ROW( data_scaledImpacts[[#This Row],[row_id]] ) - ROW( data_scaledImpacts[[#Headers],[row_id]] )</f>
        <v>2339</v>
      </c>
      <c r="B2340" s="41" t="str">
        <f xml:space="preserve"> _xlfn.TEXTJOIN( "", , data_scaledImpacts[[#This Row],[sector]:[impactType]] )</f>
        <v>WindDamageMIROC52N/A</v>
      </c>
      <c r="C2340" s="33" t="s">
        <v>1088</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25">
      <c r="A2341" s="3">
        <f xml:space="preserve"> ROW( data_scaledImpacts[[#This Row],[row_id]] ) - ROW( data_scaledImpacts[[#Headers],[row_id]] )</f>
        <v>2340</v>
      </c>
      <c r="B2341" s="41" t="str">
        <f xml:space="preserve"> _xlfn.TEXTJOIN( "", , data_scaledImpacts[[#This Row],[sector]:[impactType]] )</f>
        <v>WindDamageMRI-CGCM32N/A</v>
      </c>
      <c r="C2341" s="33" t="s">
        <v>1088</v>
      </c>
      <c r="D2341" s="33" t="s">
        <v>1089</v>
      </c>
      <c r="E2341" s="34">
        <v>2</v>
      </c>
      <c r="F2341" s="34"/>
      <c r="G2341" s="34" t="s">
        <v>201</v>
      </c>
      <c r="H2341" s="35"/>
      <c r="I2341" s="43" t="s">
        <v>1091</v>
      </c>
      <c r="J2341" s="96"/>
      <c r="K2341" s="36">
        <v>-661935644.77278531</v>
      </c>
      <c r="L2341" s="37"/>
      <c r="M2341" s="36"/>
      <c r="N2341" s="36">
        <v>3114062150.9337621</v>
      </c>
      <c r="O2341" s="36">
        <v>5547750062.9405403</v>
      </c>
    </row>
    <row r="2342" spans="1:15" x14ac:dyDescent="0.25">
      <c r="A2342" s="3">
        <f xml:space="preserve"> ROW( data_scaledImpacts[[#This Row],[row_id]] ) - ROW( data_scaledImpacts[[#Headers],[row_id]] )</f>
        <v>2341</v>
      </c>
      <c r="B2342" s="41" t="str">
        <f xml:space="preserve"> _xlfn.TEXTJOIN( "", , data_scaledImpacts[[#This Row],[sector]:[impactType]] )</f>
        <v>WindDamageGCM Average2N/A</v>
      </c>
      <c r="C2342" s="33" t="s">
        <v>1088</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25">
      <c r="A2343" s="3">
        <f xml:space="preserve"> ROW( data_scaledImpacts[[#This Row],[row_id]] ) - ROW( data_scaledImpacts[[#Headers],[row_id]] )</f>
        <v>2342</v>
      </c>
      <c r="B2343" s="41" t="str">
        <f xml:space="preserve"> _xlfn.TEXTJOIN( "", , data_scaledImpacts[[#This Row],[sector]:[impactType]] )</f>
        <v>WindDamageCCSM43N/A</v>
      </c>
      <c r="C2343" s="33" t="s">
        <v>1088</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25">
      <c r="A2344" s="3">
        <f xml:space="preserve"> ROW( data_scaledImpacts[[#This Row],[row_id]] ) - ROW( data_scaledImpacts[[#Headers],[row_id]] )</f>
        <v>2343</v>
      </c>
      <c r="B2344" s="41" t="str">
        <f xml:space="preserve"> _xlfn.TEXTJOIN( "", , data_scaledImpacts[[#This Row],[sector]:[impactType]] )</f>
        <v>WindDamageGFDL-CM33N/A</v>
      </c>
      <c r="C2344" s="33" t="s">
        <v>1088</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25">
      <c r="A2345" s="3">
        <f xml:space="preserve"> ROW( data_scaledImpacts[[#This Row],[row_id]] ) - ROW( data_scaledImpacts[[#Headers],[row_id]] )</f>
        <v>2344</v>
      </c>
      <c r="B2345" s="41" t="str">
        <f xml:space="preserve"> _xlfn.TEXTJOIN( "", , data_scaledImpacts[[#This Row],[sector]:[impactType]] )</f>
        <v>WindDamageHadGEM2-ES3N/A</v>
      </c>
      <c r="C2345" s="33" t="s">
        <v>1088</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25">
      <c r="A2346" s="3">
        <f xml:space="preserve"> ROW( data_scaledImpacts[[#This Row],[row_id]] ) - ROW( data_scaledImpacts[[#Headers],[row_id]] )</f>
        <v>2345</v>
      </c>
      <c r="B2346" s="41" t="str">
        <f xml:space="preserve"> _xlfn.TEXTJOIN( "", , data_scaledImpacts[[#This Row],[sector]:[impactType]] )</f>
        <v>WindDamageMIROC53N/A</v>
      </c>
      <c r="C2346" s="33" t="s">
        <v>1088</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25">
      <c r="A2347" s="3">
        <f xml:space="preserve"> ROW( data_scaledImpacts[[#This Row],[row_id]] ) - ROW( data_scaledImpacts[[#Headers],[row_id]] )</f>
        <v>2346</v>
      </c>
      <c r="B2347" s="41" t="str">
        <f xml:space="preserve"> _xlfn.TEXTJOIN( "", , data_scaledImpacts[[#This Row],[sector]:[impactType]] )</f>
        <v>WindDamageMRI-CGCM33N/A</v>
      </c>
      <c r="C2347" s="33" t="s">
        <v>1088</v>
      </c>
      <c r="D2347" s="33" t="s">
        <v>1089</v>
      </c>
      <c r="E2347" s="34">
        <v>3</v>
      </c>
      <c r="F2347" s="34"/>
      <c r="G2347" s="34" t="s">
        <v>201</v>
      </c>
      <c r="H2347" s="35"/>
      <c r="I2347" s="43" t="s">
        <v>1092</v>
      </c>
      <c r="J2347" s="96"/>
      <c r="K2347" s="36">
        <v>-896159026.76930928</v>
      </c>
      <c r="L2347" s="37"/>
      <c r="M2347" s="36"/>
      <c r="N2347" s="36">
        <v>4215961065.8795552</v>
      </c>
      <c r="O2347" s="36">
        <v>7510800085.2118073</v>
      </c>
    </row>
    <row r="2348" spans="1:15" x14ac:dyDescent="0.25">
      <c r="A2348" s="3">
        <f xml:space="preserve"> ROW( data_scaledImpacts[[#This Row],[row_id]] ) - ROW( data_scaledImpacts[[#Headers],[row_id]] )</f>
        <v>2347</v>
      </c>
      <c r="B2348" s="41" t="str">
        <f xml:space="preserve"> _xlfn.TEXTJOIN( "", , data_scaledImpacts[[#This Row],[sector]:[impactType]] )</f>
        <v>WindDamageGCM Average3N/A</v>
      </c>
      <c r="C2348" s="33" t="s">
        <v>1088</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25">
      <c r="A2349" s="3">
        <f xml:space="preserve"> ROW( data_scaledImpacts[[#This Row],[row_id]] ) - ROW( data_scaledImpacts[[#Headers],[row_id]] )</f>
        <v>2348</v>
      </c>
      <c r="B2349" s="41" t="str">
        <f xml:space="preserve"> _xlfn.TEXTJOIN( "", , data_scaledImpacts[[#This Row],[sector]:[impactType]] )</f>
        <v>WindDamageCCSM44N/A</v>
      </c>
      <c r="C2349" s="33" t="s">
        <v>1088</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25">
      <c r="A2350" s="3">
        <f xml:space="preserve"> ROW( data_scaledImpacts[[#This Row],[row_id]] ) - ROW( data_scaledImpacts[[#Headers],[row_id]] )</f>
        <v>2349</v>
      </c>
      <c r="B2350" s="41" t="str">
        <f xml:space="preserve"> _xlfn.TEXTJOIN( "", , data_scaledImpacts[[#This Row],[sector]:[impactType]] )</f>
        <v>WindDamageGFDL-CM34N/A</v>
      </c>
      <c r="C2350" s="33" t="s">
        <v>1088</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25">
      <c r="A2351" s="3">
        <f xml:space="preserve"> ROW( data_scaledImpacts[[#This Row],[row_id]] ) - ROW( data_scaledImpacts[[#Headers],[row_id]] )</f>
        <v>2350</v>
      </c>
      <c r="B2351" s="41" t="str">
        <f xml:space="preserve"> _xlfn.TEXTJOIN( "", , data_scaledImpacts[[#This Row],[sector]:[impactType]] )</f>
        <v>WindDamageHadGEM2-ES4N/A</v>
      </c>
      <c r="C2351" s="33" t="s">
        <v>1088</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25">
      <c r="A2352" s="3">
        <f xml:space="preserve"> ROW( data_scaledImpacts[[#This Row],[row_id]] ) - ROW( data_scaledImpacts[[#Headers],[row_id]] )</f>
        <v>2351</v>
      </c>
      <c r="B2352" s="41" t="str">
        <f xml:space="preserve"> _xlfn.TEXTJOIN( "", , data_scaledImpacts[[#This Row],[sector]:[impactType]] )</f>
        <v>WindDamageMIROC54N/A</v>
      </c>
      <c r="C2352" s="33" t="s">
        <v>1088</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25">
      <c r="A2353" s="3">
        <f xml:space="preserve"> ROW( data_scaledImpacts[[#This Row],[row_id]] ) - ROW( data_scaledImpacts[[#Headers],[row_id]] )</f>
        <v>2352</v>
      </c>
      <c r="B2353" s="41" t="str">
        <f xml:space="preserve"> _xlfn.TEXTJOIN( "", , data_scaledImpacts[[#This Row],[sector]:[impactType]] )</f>
        <v>WindDamageMRI-CGCM34N/A</v>
      </c>
      <c r="C2353" s="33" t="s">
        <v>1088</v>
      </c>
      <c r="D2353" s="33" t="s">
        <v>1089</v>
      </c>
      <c r="E2353" s="34">
        <v>4</v>
      </c>
      <c r="F2353" s="34"/>
      <c r="G2353" s="34" t="s">
        <v>201</v>
      </c>
      <c r="H2353" s="35"/>
      <c r="I2353" s="43" t="s">
        <v>1093</v>
      </c>
      <c r="J2353" s="96"/>
      <c r="K2353" s="36"/>
      <c r="L2353" s="37"/>
      <c r="M2353" s="36"/>
      <c r="N2353" s="36"/>
      <c r="O2353" s="36"/>
    </row>
    <row r="2354" spans="1:15" x14ac:dyDescent="0.25">
      <c r="A2354" s="3">
        <f xml:space="preserve"> ROW( data_scaledImpacts[[#This Row],[row_id]] ) - ROW( data_scaledImpacts[[#Headers],[row_id]] )</f>
        <v>2353</v>
      </c>
      <c r="B2354" s="41" t="str">
        <f xml:space="preserve"> _xlfn.TEXTJOIN( "", , data_scaledImpacts[[#This Row],[sector]:[impactType]] )</f>
        <v>WindDamageGCM Average4N/A</v>
      </c>
      <c r="C2354" s="33" t="s">
        <v>1088</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25">
      <c r="A2355" s="3">
        <f xml:space="preserve"> ROW( data_scaledImpacts[[#This Row],[row_id]] ) - ROW( data_scaledImpacts[[#Headers],[row_id]] )</f>
        <v>2354</v>
      </c>
      <c r="B2355" s="41" t="str">
        <f xml:space="preserve"> _xlfn.TEXTJOIN( "", , data_scaledImpacts[[#This Row],[sector]:[impactType]] )</f>
        <v>WindDamageCCSM45N/A</v>
      </c>
      <c r="C2355" s="33" t="s">
        <v>1088</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25">
      <c r="A2356" s="3">
        <f xml:space="preserve"> ROW( data_scaledImpacts[[#This Row],[row_id]] ) - ROW( data_scaledImpacts[[#Headers],[row_id]] )</f>
        <v>2355</v>
      </c>
      <c r="B2356" s="41" t="str">
        <f xml:space="preserve"> _xlfn.TEXTJOIN( "", , data_scaledImpacts[[#This Row],[sector]:[impactType]] )</f>
        <v>WindDamageGFDL-CM35N/A</v>
      </c>
      <c r="C2356" s="33" t="s">
        <v>1088</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25">
      <c r="A2357" s="3">
        <f xml:space="preserve"> ROW( data_scaledImpacts[[#This Row],[row_id]] ) - ROW( data_scaledImpacts[[#Headers],[row_id]] )</f>
        <v>2356</v>
      </c>
      <c r="B2357" s="41" t="str">
        <f xml:space="preserve"> _xlfn.TEXTJOIN( "", , data_scaledImpacts[[#This Row],[sector]:[impactType]] )</f>
        <v>WindDamageHadGEM2-ES5N/A</v>
      </c>
      <c r="C2357" s="33" t="s">
        <v>1088</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25">
      <c r="A2358" s="3">
        <f xml:space="preserve"> ROW( data_scaledImpacts[[#This Row],[row_id]] ) - ROW( data_scaledImpacts[[#Headers],[row_id]] )</f>
        <v>2357</v>
      </c>
      <c r="B2358" s="41" t="str">
        <f xml:space="preserve"> _xlfn.TEXTJOIN( "", , data_scaledImpacts[[#This Row],[sector]:[impactType]] )</f>
        <v>WindDamageMIROC55N/A</v>
      </c>
      <c r="C2358" s="33" t="s">
        <v>1088</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25">
      <c r="A2359" s="3">
        <f xml:space="preserve"> ROW( data_scaledImpacts[[#This Row],[row_id]] ) - ROW( data_scaledImpacts[[#Headers],[row_id]] )</f>
        <v>2358</v>
      </c>
      <c r="B2359" s="41" t="str">
        <f xml:space="preserve"> _xlfn.TEXTJOIN( "", , data_scaledImpacts[[#This Row],[sector]:[impactType]] )</f>
        <v>WindDamageMRI-CGCM35N/A</v>
      </c>
      <c r="C2359" s="33" t="s">
        <v>1088</v>
      </c>
      <c r="D2359" s="33" t="s">
        <v>1089</v>
      </c>
      <c r="E2359" s="34">
        <v>5</v>
      </c>
      <c r="F2359" s="34"/>
      <c r="G2359" s="34" t="s">
        <v>201</v>
      </c>
      <c r="H2359" s="35"/>
      <c r="I2359" s="43" t="s">
        <v>1094</v>
      </c>
      <c r="J2359" s="96"/>
      <c r="K2359" s="36"/>
      <c r="L2359" s="37"/>
      <c r="M2359" s="36"/>
      <c r="N2359" s="36"/>
      <c r="O2359" s="36"/>
    </row>
    <row r="2360" spans="1:15" x14ac:dyDescent="0.25">
      <c r="A2360" s="3">
        <f xml:space="preserve"> ROW( data_scaledImpacts[[#This Row],[row_id]] ) - ROW( data_scaledImpacts[[#Headers],[row_id]] )</f>
        <v>2359</v>
      </c>
      <c r="B2360" s="41" t="str">
        <f xml:space="preserve"> _xlfn.TEXTJOIN( "", , data_scaledImpacts[[#This Row],[sector]:[impactType]] )</f>
        <v>WindDamageGCM Average5N/A</v>
      </c>
      <c r="C2360" s="33" t="s">
        <v>1088</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25">
      <c r="A2361" s="3">
        <f xml:space="preserve"> ROW( data_scaledImpacts[[#This Row],[row_id]] ) - ROW( data_scaledImpacts[[#Headers],[row_id]] )</f>
        <v>2360</v>
      </c>
      <c r="B2361" s="41" t="str">
        <f xml:space="preserve"> _xlfn.TEXTJOIN( "", , data_scaledImpacts[[#This Row],[sector]:[impactType]] )</f>
        <v>WindDamageCCSM46N/A</v>
      </c>
      <c r="C2361" s="33" t="s">
        <v>1088</v>
      </c>
      <c r="D2361" s="33" t="s">
        <v>1</v>
      </c>
      <c r="E2361" s="34">
        <v>6</v>
      </c>
      <c r="F2361" s="34"/>
      <c r="G2361" s="34" t="s">
        <v>201</v>
      </c>
      <c r="H2361" s="35"/>
      <c r="I2361" s="43" t="s">
        <v>71</v>
      </c>
      <c r="J2361" s="96"/>
      <c r="K2361" s="36"/>
      <c r="L2361" s="37"/>
      <c r="M2361" s="36"/>
      <c r="N2361" s="36"/>
      <c r="O2361" s="36"/>
    </row>
    <row r="2362" spans="1:15" x14ac:dyDescent="0.25">
      <c r="A2362" s="3">
        <f xml:space="preserve"> ROW( data_scaledImpacts[[#This Row],[row_id]] ) - ROW( data_scaledImpacts[[#Headers],[row_id]] )</f>
        <v>2361</v>
      </c>
      <c r="B2362" s="41" t="str">
        <f xml:space="preserve"> _xlfn.TEXTJOIN( "", , data_scaledImpacts[[#This Row],[sector]:[impactType]] )</f>
        <v>WindDamageGFDL-CM36N/A</v>
      </c>
      <c r="C2362" s="33" t="s">
        <v>1088</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25">
      <c r="A2363" s="3">
        <f xml:space="preserve"> ROW( data_scaledImpacts[[#This Row],[row_id]] ) - ROW( data_scaledImpacts[[#Headers],[row_id]] )</f>
        <v>2362</v>
      </c>
      <c r="B2363" s="41" t="str">
        <f xml:space="preserve"> _xlfn.TEXTJOIN( "", , data_scaledImpacts[[#This Row],[sector]:[impactType]] )</f>
        <v>WindDamageHadGEM2-ES6N/A</v>
      </c>
      <c r="C2363" s="33" t="s">
        <v>1088</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25">
      <c r="A2364" s="3">
        <f xml:space="preserve"> ROW( data_scaledImpacts[[#This Row],[row_id]] ) - ROW( data_scaledImpacts[[#Headers],[row_id]] )</f>
        <v>2363</v>
      </c>
      <c r="B2364" s="41" t="str">
        <f xml:space="preserve"> _xlfn.TEXTJOIN( "", , data_scaledImpacts[[#This Row],[sector]:[impactType]] )</f>
        <v>WindDamageMIROC56N/A</v>
      </c>
      <c r="C2364" s="33" t="s">
        <v>1088</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25">
      <c r="A2365" s="3">
        <f xml:space="preserve"> ROW( data_scaledImpacts[[#This Row],[row_id]] ) - ROW( data_scaledImpacts[[#Headers],[row_id]] )</f>
        <v>2364</v>
      </c>
      <c r="B2365" s="41" t="str">
        <f xml:space="preserve"> _xlfn.TEXTJOIN( "", , data_scaledImpacts[[#This Row],[sector]:[impactType]] )</f>
        <v>WindDamageMRI-CGM36N/A</v>
      </c>
      <c r="C2365" s="33" t="s">
        <v>1088</v>
      </c>
      <c r="D2365" s="33" t="s">
        <v>1095</v>
      </c>
      <c r="E2365" s="34">
        <v>6</v>
      </c>
      <c r="F2365" s="34"/>
      <c r="G2365" s="34" t="s">
        <v>201</v>
      </c>
      <c r="H2365" s="35"/>
      <c r="I2365" s="43" t="s">
        <v>1096</v>
      </c>
      <c r="J2365" s="96"/>
      <c r="K2365" s="36"/>
      <c r="L2365" s="37"/>
      <c r="M2365" s="36"/>
      <c r="N2365" s="36"/>
      <c r="O2365" s="36"/>
    </row>
    <row r="2366" spans="1:15" x14ac:dyDescent="0.25">
      <c r="A2366" s="3">
        <f xml:space="preserve"> ROW( data_scaledImpacts[[#This Row],[row_id]] ) - ROW( data_scaledImpacts[[#Headers],[row_id]] )</f>
        <v>2365</v>
      </c>
      <c r="B2366" s="41" t="str">
        <f xml:space="preserve"> _xlfn.TEXTJOIN( "", , data_scaledImpacts[[#This Row],[sector]:[impactType]] )</f>
        <v>WindDamageGCM Average6N/A</v>
      </c>
      <c r="C2366" s="33" t="s">
        <v>1088</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25">
      <c r="A2367" s="3">
        <f xml:space="preserve"> ROW( data_scaledImpacts[[#This Row],[row_id]] ) - ROW( data_scaledImpacts[[#Headers],[row_id]] )</f>
        <v>2366</v>
      </c>
      <c r="B2367" s="41" t="str">
        <f xml:space="preserve"> _xlfn.TEXTJOIN( "", , data_scaledImpacts[[#This Row],[sector]:[impactType]] )</f>
        <v>WindDamageCCSM47N/A</v>
      </c>
      <c r="C2367" s="33" t="s">
        <v>1088</v>
      </c>
      <c r="D2367" s="33" t="s">
        <v>1</v>
      </c>
      <c r="E2367" s="34">
        <v>7</v>
      </c>
      <c r="F2367" s="34"/>
      <c r="G2367" s="34" t="s">
        <v>201</v>
      </c>
      <c r="H2367" s="35"/>
      <c r="I2367" s="43" t="s">
        <v>78</v>
      </c>
      <c r="J2367" s="96"/>
      <c r="K2367" s="36"/>
      <c r="L2367" s="37"/>
      <c r="M2367" s="36"/>
      <c r="N2367" s="36"/>
      <c r="O2367" s="36"/>
    </row>
    <row r="2368" spans="1:15" x14ac:dyDescent="0.25">
      <c r="A2368" s="3">
        <f xml:space="preserve"> ROW( data_scaledImpacts[[#This Row],[row_id]] ) - ROW( data_scaledImpacts[[#Headers],[row_id]] )</f>
        <v>2367</v>
      </c>
      <c r="B2368" s="41" t="str">
        <f xml:space="preserve"> _xlfn.TEXTJOIN( "", , data_scaledImpacts[[#This Row],[sector]:[impactType]] )</f>
        <v>WindDamageGFDL-CM37N/A</v>
      </c>
      <c r="C2368" s="33" t="s">
        <v>1088</v>
      </c>
      <c r="D2368" s="33" t="s">
        <v>5</v>
      </c>
      <c r="E2368" s="34">
        <v>7</v>
      </c>
      <c r="F2368" s="34"/>
      <c r="G2368" s="34" t="s">
        <v>201</v>
      </c>
      <c r="H2368" s="35"/>
      <c r="I2368" s="43" t="s">
        <v>82</v>
      </c>
      <c r="J2368" s="96"/>
      <c r="K2368" s="36"/>
      <c r="L2368" s="37"/>
      <c r="M2368" s="36"/>
      <c r="N2368" s="36"/>
      <c r="O2368" s="36"/>
    </row>
    <row r="2369" spans="1:16" x14ac:dyDescent="0.25">
      <c r="A2369" s="3">
        <f xml:space="preserve"> ROW( data_scaledImpacts[[#This Row],[row_id]] ) - ROW( data_scaledImpacts[[#Headers],[row_id]] )</f>
        <v>2368</v>
      </c>
      <c r="B2369" s="41" t="str">
        <f xml:space="preserve"> _xlfn.TEXTJOIN( "", , data_scaledImpacts[[#This Row],[sector]:[impactType]] )</f>
        <v>WindDamageHadGEM2-ES7N/A</v>
      </c>
      <c r="C2369" s="33" t="s">
        <v>1088</v>
      </c>
      <c r="D2369" s="33" t="s">
        <v>3</v>
      </c>
      <c r="E2369" s="34">
        <v>7</v>
      </c>
      <c r="F2369" s="34"/>
      <c r="G2369" s="34" t="s">
        <v>201</v>
      </c>
      <c r="H2369" s="35"/>
      <c r="I2369" s="43" t="s">
        <v>80</v>
      </c>
      <c r="J2369" s="96"/>
      <c r="K2369" s="36"/>
      <c r="L2369" s="37"/>
      <c r="M2369" s="36"/>
      <c r="N2369" s="36"/>
      <c r="O2369" s="36"/>
    </row>
    <row r="2370" spans="1:16" x14ac:dyDescent="0.25">
      <c r="A2370" s="3">
        <f xml:space="preserve"> ROW( data_scaledImpacts[[#This Row],[row_id]] ) - ROW( data_scaledImpacts[[#Headers],[row_id]] )</f>
        <v>2369</v>
      </c>
      <c r="B2370" s="41" t="str">
        <f xml:space="preserve"> _xlfn.TEXTJOIN( "", , data_scaledImpacts[[#This Row],[sector]:[impactType]] )</f>
        <v>WindDamageMIROC57N/A</v>
      </c>
      <c r="C2370" s="33" t="s">
        <v>1088</v>
      </c>
      <c r="D2370" s="33" t="s">
        <v>4</v>
      </c>
      <c r="E2370" s="34">
        <v>7</v>
      </c>
      <c r="F2370" s="34"/>
      <c r="G2370" s="34" t="s">
        <v>201</v>
      </c>
      <c r="H2370" s="35"/>
      <c r="I2370" s="43" t="s">
        <v>81</v>
      </c>
      <c r="J2370" s="96"/>
      <c r="K2370" s="36"/>
      <c r="L2370" s="37"/>
      <c r="M2370" s="36"/>
      <c r="N2370" s="36"/>
      <c r="O2370" s="36"/>
    </row>
    <row r="2371" spans="1:16" x14ac:dyDescent="0.25">
      <c r="A2371" s="3">
        <f xml:space="preserve"> ROW( data_scaledImpacts[[#This Row],[row_id]] ) - ROW( data_scaledImpacts[[#Headers],[row_id]] )</f>
        <v>2370</v>
      </c>
      <c r="B2371" s="41" t="str">
        <f xml:space="preserve"> _xlfn.TEXTJOIN( "", , data_scaledImpacts[[#This Row],[sector]:[impactType]] )</f>
        <v>WindDamageMRI-CGM37N/A</v>
      </c>
      <c r="C2371" s="33" t="s">
        <v>1088</v>
      </c>
      <c r="D2371" s="33" t="s">
        <v>1095</v>
      </c>
      <c r="E2371" s="34">
        <v>7</v>
      </c>
      <c r="F2371" s="34"/>
      <c r="G2371" s="34" t="s">
        <v>201</v>
      </c>
      <c r="H2371" s="35"/>
      <c r="I2371" s="43" t="s">
        <v>1097</v>
      </c>
      <c r="J2371" s="96"/>
      <c r="K2371" s="36"/>
      <c r="L2371" s="37"/>
      <c r="M2371" s="36"/>
      <c r="N2371" s="36"/>
      <c r="O2371" s="36"/>
    </row>
    <row r="2372" spans="1:16" x14ac:dyDescent="0.25">
      <c r="A2372" s="3">
        <f xml:space="preserve"> ROW( data_scaledImpacts[[#This Row],[row_id]] ) - ROW( data_scaledImpacts[[#Headers],[row_id]] )</f>
        <v>2371</v>
      </c>
      <c r="B2372" s="41" t="str">
        <f xml:space="preserve"> _xlfn.TEXTJOIN( "", , data_scaledImpacts[[#This Row],[sector]:[impactType]] )</f>
        <v>WindDamageGCM Average7N/A</v>
      </c>
      <c r="C2372" s="33" t="s">
        <v>1088</v>
      </c>
      <c r="D2372" s="33" t="s">
        <v>15</v>
      </c>
      <c r="E2372" s="34">
        <v>7</v>
      </c>
      <c r="F2372" s="34"/>
      <c r="G2372" s="34" t="s">
        <v>201</v>
      </c>
      <c r="H2372" s="35"/>
      <c r="I2372" s="43" t="s">
        <v>83</v>
      </c>
      <c r="J2372" s="96"/>
      <c r="K2372" s="36"/>
      <c r="L2372" s="37"/>
      <c r="M2372" s="36"/>
      <c r="N2372" s="36"/>
      <c r="O2372" s="36"/>
    </row>
    <row r="2373" spans="1:16" x14ac:dyDescent="0.25">
      <c r="A2373" s="3">
        <f xml:space="preserve"> ROW( data_scaledImpacts[[#This Row],[row_id]] ) - ROW( data_scaledImpacts[[#Headers],[row_id]] )</f>
        <v>2372</v>
      </c>
      <c r="B2373" s="41" t="str">
        <f xml:space="preserve"> _xlfn.TEXTJOIN( "", , data_scaledImpacts[[#This Row],[sector]:[impactType]] )</f>
        <v>CILExtremeTempCanESM21median</v>
      </c>
      <c r="C2373" s="33" t="s">
        <v>1159</v>
      </c>
      <c r="D2373" s="33" t="s">
        <v>0</v>
      </c>
      <c r="E2373" s="34">
        <v>1</v>
      </c>
      <c r="F2373" s="34"/>
      <c r="G2373" s="34" t="s">
        <v>1264</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25">
      <c r="A2374" s="3">
        <f xml:space="preserve"> ROW( data_scaledImpacts[[#This Row],[row_id]] ) - ROW( data_scaledImpacts[[#Headers],[row_id]] )</f>
        <v>2373</v>
      </c>
      <c r="B2374" s="41" t="str">
        <f xml:space="preserve"> _xlfn.TEXTJOIN( "", , data_scaledImpacts[[#This Row],[sector]:[impactType]] )</f>
        <v>CILExtremeTempCCSM41median</v>
      </c>
      <c r="C2374" s="33" t="s">
        <v>1159</v>
      </c>
      <c r="D2374" s="33" t="s">
        <v>1</v>
      </c>
      <c r="E2374" s="34">
        <v>1</v>
      </c>
      <c r="F2374" s="34"/>
      <c r="G2374" s="34" t="s">
        <v>1264</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25">
      <c r="A2375" s="3">
        <f xml:space="preserve"> ROW( data_scaledImpacts[[#This Row],[row_id]] ) - ROW( data_scaledImpacts[[#Headers],[row_id]] )</f>
        <v>2374</v>
      </c>
      <c r="B2375" s="41" t="str">
        <f xml:space="preserve"> _xlfn.TEXTJOIN( "", , data_scaledImpacts[[#This Row],[sector]:[impactType]] )</f>
        <v>CILExtremeTempGFDL-CM31median</v>
      </c>
      <c r="C2375" s="33" t="s">
        <v>1159</v>
      </c>
      <c r="D2375" s="33" t="s">
        <v>5</v>
      </c>
      <c r="E2375" s="34">
        <v>1</v>
      </c>
      <c r="F2375" s="34"/>
      <c r="G2375" s="34" t="s">
        <v>1264</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25">
      <c r="A2376" s="3">
        <f xml:space="preserve"> ROW( data_scaledImpacts[[#This Row],[row_id]] ) - ROW( data_scaledImpacts[[#Headers],[row_id]] )</f>
        <v>2375</v>
      </c>
      <c r="B2376" s="41" t="str">
        <f xml:space="preserve"> _xlfn.TEXTJOIN( "", , data_scaledImpacts[[#This Row],[sector]:[impactType]] )</f>
        <v>CILExtremeTempGISS-E2-R1median</v>
      </c>
      <c r="C2376" s="33" t="s">
        <v>1159</v>
      </c>
      <c r="D2376" s="33" t="s">
        <v>2</v>
      </c>
      <c r="E2376" s="34">
        <v>1</v>
      </c>
      <c r="F2376" s="34"/>
      <c r="G2376" s="34" t="s">
        <v>1264</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25">
      <c r="A2377" s="3">
        <f xml:space="preserve"> ROW( data_scaledImpacts[[#This Row],[row_id]] ) - ROW( data_scaledImpacts[[#Headers],[row_id]] )</f>
        <v>2376</v>
      </c>
      <c r="B2377" s="41" t="str">
        <f xml:space="preserve"> _xlfn.TEXTJOIN( "", , data_scaledImpacts[[#This Row],[sector]:[impactType]] )</f>
        <v>CILExtremeTempHadGEM2-ES1median</v>
      </c>
      <c r="C2377" s="33" t="s">
        <v>1159</v>
      </c>
      <c r="D2377" s="33" t="s">
        <v>3</v>
      </c>
      <c r="E2377" s="34">
        <v>1</v>
      </c>
      <c r="F2377" s="34"/>
      <c r="G2377" s="34" t="s">
        <v>1264</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25">
      <c r="A2378" s="3">
        <f xml:space="preserve"> ROW( data_scaledImpacts[[#This Row],[row_id]] ) - ROW( data_scaledImpacts[[#Headers],[row_id]] )</f>
        <v>2377</v>
      </c>
      <c r="B2378" s="41" t="str">
        <f xml:space="preserve"> _xlfn.TEXTJOIN( "", , data_scaledImpacts[[#This Row],[sector]:[impactType]] )</f>
        <v>CILExtremeTempMIROC51median</v>
      </c>
      <c r="C2378" s="33" t="s">
        <v>1159</v>
      </c>
      <c r="D2378" s="33" t="s">
        <v>4</v>
      </c>
      <c r="E2378" s="34">
        <v>1</v>
      </c>
      <c r="F2378" s="34"/>
      <c r="G2378" s="34" t="s">
        <v>1264</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25">
      <c r="A2379" s="3">
        <f xml:space="preserve"> ROW( data_scaledImpacts[[#This Row],[row_id]] ) - ROW( data_scaledImpacts[[#Headers],[row_id]] )</f>
        <v>2378</v>
      </c>
      <c r="B2379" s="41" t="str">
        <f xml:space="preserve"> _xlfn.TEXTJOIN( "", , data_scaledImpacts[[#This Row],[sector]:[impactType]] )</f>
        <v>CILExtremeTempCanESM22median</v>
      </c>
      <c r="C2379" s="33" t="s">
        <v>1159</v>
      </c>
      <c r="D2379" s="33" t="s">
        <v>0</v>
      </c>
      <c r="E2379" s="34">
        <v>2</v>
      </c>
      <c r="F2379" s="34"/>
      <c r="G2379" s="34" t="s">
        <v>1264</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25">
      <c r="A2380" s="3">
        <f xml:space="preserve"> ROW( data_scaledImpacts[[#This Row],[row_id]] ) - ROW( data_scaledImpacts[[#Headers],[row_id]] )</f>
        <v>2379</v>
      </c>
      <c r="B2380" s="41" t="str">
        <f xml:space="preserve"> _xlfn.TEXTJOIN( "", , data_scaledImpacts[[#This Row],[sector]:[impactType]] )</f>
        <v>CILExtremeTempCCSM42median</v>
      </c>
      <c r="C2380" s="33" t="s">
        <v>1159</v>
      </c>
      <c r="D2380" s="33" t="s">
        <v>1</v>
      </c>
      <c r="E2380" s="34">
        <v>2</v>
      </c>
      <c r="F2380" s="34"/>
      <c r="G2380" s="34" t="s">
        <v>1264</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25">
      <c r="A2381" s="3">
        <f xml:space="preserve"> ROW( data_scaledImpacts[[#This Row],[row_id]] ) - ROW( data_scaledImpacts[[#Headers],[row_id]] )</f>
        <v>2380</v>
      </c>
      <c r="B2381" s="41" t="str">
        <f xml:space="preserve"> _xlfn.TEXTJOIN( "", , data_scaledImpacts[[#This Row],[sector]:[impactType]] )</f>
        <v>CILExtremeTempGFDL-CM32median</v>
      </c>
      <c r="C2381" s="33" t="s">
        <v>1159</v>
      </c>
      <c r="D2381" s="33" t="s">
        <v>5</v>
      </c>
      <c r="E2381" s="34">
        <v>2</v>
      </c>
      <c r="F2381" s="34"/>
      <c r="G2381" s="34" t="s">
        <v>1264</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25">
      <c r="A2382" s="3">
        <f xml:space="preserve"> ROW( data_scaledImpacts[[#This Row],[row_id]] ) - ROW( data_scaledImpacts[[#Headers],[row_id]] )</f>
        <v>2381</v>
      </c>
      <c r="B2382" s="41" t="str">
        <f xml:space="preserve"> _xlfn.TEXTJOIN( "", , data_scaledImpacts[[#This Row],[sector]:[impactType]] )</f>
        <v>CILExtremeTempGISS-E2-R2median</v>
      </c>
      <c r="C2382" s="33" t="s">
        <v>1159</v>
      </c>
      <c r="D2382" s="33" t="s">
        <v>2</v>
      </c>
      <c r="E2382" s="34">
        <v>2</v>
      </c>
      <c r="F2382" s="34"/>
      <c r="G2382" s="34" t="s">
        <v>1264</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25">
      <c r="A2383" s="3">
        <f xml:space="preserve"> ROW( data_scaledImpacts[[#This Row],[row_id]] ) - ROW( data_scaledImpacts[[#Headers],[row_id]] )</f>
        <v>2382</v>
      </c>
      <c r="B2383" s="41" t="str">
        <f xml:space="preserve"> _xlfn.TEXTJOIN( "", , data_scaledImpacts[[#This Row],[sector]:[impactType]] )</f>
        <v>CILExtremeTempHadGEM2-ES2median</v>
      </c>
      <c r="C2383" s="33" t="s">
        <v>1159</v>
      </c>
      <c r="D2383" s="33" t="s">
        <v>3</v>
      </c>
      <c r="E2383" s="34">
        <v>2</v>
      </c>
      <c r="F2383" s="34"/>
      <c r="G2383" s="34" t="s">
        <v>1264</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25">
      <c r="A2384" s="3">
        <f xml:space="preserve"> ROW( data_scaledImpacts[[#This Row],[row_id]] ) - ROW( data_scaledImpacts[[#Headers],[row_id]] )</f>
        <v>2383</v>
      </c>
      <c r="B2384" s="41" t="str">
        <f xml:space="preserve"> _xlfn.TEXTJOIN( "", , data_scaledImpacts[[#This Row],[sector]:[impactType]] )</f>
        <v>CILExtremeTempMIROC52median</v>
      </c>
      <c r="C2384" s="33" t="s">
        <v>1159</v>
      </c>
      <c r="D2384" s="33" t="s">
        <v>4</v>
      </c>
      <c r="E2384" s="34">
        <v>2</v>
      </c>
      <c r="F2384" s="34"/>
      <c r="G2384" s="34" t="s">
        <v>1264</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25">
      <c r="A2385" s="3">
        <f xml:space="preserve"> ROW( data_scaledImpacts[[#This Row],[row_id]] ) - ROW( data_scaledImpacts[[#Headers],[row_id]] )</f>
        <v>2384</v>
      </c>
      <c r="B2385" s="41" t="str">
        <f xml:space="preserve"> _xlfn.TEXTJOIN( "", , data_scaledImpacts[[#This Row],[sector]:[impactType]] )</f>
        <v>CILExtremeTempCanESM23median</v>
      </c>
      <c r="C2385" s="33" t="s">
        <v>1159</v>
      </c>
      <c r="D2385" s="33" t="s">
        <v>0</v>
      </c>
      <c r="E2385" s="34">
        <v>3</v>
      </c>
      <c r="F2385" s="34"/>
      <c r="G2385" s="34" t="s">
        <v>1264</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25">
      <c r="A2386" s="3">
        <f xml:space="preserve"> ROW( data_scaledImpacts[[#This Row],[row_id]] ) - ROW( data_scaledImpacts[[#Headers],[row_id]] )</f>
        <v>2385</v>
      </c>
      <c r="B2386" s="41" t="str">
        <f xml:space="preserve"> _xlfn.TEXTJOIN( "", , data_scaledImpacts[[#This Row],[sector]:[impactType]] )</f>
        <v>CILExtremeTempCCSM43median</v>
      </c>
      <c r="C2386" s="33" t="s">
        <v>1159</v>
      </c>
      <c r="D2386" s="33" t="s">
        <v>1</v>
      </c>
      <c r="E2386" s="34">
        <v>3</v>
      </c>
      <c r="F2386" s="34"/>
      <c r="G2386" s="34" t="s">
        <v>1264</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25">
      <c r="A2387" s="3">
        <f xml:space="preserve"> ROW( data_scaledImpacts[[#This Row],[row_id]] ) - ROW( data_scaledImpacts[[#Headers],[row_id]] )</f>
        <v>2386</v>
      </c>
      <c r="B2387" s="41" t="str">
        <f xml:space="preserve"> _xlfn.TEXTJOIN( "", , data_scaledImpacts[[#This Row],[sector]:[impactType]] )</f>
        <v>CILExtremeTempGFDL-CM33median</v>
      </c>
      <c r="C2387" s="33" t="s">
        <v>1159</v>
      </c>
      <c r="D2387" s="33" t="s">
        <v>5</v>
      </c>
      <c r="E2387" s="34">
        <v>3</v>
      </c>
      <c r="F2387" s="34"/>
      <c r="G2387" s="34" t="s">
        <v>1264</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25">
      <c r="A2388" s="3">
        <f xml:space="preserve"> ROW( data_scaledImpacts[[#This Row],[row_id]] ) - ROW( data_scaledImpacts[[#Headers],[row_id]] )</f>
        <v>2387</v>
      </c>
      <c r="B2388" s="41" t="str">
        <f xml:space="preserve"> _xlfn.TEXTJOIN( "", , data_scaledImpacts[[#This Row],[sector]:[impactType]] )</f>
        <v>CILExtremeTempGISS-E2-R3median</v>
      </c>
      <c r="C2388" s="33" t="s">
        <v>1159</v>
      </c>
      <c r="D2388" s="33" t="s">
        <v>2</v>
      </c>
      <c r="E2388" s="34">
        <v>3</v>
      </c>
      <c r="F2388" s="34"/>
      <c r="G2388" s="34" t="s">
        <v>1264</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25">
      <c r="A2389" s="3">
        <f xml:space="preserve"> ROW( data_scaledImpacts[[#This Row],[row_id]] ) - ROW( data_scaledImpacts[[#Headers],[row_id]] )</f>
        <v>2388</v>
      </c>
      <c r="B2389" s="41" t="str">
        <f xml:space="preserve"> _xlfn.TEXTJOIN( "", , data_scaledImpacts[[#This Row],[sector]:[impactType]] )</f>
        <v>CILExtremeTempHadGEM2-ES3median</v>
      </c>
      <c r="C2389" s="33" t="s">
        <v>1159</v>
      </c>
      <c r="D2389" s="33" t="s">
        <v>3</v>
      </c>
      <c r="E2389" s="34">
        <v>3</v>
      </c>
      <c r="F2389" s="34"/>
      <c r="G2389" s="34" t="s">
        <v>1264</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25">
      <c r="A2390" s="3">
        <f xml:space="preserve"> ROW( data_scaledImpacts[[#This Row],[row_id]] ) - ROW( data_scaledImpacts[[#Headers],[row_id]] )</f>
        <v>2389</v>
      </c>
      <c r="B2390" s="41" t="str">
        <f xml:space="preserve"> _xlfn.TEXTJOIN( "", , data_scaledImpacts[[#This Row],[sector]:[impactType]] )</f>
        <v>CILExtremeTempMIROC53median</v>
      </c>
      <c r="C2390" s="33" t="s">
        <v>1159</v>
      </c>
      <c r="D2390" s="33" t="s">
        <v>4</v>
      </c>
      <c r="E2390" s="34">
        <v>3</v>
      </c>
      <c r="F2390" s="34"/>
      <c r="G2390" s="34" t="s">
        <v>1264</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25">
      <c r="A2391" s="3">
        <f xml:space="preserve"> ROW( data_scaledImpacts[[#This Row],[row_id]] ) - ROW( data_scaledImpacts[[#Headers],[row_id]] )</f>
        <v>2390</v>
      </c>
      <c r="B2391" s="41" t="str">
        <f xml:space="preserve"> _xlfn.TEXTJOIN( "", , data_scaledImpacts[[#This Row],[sector]:[impactType]] )</f>
        <v>CILExtremeTempCanESM24median</v>
      </c>
      <c r="C2391" s="33" t="s">
        <v>1159</v>
      </c>
      <c r="D2391" s="33" t="s">
        <v>0</v>
      </c>
      <c r="E2391" s="34">
        <v>4</v>
      </c>
      <c r="F2391" s="34"/>
      <c r="G2391" s="34" t="s">
        <v>1264</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25">
      <c r="A2392" s="3">
        <f xml:space="preserve"> ROW( data_scaledImpacts[[#This Row],[row_id]] ) - ROW( data_scaledImpacts[[#Headers],[row_id]] )</f>
        <v>2391</v>
      </c>
      <c r="B2392" s="41" t="str">
        <f xml:space="preserve"> _xlfn.TEXTJOIN( "", , data_scaledImpacts[[#This Row],[sector]:[impactType]] )</f>
        <v>CILExtremeTempCCSM44median</v>
      </c>
      <c r="C2392" s="33" t="s">
        <v>1159</v>
      </c>
      <c r="D2392" s="33" t="s">
        <v>1</v>
      </c>
      <c r="E2392" s="34">
        <v>4</v>
      </c>
      <c r="F2392" s="34"/>
      <c r="G2392" s="34" t="s">
        <v>1264</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25">
      <c r="A2393" s="3">
        <f xml:space="preserve"> ROW( data_scaledImpacts[[#This Row],[row_id]] ) - ROW( data_scaledImpacts[[#Headers],[row_id]] )</f>
        <v>2392</v>
      </c>
      <c r="B2393" s="41" t="str">
        <f xml:space="preserve"> _xlfn.TEXTJOIN( "", , data_scaledImpacts[[#This Row],[sector]:[impactType]] )</f>
        <v>CILExtremeTempGFDL-CM34median</v>
      </c>
      <c r="C2393" s="33" t="s">
        <v>1159</v>
      </c>
      <c r="D2393" s="33" t="s">
        <v>5</v>
      </c>
      <c r="E2393" s="34">
        <v>4</v>
      </c>
      <c r="F2393" s="34"/>
      <c r="G2393" s="34" t="s">
        <v>1264</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25">
      <c r="A2394" s="3">
        <f xml:space="preserve"> ROW( data_scaledImpacts[[#This Row],[row_id]] ) - ROW( data_scaledImpacts[[#Headers],[row_id]] )</f>
        <v>2393</v>
      </c>
      <c r="B2394" s="41" t="str">
        <f xml:space="preserve"> _xlfn.TEXTJOIN( "", , data_scaledImpacts[[#This Row],[sector]:[impactType]] )</f>
        <v>CILExtremeTempHadGEM2-ES4median</v>
      </c>
      <c r="C2394" s="33" t="s">
        <v>1159</v>
      </c>
      <c r="D2394" s="33" t="s">
        <v>3</v>
      </c>
      <c r="E2394" s="34">
        <v>4</v>
      </c>
      <c r="F2394" s="34"/>
      <c r="G2394" s="34" t="s">
        <v>1264</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25">
      <c r="A2395" s="3">
        <f xml:space="preserve"> ROW( data_scaledImpacts[[#This Row],[row_id]] ) - ROW( data_scaledImpacts[[#Headers],[row_id]] )</f>
        <v>2394</v>
      </c>
      <c r="B2395" s="41" t="str">
        <f xml:space="preserve"> _xlfn.TEXTJOIN( "", , data_scaledImpacts[[#This Row],[sector]:[impactType]] )</f>
        <v>CILExtremeTempMIROC54median</v>
      </c>
      <c r="C2395" s="33" t="s">
        <v>1159</v>
      </c>
      <c r="D2395" s="33" t="s">
        <v>4</v>
      </c>
      <c r="E2395" s="34">
        <v>4</v>
      </c>
      <c r="F2395" s="34"/>
      <c r="G2395" s="34" t="s">
        <v>1264</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25">
      <c r="A2396" s="3">
        <f xml:space="preserve"> ROW( data_scaledImpacts[[#This Row],[row_id]] ) - ROW( data_scaledImpacts[[#Headers],[row_id]] )</f>
        <v>2395</v>
      </c>
      <c r="B2396" s="41" t="str">
        <f xml:space="preserve"> _xlfn.TEXTJOIN( "", , data_scaledImpacts[[#This Row],[sector]:[impactType]] )</f>
        <v>CILExtremeTempCanESM25median</v>
      </c>
      <c r="C2396" s="33" t="s">
        <v>1159</v>
      </c>
      <c r="D2396" s="33" t="s">
        <v>0</v>
      </c>
      <c r="E2396" s="34">
        <v>5</v>
      </c>
      <c r="F2396" s="34"/>
      <c r="G2396" s="34" t="s">
        <v>1264</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25">
      <c r="A2397" s="3">
        <f xml:space="preserve"> ROW( data_scaledImpacts[[#This Row],[row_id]] ) - ROW( data_scaledImpacts[[#Headers],[row_id]] )</f>
        <v>2396</v>
      </c>
      <c r="B2397" s="41" t="str">
        <f xml:space="preserve"> _xlfn.TEXTJOIN( "", , data_scaledImpacts[[#This Row],[sector]:[impactType]] )</f>
        <v>CILExtremeTempCCSM45median</v>
      </c>
      <c r="C2397" s="33" t="s">
        <v>1159</v>
      </c>
      <c r="D2397" s="33" t="s">
        <v>1</v>
      </c>
      <c r="E2397" s="34">
        <v>5</v>
      </c>
      <c r="F2397" s="34"/>
      <c r="G2397" s="34" t="s">
        <v>1264</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25">
      <c r="A2398" s="3">
        <f xml:space="preserve"> ROW( data_scaledImpacts[[#This Row],[row_id]] ) - ROW( data_scaledImpacts[[#Headers],[row_id]] )</f>
        <v>2397</v>
      </c>
      <c r="B2398" s="41" t="str">
        <f xml:space="preserve"> _xlfn.TEXTJOIN( "", , data_scaledImpacts[[#This Row],[sector]:[impactType]] )</f>
        <v>CILExtremeTempGFDL-CM35median</v>
      </c>
      <c r="C2398" s="33" t="s">
        <v>1159</v>
      </c>
      <c r="D2398" s="33" t="s">
        <v>5</v>
      </c>
      <c r="E2398" s="34">
        <v>5</v>
      </c>
      <c r="F2398" s="34"/>
      <c r="G2398" s="34" t="s">
        <v>1264</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25">
      <c r="A2399" s="3">
        <f xml:space="preserve"> ROW( data_scaledImpacts[[#This Row],[row_id]] ) - ROW( data_scaledImpacts[[#Headers],[row_id]] )</f>
        <v>2398</v>
      </c>
      <c r="B2399" s="41" t="str">
        <f xml:space="preserve"> _xlfn.TEXTJOIN( "", , data_scaledImpacts[[#This Row],[sector]:[impactType]] )</f>
        <v>CILExtremeTempHadGEM2-ES5median</v>
      </c>
      <c r="C2399" s="33" t="s">
        <v>1159</v>
      </c>
      <c r="D2399" s="33" t="s">
        <v>3</v>
      </c>
      <c r="E2399" s="34">
        <v>5</v>
      </c>
      <c r="F2399" s="34"/>
      <c r="G2399" s="34" t="s">
        <v>1264</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25">
      <c r="A2400" s="3">
        <f xml:space="preserve"> ROW( data_scaledImpacts[[#This Row],[row_id]] ) - ROW( data_scaledImpacts[[#Headers],[row_id]] )</f>
        <v>2399</v>
      </c>
      <c r="B2400" s="41" t="str">
        <f xml:space="preserve"> _xlfn.TEXTJOIN( "", , data_scaledImpacts[[#This Row],[sector]:[impactType]] )</f>
        <v>CILExtremeTempMIROC55median</v>
      </c>
      <c r="C2400" s="33" t="s">
        <v>1159</v>
      </c>
      <c r="D2400" s="33" t="s">
        <v>4</v>
      </c>
      <c r="E2400" s="34">
        <v>5</v>
      </c>
      <c r="F2400" s="34"/>
      <c r="G2400" s="34" t="s">
        <v>1264</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25">
      <c r="A2401" s="3">
        <f xml:space="preserve"> ROW( data_scaledImpacts[[#This Row],[row_id]] ) - ROW( data_scaledImpacts[[#Headers],[row_id]] )</f>
        <v>2400</v>
      </c>
      <c r="B2401" s="41" t="str">
        <f xml:space="preserve"> _xlfn.TEXTJOIN( "", , data_scaledImpacts[[#This Row],[sector]:[impactType]] )</f>
        <v>CILExtremeTempCanESM26median</v>
      </c>
      <c r="C2401" s="33" t="s">
        <v>1159</v>
      </c>
      <c r="D2401" s="33" t="s">
        <v>0</v>
      </c>
      <c r="E2401" s="34">
        <v>6</v>
      </c>
      <c r="F2401" s="34"/>
      <c r="G2401" s="34" t="s">
        <v>1264</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25">
      <c r="A2402" s="3">
        <f xml:space="preserve"> ROW( data_scaledImpacts[[#This Row],[row_id]] ) - ROW( data_scaledImpacts[[#Headers],[row_id]] )</f>
        <v>2401</v>
      </c>
      <c r="B2402" s="41" t="str">
        <f xml:space="preserve"> _xlfn.TEXTJOIN( "", , data_scaledImpacts[[#This Row],[sector]:[impactType]] )</f>
        <v>CILExtremeTempGFDL-CM36median</v>
      </c>
      <c r="C2402" s="33" t="s">
        <v>1159</v>
      </c>
      <c r="D2402" s="33" t="s">
        <v>5</v>
      </c>
      <c r="E2402" s="34">
        <v>6</v>
      </c>
      <c r="F2402" s="34"/>
      <c r="G2402" s="34" t="s">
        <v>1264</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25">
      <c r="A2403" s="3">
        <f xml:space="preserve"> ROW( data_scaledImpacts[[#This Row],[row_id]] ) - ROW( data_scaledImpacts[[#Headers],[row_id]] )</f>
        <v>2402</v>
      </c>
      <c r="B2403" s="41" t="str">
        <f xml:space="preserve"> _xlfn.TEXTJOIN( "", , data_scaledImpacts[[#This Row],[sector]:[impactType]] )</f>
        <v>CILExtremeTempHadGEM2-ES6median</v>
      </c>
      <c r="C2403" s="33" t="s">
        <v>1159</v>
      </c>
      <c r="D2403" s="33" t="s">
        <v>3</v>
      </c>
      <c r="E2403" s="34">
        <v>6</v>
      </c>
      <c r="F2403" s="34"/>
      <c r="G2403" s="34" t="s">
        <v>1264</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2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2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2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2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2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2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2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2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2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2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2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2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2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2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2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2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2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2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2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2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2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2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2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2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2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2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2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2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2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2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2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2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2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2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2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2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2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2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2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2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2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2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2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2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2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2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2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2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2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2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1229</v>
      </c>
      <c r="D2453" s="33" t="s">
        <v>0</v>
      </c>
      <c r="E2453" s="34">
        <v>1</v>
      </c>
      <c r="F2453" s="34"/>
      <c r="G2453" s="34" t="s">
        <v>1165</v>
      </c>
      <c r="H2453" t="s">
        <v>1166</v>
      </c>
      <c r="I2453" s="43" t="s">
        <v>35</v>
      </c>
      <c r="J2453" s="96">
        <v>833955.67567921046</v>
      </c>
      <c r="K2453" s="36">
        <v>0</v>
      </c>
      <c r="L2453" s="36">
        <v>0</v>
      </c>
      <c r="M2453" s="36">
        <v>0</v>
      </c>
      <c r="N2453" s="36">
        <v>125950996.54435354</v>
      </c>
      <c r="O2453" s="36">
        <v>151670614.01587898</v>
      </c>
      <c r="P2453" s="110">
        <v>-127193740.57073744</v>
      </c>
    </row>
    <row r="2454" spans="1:16" x14ac:dyDescent="0.2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1229</v>
      </c>
      <c r="D2454" s="33" t="s">
        <v>0</v>
      </c>
      <c r="E2454" s="34">
        <v>2</v>
      </c>
      <c r="F2454" s="34"/>
      <c r="G2454" s="34" t="s">
        <v>1165</v>
      </c>
      <c r="H2454" t="s">
        <v>1166</v>
      </c>
      <c r="I2454" s="43" t="s">
        <v>42</v>
      </c>
      <c r="J2454" s="96">
        <v>-12732448.328550521</v>
      </c>
      <c r="K2454" s="36">
        <v>0</v>
      </c>
      <c r="L2454" s="36">
        <v>0</v>
      </c>
      <c r="M2454" s="36">
        <v>0</v>
      </c>
      <c r="N2454" s="36">
        <v>37241404.299913421</v>
      </c>
      <c r="O2454" s="36">
        <v>191019368.85300586</v>
      </c>
      <c r="P2454" s="110">
        <v>71988807.196545109</v>
      </c>
    </row>
    <row r="2455" spans="1:16" x14ac:dyDescent="0.2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1229</v>
      </c>
      <c r="D2455" s="33" t="s">
        <v>0</v>
      </c>
      <c r="E2455" s="34">
        <v>3</v>
      </c>
      <c r="F2455" s="34"/>
      <c r="G2455" s="34" t="s">
        <v>1165</v>
      </c>
      <c r="H2455" t="s">
        <v>1166</v>
      </c>
      <c r="I2455" s="43" t="s">
        <v>49</v>
      </c>
      <c r="J2455" s="96">
        <v>-6504223.9529707134</v>
      </c>
      <c r="K2455" s="36">
        <v>0</v>
      </c>
      <c r="L2455" s="36">
        <v>0</v>
      </c>
      <c r="M2455" s="36">
        <v>0</v>
      </c>
      <c r="N2455" s="36">
        <v>209005729.56194946</v>
      </c>
      <c r="O2455" s="36">
        <v>308245503.23347974</v>
      </c>
      <c r="P2455" s="110">
        <v>325202407.30808288</v>
      </c>
    </row>
    <row r="2456" spans="1:16" x14ac:dyDescent="0.2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1229</v>
      </c>
      <c r="D2456" s="33" t="s">
        <v>0</v>
      </c>
      <c r="E2456" s="34">
        <v>4</v>
      </c>
      <c r="F2456" s="34"/>
      <c r="G2456" s="34" t="s">
        <v>1165</v>
      </c>
      <c r="H2456" t="s">
        <v>1166</v>
      </c>
      <c r="I2456" s="43" t="s">
        <v>56</v>
      </c>
      <c r="J2456" s="96">
        <v>-14681336.323140062</v>
      </c>
      <c r="K2456" s="36">
        <v>0</v>
      </c>
      <c r="L2456" s="36">
        <v>0</v>
      </c>
      <c r="M2456" s="36">
        <v>0</v>
      </c>
      <c r="N2456" s="36">
        <v>54582452.595017903</v>
      </c>
      <c r="O2456" s="36">
        <v>315797887.28564888</v>
      </c>
      <c r="P2456" s="110">
        <v>368195342.23311549</v>
      </c>
    </row>
    <row r="2457" spans="1:16" x14ac:dyDescent="0.2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1229</v>
      </c>
      <c r="D2457" s="33" t="s">
        <v>0</v>
      </c>
      <c r="E2457" s="34">
        <v>5</v>
      </c>
      <c r="F2457" s="34"/>
      <c r="G2457" s="34" t="s">
        <v>1165</v>
      </c>
      <c r="H2457" t="s">
        <v>1166</v>
      </c>
      <c r="I2457" s="43" t="s">
        <v>63</v>
      </c>
      <c r="J2457" s="96">
        <v>-3769537.6288897921</v>
      </c>
      <c r="K2457" s="36">
        <v>0</v>
      </c>
      <c r="L2457" s="36">
        <v>0</v>
      </c>
      <c r="M2457" s="36">
        <v>0</v>
      </c>
      <c r="N2457" s="36">
        <v>334041101.73899299</v>
      </c>
      <c r="O2457" s="36">
        <v>394774897.08634967</v>
      </c>
      <c r="P2457" s="110">
        <v>556725000.5024792</v>
      </c>
    </row>
    <row r="2458" spans="1:16" x14ac:dyDescent="0.2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1229</v>
      </c>
      <c r="D2458" s="33" t="s">
        <v>0</v>
      </c>
      <c r="E2458" s="34">
        <v>6</v>
      </c>
      <c r="F2458" s="34"/>
      <c r="G2458" s="34" t="s">
        <v>1165</v>
      </c>
      <c r="H2458" t="s">
        <v>1166</v>
      </c>
      <c r="I2458" s="43" t="s">
        <v>70</v>
      </c>
      <c r="J2458" s="96">
        <v>38817338.066853993</v>
      </c>
      <c r="K2458" s="36">
        <v>0</v>
      </c>
      <c r="L2458" s="36">
        <v>0</v>
      </c>
      <c r="M2458" s="36">
        <v>0</v>
      </c>
      <c r="N2458" s="36">
        <v>882740143.84814334</v>
      </c>
      <c r="O2458" s="36">
        <v>789694545.54109979</v>
      </c>
      <c r="P2458" s="110">
        <v>841790221.14935958</v>
      </c>
    </row>
    <row r="2459" spans="1:16" x14ac:dyDescent="0.2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1229</v>
      </c>
      <c r="D2459" s="33" t="s">
        <v>1</v>
      </c>
      <c r="E2459" s="34">
        <v>1</v>
      </c>
      <c r="F2459" s="34"/>
      <c r="G2459" s="34" t="s">
        <v>1165</v>
      </c>
      <c r="H2459" t="s">
        <v>1166</v>
      </c>
      <c r="I2459" s="43" t="s">
        <v>36</v>
      </c>
      <c r="J2459" s="96">
        <v>6793979.3684481941</v>
      </c>
      <c r="K2459" s="36">
        <v>0</v>
      </c>
      <c r="L2459" s="36">
        <v>0</v>
      </c>
      <c r="M2459" s="36">
        <v>0</v>
      </c>
      <c r="N2459" s="36">
        <v>81194456.037927628</v>
      </c>
      <c r="O2459" s="36">
        <v>-38618457.31167797</v>
      </c>
      <c r="P2459" s="110">
        <v>25426998.397166688</v>
      </c>
    </row>
    <row r="2460" spans="1:16" x14ac:dyDescent="0.2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1229</v>
      </c>
      <c r="D2460" s="33" t="s">
        <v>1</v>
      </c>
      <c r="E2460" s="34">
        <v>2</v>
      </c>
      <c r="F2460" s="34"/>
      <c r="G2460" s="34" t="s">
        <v>1165</v>
      </c>
      <c r="H2460" t="s">
        <v>1166</v>
      </c>
      <c r="I2460" s="43" t="s">
        <v>43</v>
      </c>
      <c r="J2460" s="96">
        <v>-9130453.0167079307</v>
      </c>
      <c r="K2460" s="36">
        <v>0</v>
      </c>
      <c r="L2460" s="36">
        <v>0</v>
      </c>
      <c r="M2460" s="36">
        <v>0</v>
      </c>
      <c r="N2460" s="36">
        <v>-130032958.87747781</v>
      </c>
      <c r="O2460" s="36">
        <v>-41132590.226295039</v>
      </c>
      <c r="P2460" s="110">
        <v>62665620.966512024</v>
      </c>
    </row>
    <row r="2461" spans="1:16" x14ac:dyDescent="0.2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1229</v>
      </c>
      <c r="D2461" s="33" t="s">
        <v>1</v>
      </c>
      <c r="E2461" s="34">
        <v>3</v>
      </c>
      <c r="F2461" s="34"/>
      <c r="G2461" s="34" t="s">
        <v>1165</v>
      </c>
      <c r="H2461" t="s">
        <v>1166</v>
      </c>
      <c r="I2461" s="43" t="s">
        <v>50</v>
      </c>
      <c r="J2461" s="96">
        <v>-18980167.406695455</v>
      </c>
      <c r="K2461" s="36">
        <v>0</v>
      </c>
      <c r="L2461" s="36">
        <v>0</v>
      </c>
      <c r="M2461" s="36">
        <v>0</v>
      </c>
      <c r="N2461" s="36">
        <v>-355459821.87295723</v>
      </c>
      <c r="O2461" s="36">
        <v>-155344271.84199455</v>
      </c>
      <c r="P2461" s="110">
        <v>283447612.30343342</v>
      </c>
    </row>
    <row r="2462" spans="1:16" x14ac:dyDescent="0.2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1229</v>
      </c>
      <c r="D2462" s="33" t="s">
        <v>1</v>
      </c>
      <c r="E2462" s="34">
        <v>4</v>
      </c>
      <c r="F2462" s="34"/>
      <c r="G2462" s="34" t="s">
        <v>1165</v>
      </c>
      <c r="H2462" t="s">
        <v>1166</v>
      </c>
      <c r="I2462" s="43" t="s">
        <v>57</v>
      </c>
      <c r="J2462" s="96">
        <v>2647621.0529114292</v>
      </c>
      <c r="K2462" s="36">
        <v>0</v>
      </c>
      <c r="L2462" s="36">
        <v>0</v>
      </c>
      <c r="M2462" s="36">
        <v>0</v>
      </c>
      <c r="N2462" s="36">
        <v>18850274.361981235</v>
      </c>
      <c r="O2462" s="36">
        <v>61272427.66674228</v>
      </c>
      <c r="P2462" s="110">
        <v>382752881.79046124</v>
      </c>
    </row>
    <row r="2463" spans="1:16" x14ac:dyDescent="0.2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1229</v>
      </c>
      <c r="D2463" s="33" t="s">
        <v>1</v>
      </c>
      <c r="E2463" s="34">
        <v>5</v>
      </c>
      <c r="F2463" s="34"/>
      <c r="G2463" s="34" t="s">
        <v>1165</v>
      </c>
      <c r="H2463" t="s">
        <v>1166</v>
      </c>
      <c r="I2463" s="43" t="s">
        <v>64</v>
      </c>
      <c r="J2463" s="96">
        <v>3521633.484461234</v>
      </c>
      <c r="K2463" s="36">
        <v>0</v>
      </c>
      <c r="L2463" s="36">
        <v>0</v>
      </c>
      <c r="M2463" s="36">
        <v>0</v>
      </c>
      <c r="N2463" s="36">
        <v>135591617.93397263</v>
      </c>
      <c r="O2463" s="36">
        <v>153022658.88661218</v>
      </c>
      <c r="P2463" s="110">
        <v>494321254.28333068</v>
      </c>
    </row>
    <row r="2464" spans="1:16" x14ac:dyDescent="0.2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1229</v>
      </c>
      <c r="D2464" s="33" t="s">
        <v>5</v>
      </c>
      <c r="E2464" s="34">
        <v>1</v>
      </c>
      <c r="F2464" s="34"/>
      <c r="G2464" s="34" t="s">
        <v>1165</v>
      </c>
      <c r="H2464" t="s">
        <v>1166</v>
      </c>
      <c r="I2464" s="43" t="s">
        <v>40</v>
      </c>
      <c r="J2464" s="96">
        <v>-8787665.3894400802</v>
      </c>
      <c r="K2464" s="36">
        <v>0</v>
      </c>
      <c r="L2464" s="36">
        <v>0</v>
      </c>
      <c r="M2464" s="36">
        <v>0</v>
      </c>
      <c r="N2464" s="36">
        <v>-182147498.30927795</v>
      </c>
      <c r="O2464" s="36">
        <v>14221151.839912698</v>
      </c>
      <c r="P2464" s="110">
        <v>-73965301.716905624</v>
      </c>
    </row>
    <row r="2465" spans="1:16" x14ac:dyDescent="0.2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1229</v>
      </c>
      <c r="D2465" s="33" t="s">
        <v>5</v>
      </c>
      <c r="E2465" s="34">
        <v>2</v>
      </c>
      <c r="F2465" s="34"/>
      <c r="G2465" s="34" t="s">
        <v>1165</v>
      </c>
      <c r="H2465" t="s">
        <v>1166</v>
      </c>
      <c r="I2465" s="43" t="s">
        <v>47</v>
      </c>
      <c r="J2465" s="96">
        <v>-14156776.313757682</v>
      </c>
      <c r="K2465" s="36">
        <v>0</v>
      </c>
      <c r="L2465" s="36">
        <v>0</v>
      </c>
      <c r="M2465" s="36">
        <v>0</v>
      </c>
      <c r="N2465" s="36">
        <v>-251179625.29402378</v>
      </c>
      <c r="O2465" s="36">
        <v>41473011.97318466</v>
      </c>
      <c r="P2465" s="110">
        <v>112831063.18968263</v>
      </c>
    </row>
    <row r="2466" spans="1:16" x14ac:dyDescent="0.2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1229</v>
      </c>
      <c r="D2466" s="33" t="s">
        <v>5</v>
      </c>
      <c r="E2466" s="34">
        <v>3</v>
      </c>
      <c r="F2466" s="34"/>
      <c r="G2466" s="34" t="s">
        <v>1165</v>
      </c>
      <c r="H2466" t="s">
        <v>1166</v>
      </c>
      <c r="I2466" s="43" t="s">
        <v>54</v>
      </c>
      <c r="J2466" s="96">
        <v>-27889546.849699378</v>
      </c>
      <c r="K2466" s="36">
        <v>0</v>
      </c>
      <c r="L2466" s="36">
        <v>0</v>
      </c>
      <c r="M2466" s="36">
        <v>0</v>
      </c>
      <c r="N2466" s="36">
        <v>-284764739.94168824</v>
      </c>
      <c r="O2466" s="36">
        <v>216818266.8729049</v>
      </c>
      <c r="P2466" s="110">
        <v>546797010.61964226</v>
      </c>
    </row>
    <row r="2467" spans="1:16" x14ac:dyDescent="0.2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1229</v>
      </c>
      <c r="D2467" s="33" t="s">
        <v>5</v>
      </c>
      <c r="E2467" s="34">
        <v>4</v>
      </c>
      <c r="F2467" s="34"/>
      <c r="G2467" s="34" t="s">
        <v>1165</v>
      </c>
      <c r="H2467" t="s">
        <v>1166</v>
      </c>
      <c r="I2467" s="43" t="s">
        <v>61</v>
      </c>
      <c r="J2467" s="96">
        <v>-8199714.761307966</v>
      </c>
      <c r="K2467" s="36">
        <v>0</v>
      </c>
      <c r="L2467" s="36">
        <v>0</v>
      </c>
      <c r="M2467" s="36">
        <v>0</v>
      </c>
      <c r="N2467" s="36">
        <v>-77165777.983012244</v>
      </c>
      <c r="O2467" s="36">
        <v>580901271.78943241</v>
      </c>
      <c r="P2467" s="110">
        <v>841824979.78959179</v>
      </c>
    </row>
    <row r="2468" spans="1:16" x14ac:dyDescent="0.2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1229</v>
      </c>
      <c r="D2468" s="33" t="s">
        <v>5</v>
      </c>
      <c r="E2468" s="34">
        <v>5</v>
      </c>
      <c r="F2468" s="34"/>
      <c r="G2468" s="34" t="s">
        <v>1165</v>
      </c>
      <c r="H2468" t="s">
        <v>1166</v>
      </c>
      <c r="I2468" s="43" t="s">
        <v>68</v>
      </c>
      <c r="J2468" s="96">
        <v>62304137.626185648</v>
      </c>
      <c r="K2468" s="36">
        <v>0</v>
      </c>
      <c r="L2468" s="36">
        <v>0</v>
      </c>
      <c r="M2468" s="36">
        <v>0</v>
      </c>
      <c r="N2468" s="36">
        <v>1026640732.7582792</v>
      </c>
      <c r="O2468" s="36">
        <v>1556571391.1900184</v>
      </c>
      <c r="P2468" s="110">
        <v>1076916987.3521674</v>
      </c>
    </row>
    <row r="2469" spans="1:16" x14ac:dyDescent="0.2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1229</v>
      </c>
      <c r="D2469" s="33" t="s">
        <v>5</v>
      </c>
      <c r="E2469" s="34">
        <v>6</v>
      </c>
      <c r="F2469" s="34"/>
      <c r="G2469" s="34" t="s">
        <v>1165</v>
      </c>
      <c r="H2469" t="s">
        <v>1166</v>
      </c>
      <c r="I2469" s="43" t="s">
        <v>75</v>
      </c>
      <c r="J2469" s="96">
        <v>57774010.257023066</v>
      </c>
      <c r="K2469" s="36">
        <v>0</v>
      </c>
      <c r="L2469" s="36">
        <v>0</v>
      </c>
      <c r="M2469" s="36">
        <v>0</v>
      </c>
      <c r="N2469" s="36">
        <v>1110283767.2063565</v>
      </c>
      <c r="O2469" s="36">
        <v>1501417406.9134431</v>
      </c>
      <c r="P2469" s="110">
        <v>1388531826.7703781</v>
      </c>
    </row>
    <row r="2470" spans="1:16" x14ac:dyDescent="0.2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1229</v>
      </c>
      <c r="D2470" s="33" t="s">
        <v>2</v>
      </c>
      <c r="E2470" s="34">
        <v>1</v>
      </c>
      <c r="F2470" s="34"/>
      <c r="G2470" s="34" t="s">
        <v>1165</v>
      </c>
      <c r="H2470" t="s">
        <v>1166</v>
      </c>
      <c r="I2470" s="43" t="s">
        <v>37</v>
      </c>
      <c r="J2470" s="96">
        <v>-15703401.539577648</v>
      </c>
      <c r="K2470" s="36">
        <v>0</v>
      </c>
      <c r="L2470" s="36">
        <v>0</v>
      </c>
      <c r="M2470" s="36">
        <v>0</v>
      </c>
      <c r="N2470" s="36">
        <v>-494401425.9690932</v>
      </c>
      <c r="O2470" s="36">
        <v>74289616.242595583</v>
      </c>
      <c r="P2470" s="110">
        <v>106840735.51443835</v>
      </c>
    </row>
    <row r="2471" spans="1:16" x14ac:dyDescent="0.2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1229</v>
      </c>
      <c r="D2471" s="33" t="s">
        <v>2</v>
      </c>
      <c r="E2471" s="34">
        <v>2</v>
      </c>
      <c r="F2471" s="34"/>
      <c r="G2471" s="34" t="s">
        <v>1165</v>
      </c>
      <c r="H2471" t="s">
        <v>1166</v>
      </c>
      <c r="I2471" s="43" t="s">
        <v>44</v>
      </c>
      <c r="J2471" s="96">
        <v>-49406733.502099313</v>
      </c>
      <c r="K2471" s="36">
        <v>0</v>
      </c>
      <c r="L2471" s="36">
        <v>0</v>
      </c>
      <c r="M2471" s="36">
        <v>0</v>
      </c>
      <c r="N2471" s="36">
        <v>-1029467445.2930403</v>
      </c>
      <c r="O2471" s="36">
        <v>-158362157.73471239</v>
      </c>
      <c r="P2471" s="110">
        <v>90651642.878526285</v>
      </c>
    </row>
    <row r="2472" spans="1:16" x14ac:dyDescent="0.2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1229</v>
      </c>
      <c r="D2472" s="33" t="s">
        <v>2</v>
      </c>
      <c r="E2472" s="34">
        <v>3</v>
      </c>
      <c r="F2472" s="34"/>
      <c r="G2472" s="34" t="s">
        <v>1165</v>
      </c>
      <c r="H2472" t="s">
        <v>1166</v>
      </c>
      <c r="I2472" s="43" t="s">
        <v>51</v>
      </c>
      <c r="J2472" s="96">
        <v>-97454201.475163564</v>
      </c>
      <c r="K2472" s="36">
        <v>0</v>
      </c>
      <c r="L2472" s="36">
        <v>0</v>
      </c>
      <c r="M2472" s="36">
        <v>0</v>
      </c>
      <c r="N2472" s="36">
        <v>-1802359272.9539783</v>
      </c>
      <c r="O2472" s="36">
        <v>114775503.89003374</v>
      </c>
      <c r="P2472" s="110">
        <v>465726257.37273884</v>
      </c>
    </row>
    <row r="2473" spans="1:16" x14ac:dyDescent="0.2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1229</v>
      </c>
      <c r="D2473" s="33" t="s">
        <v>3</v>
      </c>
      <c r="E2473" s="34">
        <v>1</v>
      </c>
      <c r="F2473" s="34"/>
      <c r="G2473" s="34" t="s">
        <v>1165</v>
      </c>
      <c r="H2473" t="s">
        <v>1166</v>
      </c>
      <c r="I2473" s="43" t="s">
        <v>38</v>
      </c>
      <c r="J2473" s="96">
        <v>-7426706.713678726</v>
      </c>
      <c r="K2473" s="36">
        <v>0</v>
      </c>
      <c r="L2473" s="36">
        <v>0</v>
      </c>
      <c r="M2473" s="36">
        <v>0</v>
      </c>
      <c r="N2473" s="36">
        <v>-129185732.60706647</v>
      </c>
      <c r="O2473" s="36">
        <v>51461331.012649119</v>
      </c>
      <c r="P2473" s="110">
        <v>96041444.901121408</v>
      </c>
    </row>
    <row r="2474" spans="1:16" x14ac:dyDescent="0.2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1229</v>
      </c>
      <c r="D2474" s="33" t="s">
        <v>3</v>
      </c>
      <c r="E2474" s="34">
        <v>2</v>
      </c>
      <c r="F2474" s="34"/>
      <c r="G2474" s="34" t="s">
        <v>1165</v>
      </c>
      <c r="H2474" t="s">
        <v>1166</v>
      </c>
      <c r="I2474" s="43" t="s">
        <v>45</v>
      </c>
      <c r="J2474" s="96">
        <v>1448745.3524355364</v>
      </c>
      <c r="K2474" s="36">
        <v>0</v>
      </c>
      <c r="L2474" s="36">
        <v>0</v>
      </c>
      <c r="M2474" s="36">
        <v>0</v>
      </c>
      <c r="N2474" s="36">
        <v>6668931.2574431123</v>
      </c>
      <c r="O2474" s="36">
        <v>177839201.01888281</v>
      </c>
      <c r="P2474" s="110">
        <v>208015130.76226464</v>
      </c>
    </row>
    <row r="2475" spans="1:16" x14ac:dyDescent="0.2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1229</v>
      </c>
      <c r="D2475" s="33" t="s">
        <v>3</v>
      </c>
      <c r="E2475" s="34">
        <v>3</v>
      </c>
      <c r="F2475" s="34"/>
      <c r="G2475" s="34" t="s">
        <v>1165</v>
      </c>
      <c r="H2475" t="s">
        <v>1166</v>
      </c>
      <c r="I2475" s="43" t="s">
        <v>52</v>
      </c>
      <c r="J2475" s="96">
        <v>68771699.655444235</v>
      </c>
      <c r="K2475" s="36">
        <v>0</v>
      </c>
      <c r="L2475" s="36">
        <v>0</v>
      </c>
      <c r="M2475" s="36">
        <v>0</v>
      </c>
      <c r="N2475" s="36">
        <v>703479487.95962238</v>
      </c>
      <c r="O2475" s="36">
        <v>369375986.9336912</v>
      </c>
      <c r="P2475" s="110">
        <v>424842529.9828217</v>
      </c>
    </row>
    <row r="2476" spans="1:16" x14ac:dyDescent="0.2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1229</v>
      </c>
      <c r="D2476" s="33" t="s">
        <v>3</v>
      </c>
      <c r="E2476" s="34">
        <v>4</v>
      </c>
      <c r="F2476" s="34"/>
      <c r="G2476" s="34" t="s">
        <v>1165</v>
      </c>
      <c r="H2476" t="s">
        <v>1166</v>
      </c>
      <c r="I2476" s="43" t="s">
        <v>59</v>
      </c>
      <c r="J2476" s="96">
        <v>97529989.852743462</v>
      </c>
      <c r="K2476" s="36">
        <v>0</v>
      </c>
      <c r="L2476" s="36">
        <v>0</v>
      </c>
      <c r="M2476" s="36">
        <v>0</v>
      </c>
      <c r="N2476" s="36">
        <v>1397411494.8055592</v>
      </c>
      <c r="O2476" s="36">
        <v>325495050.56902456</v>
      </c>
      <c r="P2476" s="110">
        <v>501288983.72396857</v>
      </c>
    </row>
    <row r="2477" spans="1:16" x14ac:dyDescent="0.2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1229</v>
      </c>
      <c r="D2477" s="33" t="s">
        <v>3</v>
      </c>
      <c r="E2477" s="34">
        <v>5</v>
      </c>
      <c r="F2477" s="34"/>
      <c r="G2477" s="34" t="s">
        <v>1165</v>
      </c>
      <c r="H2477" t="s">
        <v>1166</v>
      </c>
      <c r="I2477" s="43" t="s">
        <v>66</v>
      </c>
      <c r="J2477" s="96">
        <v>121455207.82725902</v>
      </c>
      <c r="K2477" s="36">
        <v>0</v>
      </c>
      <c r="L2477" s="36">
        <v>0</v>
      </c>
      <c r="M2477" s="36">
        <v>0</v>
      </c>
      <c r="N2477" s="36">
        <v>1837086288.4698544</v>
      </c>
      <c r="O2477" s="36">
        <v>452306924.39407957</v>
      </c>
      <c r="P2477" s="110">
        <v>601872754.89128208</v>
      </c>
    </row>
    <row r="2478" spans="1:16" x14ac:dyDescent="0.2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1229</v>
      </c>
      <c r="D2478" s="33" t="s">
        <v>3</v>
      </c>
      <c r="E2478" s="34">
        <v>6</v>
      </c>
      <c r="F2478" s="34"/>
      <c r="G2478" s="34" t="s">
        <v>1165</v>
      </c>
      <c r="H2478" t="s">
        <v>1166</v>
      </c>
      <c r="I2478" s="43" t="s">
        <v>73</v>
      </c>
      <c r="J2478" s="96">
        <v>131305192.90860653</v>
      </c>
      <c r="K2478" s="36">
        <v>0</v>
      </c>
      <c r="L2478" s="36">
        <v>0</v>
      </c>
      <c r="M2478" s="36">
        <v>0</v>
      </c>
      <c r="N2478" s="36">
        <v>1801228801.1101332</v>
      </c>
      <c r="O2478" s="36">
        <v>543136137.16201067</v>
      </c>
      <c r="P2478" s="110">
        <v>779042039.04018676</v>
      </c>
    </row>
    <row r="2479" spans="1:16" x14ac:dyDescent="0.2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1229</v>
      </c>
      <c r="D2479" s="33" t="s">
        <v>4</v>
      </c>
      <c r="E2479" s="34">
        <v>1</v>
      </c>
      <c r="F2479" s="34"/>
      <c r="G2479" s="34" t="s">
        <v>1165</v>
      </c>
      <c r="H2479" t="s">
        <v>1166</v>
      </c>
      <c r="I2479" s="43" t="s">
        <v>39</v>
      </c>
      <c r="J2479" s="96">
        <v>-3139675.1132780001</v>
      </c>
      <c r="K2479" s="36">
        <v>0</v>
      </c>
      <c r="L2479" s="36">
        <v>0</v>
      </c>
      <c r="M2479" s="36">
        <v>0</v>
      </c>
      <c r="N2479" s="36">
        <v>75995918.978024304</v>
      </c>
      <c r="O2479" s="36">
        <v>-99298755.561439052</v>
      </c>
      <c r="P2479" s="110">
        <v>-148450207.44844097</v>
      </c>
    </row>
    <row r="2480" spans="1:16" x14ac:dyDescent="0.2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1229</v>
      </c>
      <c r="D2480" s="33" t="s">
        <v>4</v>
      </c>
      <c r="E2480" s="34">
        <v>2</v>
      </c>
      <c r="F2480" s="34"/>
      <c r="G2480" s="34" t="s">
        <v>1165</v>
      </c>
      <c r="H2480" t="s">
        <v>1166</v>
      </c>
      <c r="I2480" s="43" t="s">
        <v>46</v>
      </c>
      <c r="J2480" s="96">
        <v>3875748.9799461528</v>
      </c>
      <c r="K2480" s="36">
        <v>0</v>
      </c>
      <c r="L2480" s="36">
        <v>0</v>
      </c>
      <c r="M2480" s="36">
        <v>0</v>
      </c>
      <c r="N2480" s="36">
        <v>368663044.30557692</v>
      </c>
      <c r="O2480" s="36">
        <v>24224325.075203206</v>
      </c>
      <c r="P2480" s="110">
        <v>-21575563.008175764</v>
      </c>
    </row>
    <row r="2481" spans="1:16" x14ac:dyDescent="0.2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1229</v>
      </c>
      <c r="D2481" s="33" t="s">
        <v>4</v>
      </c>
      <c r="E2481" s="34">
        <v>3</v>
      </c>
      <c r="F2481" s="34"/>
      <c r="G2481" s="34" t="s">
        <v>1165</v>
      </c>
      <c r="H2481" t="s">
        <v>1166</v>
      </c>
      <c r="I2481" s="43" t="s">
        <v>53</v>
      </c>
      <c r="J2481" s="96">
        <v>-25010751.028415464</v>
      </c>
      <c r="K2481" s="36">
        <v>0</v>
      </c>
      <c r="L2481" s="36">
        <v>0</v>
      </c>
      <c r="M2481" s="36">
        <v>0</v>
      </c>
      <c r="N2481" s="36">
        <v>8276130.9666631166</v>
      </c>
      <c r="O2481" s="36">
        <v>12138106.905368024</v>
      </c>
      <c r="P2481" s="110">
        <v>236382609.21359804</v>
      </c>
    </row>
    <row r="2482" spans="1:16" x14ac:dyDescent="0.2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1229</v>
      </c>
      <c r="D2482" s="33" t="s">
        <v>4</v>
      </c>
      <c r="E2482" s="34">
        <v>4</v>
      </c>
      <c r="F2482" s="34"/>
      <c r="G2482" s="34" t="s">
        <v>1165</v>
      </c>
      <c r="H2482" t="s">
        <v>1166</v>
      </c>
      <c r="I2482" s="43" t="s">
        <v>60</v>
      </c>
      <c r="J2482" s="96">
        <v>-21544007.062281895</v>
      </c>
      <c r="K2482" s="36">
        <v>0</v>
      </c>
      <c r="L2482" s="36">
        <v>0</v>
      </c>
      <c r="M2482" s="36">
        <v>0</v>
      </c>
      <c r="N2482" s="36">
        <v>96149471.991862312</v>
      </c>
      <c r="O2482" s="36">
        <v>-24192221.415275283</v>
      </c>
      <c r="P2482" s="110">
        <v>230706910.12535501</v>
      </c>
    </row>
    <row r="2483" spans="1:16" x14ac:dyDescent="0.2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1229</v>
      </c>
      <c r="D2483" s="33" t="s">
        <v>4</v>
      </c>
      <c r="E2483" s="34">
        <v>5</v>
      </c>
      <c r="F2483" s="34"/>
      <c r="G2483" s="34" t="s">
        <v>1165</v>
      </c>
      <c r="H2483" t="s">
        <v>1166</v>
      </c>
      <c r="I2483" s="43" t="s">
        <v>67</v>
      </c>
      <c r="J2483" s="96">
        <v>539848.32530351053</v>
      </c>
      <c r="K2483" s="36">
        <v>0</v>
      </c>
      <c r="L2483" s="36">
        <v>0</v>
      </c>
      <c r="M2483" s="36">
        <v>0</v>
      </c>
      <c r="N2483" s="36">
        <v>577757907.36175644</v>
      </c>
      <c r="O2483" s="36">
        <v>434361874.87212497</v>
      </c>
      <c r="P2483" s="110">
        <v>388745396.00363994</v>
      </c>
    </row>
    <row r="2484" spans="1:16" x14ac:dyDescent="0.2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1229</v>
      </c>
      <c r="D2484" s="33" t="s">
        <v>0</v>
      </c>
      <c r="E2484" s="34">
        <v>1</v>
      </c>
      <c r="F2484" s="34"/>
      <c r="G2484" s="34" t="s">
        <v>1164</v>
      </c>
      <c r="H2484" t="s">
        <v>1166</v>
      </c>
      <c r="I2484" s="43" t="s">
        <v>35</v>
      </c>
      <c r="J2484" s="96">
        <v>77248.052743215419</v>
      </c>
      <c r="K2484" s="36">
        <v>0</v>
      </c>
      <c r="L2484" s="36">
        <v>0</v>
      </c>
      <c r="M2484" s="36">
        <v>0</v>
      </c>
      <c r="N2484" s="36">
        <v>114016722.0985146</v>
      </c>
      <c r="O2484" s="36">
        <v>145308941.5871188</v>
      </c>
      <c r="P2484" s="110">
        <v>-133343100.53187174</v>
      </c>
    </row>
    <row r="2485" spans="1:16" x14ac:dyDescent="0.2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1229</v>
      </c>
      <c r="D2485" s="33" t="s">
        <v>0</v>
      </c>
      <c r="E2485" s="34">
        <v>2</v>
      </c>
      <c r="F2485" s="34"/>
      <c r="G2485" s="34" t="s">
        <v>1164</v>
      </c>
      <c r="H2485" t="s">
        <v>1166</v>
      </c>
      <c r="I2485" s="43" t="s">
        <v>42</v>
      </c>
      <c r="J2485" s="96">
        <v>7644571.6325678825</v>
      </c>
      <c r="K2485" s="36">
        <v>0</v>
      </c>
      <c r="L2485" s="36">
        <v>0</v>
      </c>
      <c r="M2485" s="36">
        <v>0</v>
      </c>
      <c r="N2485" s="36">
        <v>367909083.25357431</v>
      </c>
      <c r="O2485" s="36">
        <v>364138893.93308473</v>
      </c>
      <c r="P2485" s="110">
        <v>236530900.96063638</v>
      </c>
    </row>
    <row r="2486" spans="1:16" x14ac:dyDescent="0.2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1229</v>
      </c>
      <c r="D2486" s="33" t="s">
        <v>0</v>
      </c>
      <c r="E2486" s="34">
        <v>3</v>
      </c>
      <c r="F2486" s="34"/>
      <c r="G2486" s="34" t="s">
        <v>1164</v>
      </c>
      <c r="H2486" t="s">
        <v>1166</v>
      </c>
      <c r="I2486" s="43" t="s">
        <v>49</v>
      </c>
      <c r="J2486" s="96">
        <v>31360081.728788696</v>
      </c>
      <c r="K2486" s="36">
        <v>0</v>
      </c>
      <c r="L2486" s="36">
        <v>0</v>
      </c>
      <c r="M2486" s="36">
        <v>0</v>
      </c>
      <c r="N2486" s="36">
        <v>817266386.59026337</v>
      </c>
      <c r="O2486" s="36">
        <v>617041067.59411144</v>
      </c>
      <c r="P2486" s="110">
        <v>601741402.21534503</v>
      </c>
    </row>
    <row r="2487" spans="1:16" x14ac:dyDescent="0.2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1229</v>
      </c>
      <c r="D2487" s="33" t="s">
        <v>0</v>
      </c>
      <c r="E2487" s="34">
        <v>4</v>
      </c>
      <c r="F2487" s="34"/>
      <c r="G2487" s="34" t="s">
        <v>1164</v>
      </c>
      <c r="H2487" t="s">
        <v>1166</v>
      </c>
      <c r="I2487" s="43" t="s">
        <v>56</v>
      </c>
      <c r="J2487" s="96">
        <v>44210087.352122553</v>
      </c>
      <c r="K2487" s="36">
        <v>0</v>
      </c>
      <c r="L2487" s="36">
        <v>0</v>
      </c>
      <c r="M2487" s="36">
        <v>0</v>
      </c>
      <c r="N2487" s="36">
        <v>997184814.06970847</v>
      </c>
      <c r="O2487" s="36">
        <v>786283965.5898155</v>
      </c>
      <c r="P2487" s="110">
        <v>779841083.43874741</v>
      </c>
    </row>
    <row r="2488" spans="1:16" x14ac:dyDescent="0.2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1229</v>
      </c>
      <c r="D2488" s="33" t="s">
        <v>0</v>
      </c>
      <c r="E2488" s="34">
        <v>5</v>
      </c>
      <c r="F2488" s="34"/>
      <c r="G2488" s="34" t="s">
        <v>1164</v>
      </c>
      <c r="H2488" t="s">
        <v>1166</v>
      </c>
      <c r="I2488" s="43" t="s">
        <v>63</v>
      </c>
      <c r="J2488" s="96">
        <v>71959444.773690805</v>
      </c>
      <c r="K2488" s="36">
        <v>0</v>
      </c>
      <c r="L2488" s="36">
        <v>0</v>
      </c>
      <c r="M2488" s="36">
        <v>0</v>
      </c>
      <c r="N2488" s="36">
        <v>1526374946.9853446</v>
      </c>
      <c r="O2488" s="36">
        <v>1005086025.932236</v>
      </c>
      <c r="P2488" s="110">
        <v>1052826187.6410251</v>
      </c>
    </row>
    <row r="2489" spans="1:16" x14ac:dyDescent="0.2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1229</v>
      </c>
      <c r="D2489" s="33" t="s">
        <v>0</v>
      </c>
      <c r="E2489" s="34">
        <v>6</v>
      </c>
      <c r="F2489" s="34"/>
      <c r="G2489" s="34" t="s">
        <v>1164</v>
      </c>
      <c r="H2489" t="s">
        <v>1166</v>
      </c>
      <c r="I2489" s="43" t="s">
        <v>70</v>
      </c>
      <c r="J2489" s="96">
        <v>118224269.85502328</v>
      </c>
      <c r="K2489" s="36">
        <v>0</v>
      </c>
      <c r="L2489" s="36">
        <v>0</v>
      </c>
      <c r="M2489" s="36">
        <v>0</v>
      </c>
      <c r="N2489" s="36">
        <v>2181453208.1020474</v>
      </c>
      <c r="O2489" s="36">
        <v>1412571431.6375306</v>
      </c>
      <c r="P2489" s="110">
        <v>1363881264.8748579</v>
      </c>
    </row>
    <row r="2490" spans="1:16" x14ac:dyDescent="0.2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1229</v>
      </c>
      <c r="D2490" s="33" t="s">
        <v>1</v>
      </c>
      <c r="E2490" s="34">
        <v>1</v>
      </c>
      <c r="F2490" s="34"/>
      <c r="G2490" s="34" t="s">
        <v>1164</v>
      </c>
      <c r="H2490" t="s">
        <v>1166</v>
      </c>
      <c r="I2490" s="43" t="s">
        <v>36</v>
      </c>
      <c r="J2490" s="96">
        <v>6094284.7676320039</v>
      </c>
      <c r="K2490" s="36">
        <v>0</v>
      </c>
      <c r="L2490" s="36">
        <v>0</v>
      </c>
      <c r="M2490" s="36">
        <v>0</v>
      </c>
      <c r="N2490" s="36">
        <v>69607740.146431208</v>
      </c>
      <c r="O2490" s="36">
        <v>-46125894.817557961</v>
      </c>
      <c r="P2490" s="110">
        <v>18908245.771188915</v>
      </c>
    </row>
    <row r="2491" spans="1:16" x14ac:dyDescent="0.2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1229</v>
      </c>
      <c r="D2491" s="33" t="s">
        <v>1</v>
      </c>
      <c r="E2491" s="34">
        <v>2</v>
      </c>
      <c r="F2491" s="34"/>
      <c r="G2491" s="34" t="s">
        <v>1164</v>
      </c>
      <c r="H2491" t="s">
        <v>1166</v>
      </c>
      <c r="I2491" s="43" t="s">
        <v>43</v>
      </c>
      <c r="J2491" s="96">
        <v>15479904.209792156</v>
      </c>
      <c r="K2491" s="36">
        <v>0</v>
      </c>
      <c r="L2491" s="36">
        <v>0</v>
      </c>
      <c r="M2491" s="36">
        <v>0</v>
      </c>
      <c r="N2491" s="36">
        <v>290862727.07455552</v>
      </c>
      <c r="O2491" s="36">
        <v>192683328.32237813</v>
      </c>
      <c r="P2491" s="110">
        <v>267669217.49607176</v>
      </c>
    </row>
    <row r="2492" spans="1:16" x14ac:dyDescent="0.2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1229</v>
      </c>
      <c r="D2492" s="33" t="s">
        <v>1</v>
      </c>
      <c r="E2492" s="34">
        <v>3</v>
      </c>
      <c r="F2492" s="34"/>
      <c r="G2492" s="34" t="s">
        <v>1164</v>
      </c>
      <c r="H2492" t="s">
        <v>1166</v>
      </c>
      <c r="I2492" s="43" t="s">
        <v>50</v>
      </c>
      <c r="J2492" s="96">
        <v>36730656.943325453</v>
      </c>
      <c r="K2492" s="36">
        <v>0</v>
      </c>
      <c r="L2492" s="36">
        <v>0</v>
      </c>
      <c r="M2492" s="36">
        <v>0</v>
      </c>
      <c r="N2492" s="36">
        <v>609544569.64424276</v>
      </c>
      <c r="O2492" s="36">
        <v>379029278.10623175</v>
      </c>
      <c r="P2492" s="110">
        <v>681888056.70951605</v>
      </c>
    </row>
    <row r="2493" spans="1:16" x14ac:dyDescent="0.2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1229</v>
      </c>
      <c r="D2493" s="33" t="s">
        <v>1</v>
      </c>
      <c r="E2493" s="34">
        <v>4</v>
      </c>
      <c r="F2493" s="34"/>
      <c r="G2493" s="34" t="s">
        <v>1164</v>
      </c>
      <c r="H2493" t="s">
        <v>1166</v>
      </c>
      <c r="I2493" s="43" t="s">
        <v>57</v>
      </c>
      <c r="J2493" s="96">
        <v>79222250.273615941</v>
      </c>
      <c r="K2493" s="36">
        <v>0</v>
      </c>
      <c r="L2493" s="36">
        <v>0</v>
      </c>
      <c r="M2493" s="36">
        <v>0</v>
      </c>
      <c r="N2493" s="36">
        <v>1346698224.9785633</v>
      </c>
      <c r="O2493" s="36">
        <v>785895245.96100307</v>
      </c>
      <c r="P2493" s="110">
        <v>948040128.01190269</v>
      </c>
    </row>
    <row r="2494" spans="1:16" x14ac:dyDescent="0.2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1229</v>
      </c>
      <c r="D2494" s="33" t="s">
        <v>1</v>
      </c>
      <c r="E2494" s="34">
        <v>5</v>
      </c>
      <c r="F2494" s="34"/>
      <c r="G2494" s="34" t="s">
        <v>1164</v>
      </c>
      <c r="H2494" t="s">
        <v>1166</v>
      </c>
      <c r="I2494" s="43" t="s">
        <v>64</v>
      </c>
      <c r="J2494" s="96">
        <v>96705725.767862603</v>
      </c>
      <c r="K2494" s="36">
        <v>0</v>
      </c>
      <c r="L2494" s="36">
        <v>0</v>
      </c>
      <c r="M2494" s="36">
        <v>0</v>
      </c>
      <c r="N2494" s="36">
        <v>1721334164.039458</v>
      </c>
      <c r="O2494" s="36">
        <v>1009683284.7543278</v>
      </c>
      <c r="P2494" s="110">
        <v>1145528718.4416132</v>
      </c>
    </row>
    <row r="2495" spans="1:16" x14ac:dyDescent="0.2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1229</v>
      </c>
      <c r="D2495" s="33" t="s">
        <v>5</v>
      </c>
      <c r="E2495" s="34">
        <v>1</v>
      </c>
      <c r="F2495" s="34"/>
      <c r="G2495" s="34" t="s">
        <v>1164</v>
      </c>
      <c r="H2495" t="s">
        <v>1166</v>
      </c>
      <c r="I2495" s="43" t="s">
        <v>40</v>
      </c>
      <c r="J2495" s="96">
        <v>-7933278.2093286728</v>
      </c>
      <c r="K2495" s="36">
        <v>0</v>
      </c>
      <c r="L2495" s="36">
        <v>0</v>
      </c>
      <c r="M2495" s="36">
        <v>0</v>
      </c>
      <c r="N2495" s="36">
        <v>-167274918.072891</v>
      </c>
      <c r="O2495" s="36">
        <v>20437219.817606948</v>
      </c>
      <c r="P2495" s="110">
        <v>-67988208.780098215</v>
      </c>
    </row>
    <row r="2496" spans="1:16" x14ac:dyDescent="0.2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1229</v>
      </c>
      <c r="D2496" s="33" t="s">
        <v>5</v>
      </c>
      <c r="E2496" s="34">
        <v>2</v>
      </c>
      <c r="F2496" s="34"/>
      <c r="G2496" s="34" t="s">
        <v>1164</v>
      </c>
      <c r="H2496" t="s">
        <v>1166</v>
      </c>
      <c r="I2496" s="43" t="s">
        <v>47</v>
      </c>
      <c r="J2496" s="96">
        <v>5240075.0083541423</v>
      </c>
      <c r="K2496" s="36">
        <v>0</v>
      </c>
      <c r="L2496" s="36">
        <v>0</v>
      </c>
      <c r="M2496" s="36">
        <v>0</v>
      </c>
      <c r="N2496" s="36">
        <v>85588812.281972811</v>
      </c>
      <c r="O2496" s="36">
        <v>213230465.48557433</v>
      </c>
      <c r="P2496" s="110">
        <v>264872134.61400938</v>
      </c>
    </row>
    <row r="2497" spans="1:16" x14ac:dyDescent="0.2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1229</v>
      </c>
      <c r="D2497" s="33" t="s">
        <v>5</v>
      </c>
      <c r="E2497" s="34">
        <v>3</v>
      </c>
      <c r="F2497" s="34"/>
      <c r="G2497" s="34" t="s">
        <v>1164</v>
      </c>
      <c r="H2497" t="s">
        <v>1166</v>
      </c>
      <c r="I2497" s="43" t="s">
        <v>54</v>
      </c>
      <c r="J2497" s="96">
        <v>14811222.265674243</v>
      </c>
      <c r="K2497" s="36">
        <v>0</v>
      </c>
      <c r="L2497" s="36">
        <v>0</v>
      </c>
      <c r="M2497" s="36">
        <v>0</v>
      </c>
      <c r="N2497" s="36">
        <v>417297545.79178256</v>
      </c>
      <c r="O2497" s="36">
        <v>552172434.3833921</v>
      </c>
      <c r="P2497" s="110">
        <v>799082798.46879458</v>
      </c>
    </row>
    <row r="2498" spans="1:16" x14ac:dyDescent="0.2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1229</v>
      </c>
      <c r="D2498" s="33" t="s">
        <v>5</v>
      </c>
      <c r="E2498" s="34">
        <v>4</v>
      </c>
      <c r="F2498" s="34"/>
      <c r="G2498" s="34" t="s">
        <v>1164</v>
      </c>
      <c r="H2498" t="s">
        <v>1166</v>
      </c>
      <c r="I2498" s="43" t="s">
        <v>61</v>
      </c>
      <c r="J2498" s="96">
        <v>47702731.971753873</v>
      </c>
      <c r="K2498" s="36">
        <v>0</v>
      </c>
      <c r="L2498" s="36">
        <v>0</v>
      </c>
      <c r="M2498" s="36">
        <v>0</v>
      </c>
      <c r="N2498" s="36">
        <v>869474517.16705</v>
      </c>
      <c r="O2498" s="36">
        <v>985409003.5880475</v>
      </c>
      <c r="P2498" s="110">
        <v>1142532317.6205566</v>
      </c>
    </row>
    <row r="2499" spans="1:16" x14ac:dyDescent="0.2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1229</v>
      </c>
      <c r="D2499" s="33" t="s">
        <v>5</v>
      </c>
      <c r="E2499" s="34">
        <v>5</v>
      </c>
      <c r="F2499" s="34"/>
      <c r="G2499" s="34" t="s">
        <v>1164</v>
      </c>
      <c r="H2499" t="s">
        <v>1166</v>
      </c>
      <c r="I2499" s="43" t="s">
        <v>68</v>
      </c>
      <c r="J2499" s="96">
        <v>115077347.48210292</v>
      </c>
      <c r="K2499" s="36">
        <v>0</v>
      </c>
      <c r="L2499" s="36">
        <v>0</v>
      </c>
      <c r="M2499" s="36">
        <v>0</v>
      </c>
      <c r="N2499" s="36">
        <v>1943602973.138886</v>
      </c>
      <c r="O2499" s="36">
        <v>1810352723.8246484</v>
      </c>
      <c r="P2499" s="110">
        <v>1395942031.827677</v>
      </c>
    </row>
    <row r="2500" spans="1:16" x14ac:dyDescent="0.2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1229</v>
      </c>
      <c r="D2500" s="33" t="s">
        <v>5</v>
      </c>
      <c r="E2500" s="34">
        <v>6</v>
      </c>
      <c r="F2500" s="34"/>
      <c r="G2500" s="34" t="s">
        <v>1164</v>
      </c>
      <c r="H2500" t="s">
        <v>1166</v>
      </c>
      <c r="I2500" s="43" t="s">
        <v>75</v>
      </c>
      <c r="J2500" s="96">
        <v>127610006.22925834</v>
      </c>
      <c r="K2500" s="36">
        <v>0</v>
      </c>
      <c r="L2500" s="36">
        <v>0</v>
      </c>
      <c r="M2500" s="36">
        <v>0</v>
      </c>
      <c r="N2500" s="36">
        <v>2274111812.1107893</v>
      </c>
      <c r="O2500" s="36">
        <v>1857335402.5492489</v>
      </c>
      <c r="P2500" s="110">
        <v>1700392699.8402457</v>
      </c>
    </row>
    <row r="2501" spans="1:16" x14ac:dyDescent="0.2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1229</v>
      </c>
      <c r="D2501" s="33" t="s">
        <v>2</v>
      </c>
      <c r="E2501" s="34">
        <v>1</v>
      </c>
      <c r="F2501" s="34"/>
      <c r="G2501" s="34" t="s">
        <v>1164</v>
      </c>
      <c r="H2501" t="s">
        <v>1166</v>
      </c>
      <c r="I2501" s="43" t="s">
        <v>37</v>
      </c>
      <c r="J2501" s="96">
        <v>-2511430.3339925366</v>
      </c>
      <c r="K2501" s="36">
        <v>0</v>
      </c>
      <c r="L2501" s="36">
        <v>0</v>
      </c>
      <c r="M2501" s="36">
        <v>0</v>
      </c>
      <c r="N2501" s="36">
        <v>-258508863.02712363</v>
      </c>
      <c r="O2501" s="36">
        <v>190903024.9609589</v>
      </c>
      <c r="P2501" s="110">
        <v>209536938.02901313</v>
      </c>
    </row>
    <row r="2502" spans="1:16" x14ac:dyDescent="0.2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1229</v>
      </c>
      <c r="D2502" s="33" t="s">
        <v>2</v>
      </c>
      <c r="E2502" s="34">
        <v>2</v>
      </c>
      <c r="F2502" s="34"/>
      <c r="G2502" s="34" t="s">
        <v>1164</v>
      </c>
      <c r="H2502" t="s">
        <v>1166</v>
      </c>
      <c r="I2502" s="43" t="s">
        <v>44</v>
      </c>
      <c r="J2502" s="96">
        <v>531208.10088838788</v>
      </c>
      <c r="K2502" s="36">
        <v>0</v>
      </c>
      <c r="L2502" s="36">
        <v>0</v>
      </c>
      <c r="M2502" s="36">
        <v>0</v>
      </c>
      <c r="N2502" s="36">
        <v>-138721538.54980955</v>
      </c>
      <c r="O2502" s="36">
        <v>272614465.08990932</v>
      </c>
      <c r="P2502" s="110">
        <v>446846706.00428063</v>
      </c>
    </row>
    <row r="2503" spans="1:16" x14ac:dyDescent="0.2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1229</v>
      </c>
      <c r="D2503" s="33" t="s">
        <v>2</v>
      </c>
      <c r="E2503" s="34">
        <v>3</v>
      </c>
      <c r="F2503" s="34"/>
      <c r="G2503" s="34" t="s">
        <v>1164</v>
      </c>
      <c r="H2503" t="s">
        <v>1166</v>
      </c>
      <c r="I2503" s="43" t="s">
        <v>51</v>
      </c>
      <c r="J2503" s="96">
        <v>16590542.393076969</v>
      </c>
      <c r="K2503" s="36">
        <v>0</v>
      </c>
      <c r="L2503" s="36">
        <v>0</v>
      </c>
      <c r="M2503" s="36">
        <v>0</v>
      </c>
      <c r="N2503" s="36">
        <v>203781836.70191807</v>
      </c>
      <c r="O2503" s="36">
        <v>883319811.08843219</v>
      </c>
      <c r="P2503" s="110">
        <v>1051796773.7139201</v>
      </c>
    </row>
    <row r="2504" spans="1:16" x14ac:dyDescent="0.2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1229</v>
      </c>
      <c r="D2504" s="33" t="s">
        <v>3</v>
      </c>
      <c r="E2504" s="34">
        <v>1</v>
      </c>
      <c r="F2504" s="34"/>
      <c r="G2504" s="34" t="s">
        <v>1164</v>
      </c>
      <c r="H2504" t="s">
        <v>1166</v>
      </c>
      <c r="I2504" s="43" t="s">
        <v>38</v>
      </c>
      <c r="J2504" s="96">
        <v>-6531285.6060985792</v>
      </c>
      <c r="K2504" s="36">
        <v>0</v>
      </c>
      <c r="L2504" s="36">
        <v>0</v>
      </c>
      <c r="M2504" s="36">
        <v>0</v>
      </c>
      <c r="N2504" s="36">
        <v>-112943304.53098707</v>
      </c>
      <c r="O2504" s="36">
        <v>59896074.723398015</v>
      </c>
      <c r="P2504" s="110">
        <v>102661269.27002999</v>
      </c>
    </row>
    <row r="2505" spans="1:16" x14ac:dyDescent="0.2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1229</v>
      </c>
      <c r="D2505" s="33" t="s">
        <v>3</v>
      </c>
      <c r="E2505" s="34">
        <v>2</v>
      </c>
      <c r="F2505" s="34"/>
      <c r="G2505" s="34" t="s">
        <v>1164</v>
      </c>
      <c r="H2505" t="s">
        <v>1166</v>
      </c>
      <c r="I2505" s="43" t="s">
        <v>45</v>
      </c>
      <c r="J2505" s="96">
        <v>16866510.507238895</v>
      </c>
      <c r="K2505" s="36">
        <v>0</v>
      </c>
      <c r="L2505" s="36">
        <v>0</v>
      </c>
      <c r="M2505" s="36">
        <v>0</v>
      </c>
      <c r="N2505" s="36">
        <v>270126171.68076044</v>
      </c>
      <c r="O2505" s="36">
        <v>313988761.10512799</v>
      </c>
      <c r="P2505" s="110">
        <v>329331662.1412642</v>
      </c>
    </row>
    <row r="2506" spans="1:16" x14ac:dyDescent="0.2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1229</v>
      </c>
      <c r="D2506" s="33" t="s">
        <v>3</v>
      </c>
      <c r="E2506" s="34">
        <v>3</v>
      </c>
      <c r="F2506" s="34"/>
      <c r="G2506" s="34" t="s">
        <v>1164</v>
      </c>
      <c r="H2506" t="s">
        <v>1166</v>
      </c>
      <c r="I2506" s="43" t="s">
        <v>52</v>
      </c>
      <c r="J2506" s="96">
        <v>92017997.826228961</v>
      </c>
      <c r="K2506" s="36">
        <v>0</v>
      </c>
      <c r="L2506" s="36">
        <v>0</v>
      </c>
      <c r="M2506" s="36">
        <v>0</v>
      </c>
      <c r="N2506" s="36">
        <v>1161519788.2878084</v>
      </c>
      <c r="O2506" s="36">
        <v>630773238.83066487</v>
      </c>
      <c r="P2506" s="110">
        <v>652845820.83457863</v>
      </c>
    </row>
    <row r="2507" spans="1:16" x14ac:dyDescent="0.2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1229</v>
      </c>
      <c r="D2507" s="33" t="s">
        <v>3</v>
      </c>
      <c r="E2507" s="34">
        <v>4</v>
      </c>
      <c r="F2507" s="34"/>
      <c r="G2507" s="34" t="s">
        <v>1164</v>
      </c>
      <c r="H2507" t="s">
        <v>1166</v>
      </c>
      <c r="I2507" s="43" t="s">
        <v>59</v>
      </c>
      <c r="J2507" s="96">
        <v>126821767.21978767</v>
      </c>
      <c r="K2507" s="36">
        <v>0</v>
      </c>
      <c r="L2507" s="36">
        <v>0</v>
      </c>
      <c r="M2507" s="36">
        <v>0</v>
      </c>
      <c r="N2507" s="36">
        <v>1950855225.6581953</v>
      </c>
      <c r="O2507" s="36">
        <v>709839202.04915142</v>
      </c>
      <c r="P2507" s="110">
        <v>815940045.26204109</v>
      </c>
    </row>
    <row r="2508" spans="1:16" x14ac:dyDescent="0.2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1229</v>
      </c>
      <c r="D2508" s="33" t="s">
        <v>3</v>
      </c>
      <c r="E2508" s="34">
        <v>5</v>
      </c>
      <c r="F2508" s="34"/>
      <c r="G2508" s="34" t="s">
        <v>1164</v>
      </c>
      <c r="H2508" t="s">
        <v>1166</v>
      </c>
      <c r="I2508" s="43" t="s">
        <v>66</v>
      </c>
      <c r="J2508" s="96">
        <v>153661789.68041363</v>
      </c>
      <c r="K2508" s="36">
        <v>0</v>
      </c>
      <c r="L2508" s="36">
        <v>0</v>
      </c>
      <c r="M2508" s="36">
        <v>0</v>
      </c>
      <c r="N2508" s="36">
        <v>2449319102.3030634</v>
      </c>
      <c r="O2508" s="36">
        <v>918251082.42467976</v>
      </c>
      <c r="P2508" s="110">
        <v>982373267.9201467</v>
      </c>
    </row>
    <row r="2509" spans="1:16" x14ac:dyDescent="0.2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1229</v>
      </c>
      <c r="D2509" s="33" t="s">
        <v>3</v>
      </c>
      <c r="E2509" s="34">
        <v>6</v>
      </c>
      <c r="F2509" s="34"/>
      <c r="G2509" s="34" t="s">
        <v>1164</v>
      </c>
      <c r="H2509" t="s">
        <v>1166</v>
      </c>
      <c r="I2509" s="43" t="s">
        <v>73</v>
      </c>
      <c r="J2509" s="96">
        <v>170221279.6137982</v>
      </c>
      <c r="K2509" s="36">
        <v>0</v>
      </c>
      <c r="L2509" s="36">
        <v>0</v>
      </c>
      <c r="M2509" s="36">
        <v>0</v>
      </c>
      <c r="N2509" s="36">
        <v>2604147344.6004696</v>
      </c>
      <c r="O2509" s="36">
        <v>1124122704.6717818</v>
      </c>
      <c r="P2509" s="110">
        <v>1224490442.6817391</v>
      </c>
    </row>
    <row r="2510" spans="1:16" x14ac:dyDescent="0.2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1229</v>
      </c>
      <c r="D2510" s="33" t="s">
        <v>4</v>
      </c>
      <c r="E2510" s="34">
        <v>1</v>
      </c>
      <c r="F2510" s="34"/>
      <c r="G2510" s="34" t="s">
        <v>1164</v>
      </c>
      <c r="H2510" t="s">
        <v>1166</v>
      </c>
      <c r="I2510" s="43" t="s">
        <v>39</v>
      </c>
      <c r="J2510" s="96">
        <v>1076294.1513565984</v>
      </c>
      <c r="K2510" s="36">
        <v>0</v>
      </c>
      <c r="L2510" s="36">
        <v>0</v>
      </c>
      <c r="M2510" s="36">
        <v>0</v>
      </c>
      <c r="N2510" s="36">
        <v>145827823.31317395</v>
      </c>
      <c r="O2510" s="36">
        <v>-58152714.670094319</v>
      </c>
      <c r="P2510" s="110">
        <v>-107857284.77277255</v>
      </c>
    </row>
    <row r="2511" spans="1:16" x14ac:dyDescent="0.2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1229</v>
      </c>
      <c r="D2511" s="33" t="s">
        <v>4</v>
      </c>
      <c r="E2511" s="34">
        <v>2</v>
      </c>
      <c r="F2511" s="34"/>
      <c r="G2511" s="34" t="s">
        <v>1164</v>
      </c>
      <c r="H2511" t="s">
        <v>1166</v>
      </c>
      <c r="I2511" s="43" t="s">
        <v>46</v>
      </c>
      <c r="J2511" s="96">
        <v>22905844.132816091</v>
      </c>
      <c r="K2511" s="36">
        <v>0</v>
      </c>
      <c r="L2511" s="36">
        <v>0</v>
      </c>
      <c r="M2511" s="36">
        <v>0</v>
      </c>
      <c r="N2511" s="36">
        <v>677269708.56631958</v>
      </c>
      <c r="O2511" s="36">
        <v>212734975.4990738</v>
      </c>
      <c r="P2511" s="110">
        <v>151519624.77104777</v>
      </c>
    </row>
    <row r="2512" spans="1:16" x14ac:dyDescent="0.2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1229</v>
      </c>
      <c r="D2512" s="33" t="s">
        <v>4</v>
      </c>
      <c r="E2512" s="34">
        <v>3</v>
      </c>
      <c r="F2512" s="34"/>
      <c r="G2512" s="34" t="s">
        <v>1164</v>
      </c>
      <c r="H2512" t="s">
        <v>1166</v>
      </c>
      <c r="I2512" s="43" t="s">
        <v>53</v>
      </c>
      <c r="J2512" s="96">
        <v>18255477.417544995</v>
      </c>
      <c r="K2512" s="36">
        <v>0</v>
      </c>
      <c r="L2512" s="36">
        <v>0</v>
      </c>
      <c r="M2512" s="36">
        <v>0</v>
      </c>
      <c r="N2512" s="36">
        <v>686454141.52799737</v>
      </c>
      <c r="O2512" s="36">
        <v>389962377.89084119</v>
      </c>
      <c r="P2512" s="110">
        <v>546368244.61887264</v>
      </c>
    </row>
    <row r="2513" spans="1:16" x14ac:dyDescent="0.2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1229</v>
      </c>
      <c r="D2513" s="33" t="s">
        <v>4</v>
      </c>
      <c r="E2513" s="34">
        <v>4</v>
      </c>
      <c r="F2513" s="34"/>
      <c r="G2513" s="34" t="s">
        <v>1164</v>
      </c>
      <c r="H2513" t="s">
        <v>1166</v>
      </c>
      <c r="I2513" s="43" t="s">
        <v>60</v>
      </c>
      <c r="J2513" s="96">
        <v>46700480.423525743</v>
      </c>
      <c r="K2513" s="36">
        <v>0</v>
      </c>
      <c r="L2513" s="36">
        <v>0</v>
      </c>
      <c r="M2513" s="36">
        <v>0</v>
      </c>
      <c r="N2513" s="36">
        <v>1160545935.7650025</v>
      </c>
      <c r="O2513" s="36">
        <v>584813937.61187589</v>
      </c>
      <c r="P2513" s="110">
        <v>726107554.11642277</v>
      </c>
    </row>
    <row r="2514" spans="1:16" x14ac:dyDescent="0.2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1229</v>
      </c>
      <c r="D2514" s="33" t="s">
        <v>4</v>
      </c>
      <c r="E2514" s="34">
        <v>5</v>
      </c>
      <c r="F2514" s="34"/>
      <c r="G2514" s="34" t="s">
        <v>1164</v>
      </c>
      <c r="H2514" t="s">
        <v>1166</v>
      </c>
      <c r="I2514" s="43" t="s">
        <v>67</v>
      </c>
      <c r="J2514" s="96">
        <v>82529337.953813061</v>
      </c>
      <c r="K2514" s="36">
        <v>0</v>
      </c>
      <c r="L2514" s="36">
        <v>0</v>
      </c>
      <c r="M2514" s="36">
        <v>0</v>
      </c>
      <c r="N2514" s="36">
        <v>1818158396.2419059</v>
      </c>
      <c r="O2514" s="36">
        <v>1088142894.46527</v>
      </c>
      <c r="P2514" s="110">
        <v>990889989.46524358</v>
      </c>
    </row>
    <row r="2515" spans="1:16" x14ac:dyDescent="0.2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1229</v>
      </c>
      <c r="D2515" s="33" t="s">
        <v>0</v>
      </c>
      <c r="E2515" s="34">
        <v>1</v>
      </c>
      <c r="F2515" s="34"/>
      <c r="G2515" s="34" t="s">
        <v>1165</v>
      </c>
      <c r="H2515" t="s">
        <v>1167</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2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1229</v>
      </c>
      <c r="D2516" s="33" t="s">
        <v>0</v>
      </c>
      <c r="E2516" s="34">
        <v>2</v>
      </c>
      <c r="F2516" s="34"/>
      <c r="G2516" s="34" t="s">
        <v>1165</v>
      </c>
      <c r="H2516" t="s">
        <v>1167</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2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1229</v>
      </c>
      <c r="D2517" s="33" t="s">
        <v>0</v>
      </c>
      <c r="E2517" s="34">
        <v>3</v>
      </c>
      <c r="F2517" s="34"/>
      <c r="G2517" s="34" t="s">
        <v>1165</v>
      </c>
      <c r="H2517" t="s">
        <v>1167</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2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1229</v>
      </c>
      <c r="D2518" s="33" t="s">
        <v>0</v>
      </c>
      <c r="E2518" s="34">
        <v>4</v>
      </c>
      <c r="F2518" s="34"/>
      <c r="G2518" s="34" t="s">
        <v>1165</v>
      </c>
      <c r="H2518" t="s">
        <v>1167</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2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1229</v>
      </c>
      <c r="D2519" s="33" t="s">
        <v>0</v>
      </c>
      <c r="E2519" s="34">
        <v>5</v>
      </c>
      <c r="F2519" s="34"/>
      <c r="G2519" s="34" t="s">
        <v>1165</v>
      </c>
      <c r="H2519" t="s">
        <v>1167</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2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1229</v>
      </c>
      <c r="D2520" s="33" t="s">
        <v>0</v>
      </c>
      <c r="E2520" s="34">
        <v>6</v>
      </c>
      <c r="F2520" s="34"/>
      <c r="G2520" s="34" t="s">
        <v>1165</v>
      </c>
      <c r="H2520" t="s">
        <v>1167</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2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1229</v>
      </c>
      <c r="D2521" s="33" t="s">
        <v>1</v>
      </c>
      <c r="E2521" s="34">
        <v>1</v>
      </c>
      <c r="F2521" s="34"/>
      <c r="G2521" s="34" t="s">
        <v>1165</v>
      </c>
      <c r="H2521" t="s">
        <v>1167</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2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1229</v>
      </c>
      <c r="D2522" s="33" t="s">
        <v>1</v>
      </c>
      <c r="E2522" s="34">
        <v>2</v>
      </c>
      <c r="F2522" s="34"/>
      <c r="G2522" s="34" t="s">
        <v>1165</v>
      </c>
      <c r="H2522" t="s">
        <v>1167</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2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1229</v>
      </c>
      <c r="D2523" s="33" t="s">
        <v>1</v>
      </c>
      <c r="E2523" s="34">
        <v>3</v>
      </c>
      <c r="F2523" s="34"/>
      <c r="G2523" s="34" t="s">
        <v>1165</v>
      </c>
      <c r="H2523" t="s">
        <v>1167</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2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1229</v>
      </c>
      <c r="D2524" s="33" t="s">
        <v>1</v>
      </c>
      <c r="E2524" s="34">
        <v>4</v>
      </c>
      <c r="F2524" s="34"/>
      <c r="G2524" s="34" t="s">
        <v>1165</v>
      </c>
      <c r="H2524" t="s">
        <v>1167</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2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1229</v>
      </c>
      <c r="D2525" s="33" t="s">
        <v>1</v>
      </c>
      <c r="E2525" s="34">
        <v>5</v>
      </c>
      <c r="F2525" s="34"/>
      <c r="G2525" s="34" t="s">
        <v>1165</v>
      </c>
      <c r="H2525" t="s">
        <v>1167</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2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1229</v>
      </c>
      <c r="D2526" s="33" t="s">
        <v>5</v>
      </c>
      <c r="E2526" s="34">
        <v>1</v>
      </c>
      <c r="F2526" s="34"/>
      <c r="G2526" s="34" t="s">
        <v>1165</v>
      </c>
      <c r="H2526" t="s">
        <v>1167</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2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1229</v>
      </c>
      <c r="D2527" s="33" t="s">
        <v>5</v>
      </c>
      <c r="E2527" s="34">
        <v>2</v>
      </c>
      <c r="F2527" s="34"/>
      <c r="G2527" s="34" t="s">
        <v>1165</v>
      </c>
      <c r="H2527" t="s">
        <v>1167</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2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1229</v>
      </c>
      <c r="D2528" s="33" t="s">
        <v>5</v>
      </c>
      <c r="E2528" s="34">
        <v>3</v>
      </c>
      <c r="F2528" s="34"/>
      <c r="G2528" s="34" t="s">
        <v>1165</v>
      </c>
      <c r="H2528" t="s">
        <v>1167</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2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1229</v>
      </c>
      <c r="D2529" s="33" t="s">
        <v>5</v>
      </c>
      <c r="E2529" s="34">
        <v>4</v>
      </c>
      <c r="F2529" s="34"/>
      <c r="G2529" s="34" t="s">
        <v>1165</v>
      </c>
      <c r="H2529" t="s">
        <v>1167</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2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1229</v>
      </c>
      <c r="D2530" s="33" t="s">
        <v>5</v>
      </c>
      <c r="E2530" s="34">
        <v>5</v>
      </c>
      <c r="F2530" s="34"/>
      <c r="G2530" s="34" t="s">
        <v>1165</v>
      </c>
      <c r="H2530" t="s">
        <v>1167</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2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1229</v>
      </c>
      <c r="D2531" s="33" t="s">
        <v>5</v>
      </c>
      <c r="E2531" s="34">
        <v>6</v>
      </c>
      <c r="F2531" s="34"/>
      <c r="G2531" s="34" t="s">
        <v>1165</v>
      </c>
      <c r="H2531" t="s">
        <v>1167</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2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1229</v>
      </c>
      <c r="D2532" s="33" t="s">
        <v>2</v>
      </c>
      <c r="E2532" s="34">
        <v>1</v>
      </c>
      <c r="F2532" s="34"/>
      <c r="G2532" s="34" t="s">
        <v>1165</v>
      </c>
      <c r="H2532" t="s">
        <v>1167</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2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1229</v>
      </c>
      <c r="D2533" s="33" t="s">
        <v>2</v>
      </c>
      <c r="E2533" s="34">
        <v>2</v>
      </c>
      <c r="F2533" s="34"/>
      <c r="G2533" s="34" t="s">
        <v>1165</v>
      </c>
      <c r="H2533" t="s">
        <v>1167</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2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1229</v>
      </c>
      <c r="D2534" s="33" t="s">
        <v>2</v>
      </c>
      <c r="E2534" s="34">
        <v>3</v>
      </c>
      <c r="F2534" s="34"/>
      <c r="G2534" s="34" t="s">
        <v>1165</v>
      </c>
      <c r="H2534" t="s">
        <v>1167</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2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1229</v>
      </c>
      <c r="D2535" s="33" t="s">
        <v>3</v>
      </c>
      <c r="E2535" s="34">
        <v>1</v>
      </c>
      <c r="F2535" s="34"/>
      <c r="G2535" s="34" t="s">
        <v>1165</v>
      </c>
      <c r="H2535" t="s">
        <v>1167</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2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1229</v>
      </c>
      <c r="D2536" s="33" t="s">
        <v>3</v>
      </c>
      <c r="E2536" s="34">
        <v>2</v>
      </c>
      <c r="F2536" s="34"/>
      <c r="G2536" s="34" t="s">
        <v>1165</v>
      </c>
      <c r="H2536" t="s">
        <v>1167</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2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1229</v>
      </c>
      <c r="D2537" s="33" t="s">
        <v>3</v>
      </c>
      <c r="E2537" s="34">
        <v>3</v>
      </c>
      <c r="F2537" s="34"/>
      <c r="G2537" s="34" t="s">
        <v>1165</v>
      </c>
      <c r="H2537" t="s">
        <v>1167</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2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1229</v>
      </c>
      <c r="D2538" s="33" t="s">
        <v>3</v>
      </c>
      <c r="E2538" s="34">
        <v>4</v>
      </c>
      <c r="F2538" s="34"/>
      <c r="G2538" s="34" t="s">
        <v>1165</v>
      </c>
      <c r="H2538" t="s">
        <v>1167</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2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1229</v>
      </c>
      <c r="D2539" s="33" t="s">
        <v>3</v>
      </c>
      <c r="E2539" s="34">
        <v>5</v>
      </c>
      <c r="F2539" s="34"/>
      <c r="G2539" s="34" t="s">
        <v>1165</v>
      </c>
      <c r="H2539" t="s">
        <v>1167</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2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1229</v>
      </c>
      <c r="D2540" s="33" t="s">
        <v>3</v>
      </c>
      <c r="E2540" s="34">
        <v>6</v>
      </c>
      <c r="F2540" s="34"/>
      <c r="G2540" s="34" t="s">
        <v>1165</v>
      </c>
      <c r="H2540" t="s">
        <v>1167</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2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1229</v>
      </c>
      <c r="D2541" s="33" t="s">
        <v>4</v>
      </c>
      <c r="E2541" s="34">
        <v>1</v>
      </c>
      <c r="F2541" s="34"/>
      <c r="G2541" s="34" t="s">
        <v>1165</v>
      </c>
      <c r="H2541" t="s">
        <v>1167</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2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1229</v>
      </c>
      <c r="D2542" s="33" t="s">
        <v>4</v>
      </c>
      <c r="E2542" s="34">
        <v>2</v>
      </c>
      <c r="F2542" s="34"/>
      <c r="G2542" s="34" t="s">
        <v>1165</v>
      </c>
      <c r="H2542" t="s">
        <v>1167</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2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1229</v>
      </c>
      <c r="D2543" s="33" t="s">
        <v>4</v>
      </c>
      <c r="E2543" s="34">
        <v>3</v>
      </c>
      <c r="F2543" s="34"/>
      <c r="G2543" s="34" t="s">
        <v>1165</v>
      </c>
      <c r="H2543" t="s">
        <v>1167</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2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1229</v>
      </c>
      <c r="D2544" s="33" t="s">
        <v>4</v>
      </c>
      <c r="E2544" s="34">
        <v>4</v>
      </c>
      <c r="F2544" s="34"/>
      <c r="G2544" s="34" t="s">
        <v>1165</v>
      </c>
      <c r="H2544" t="s">
        <v>1167</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2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1229</v>
      </c>
      <c r="D2545" s="33" t="s">
        <v>4</v>
      </c>
      <c r="E2545" s="34">
        <v>5</v>
      </c>
      <c r="F2545" s="34"/>
      <c r="G2545" s="34" t="s">
        <v>1165</v>
      </c>
      <c r="H2545" t="s">
        <v>1167</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2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1229</v>
      </c>
      <c r="D2546" s="33" t="s">
        <v>0</v>
      </c>
      <c r="E2546" s="34">
        <v>1</v>
      </c>
      <c r="F2546" s="34"/>
      <c r="G2546" s="34" t="s">
        <v>1164</v>
      </c>
      <c r="H2546" t="s">
        <v>1167</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2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1229</v>
      </c>
      <c r="D2547" s="33" t="s">
        <v>0</v>
      </c>
      <c r="E2547" s="34">
        <v>2</v>
      </c>
      <c r="F2547" s="34"/>
      <c r="G2547" s="34" t="s">
        <v>1164</v>
      </c>
      <c r="H2547" t="s">
        <v>1167</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2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1229</v>
      </c>
      <c r="D2548" s="33" t="s">
        <v>0</v>
      </c>
      <c r="E2548" s="34">
        <v>3</v>
      </c>
      <c r="F2548" s="34"/>
      <c r="G2548" s="34" t="s">
        <v>1164</v>
      </c>
      <c r="H2548" t="s">
        <v>1167</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2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1229</v>
      </c>
      <c r="D2549" s="33" t="s">
        <v>0</v>
      </c>
      <c r="E2549" s="34">
        <v>4</v>
      </c>
      <c r="F2549" s="34"/>
      <c r="G2549" s="34" t="s">
        <v>1164</v>
      </c>
      <c r="H2549" t="s">
        <v>1167</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2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1229</v>
      </c>
      <c r="D2550" s="33" t="s">
        <v>0</v>
      </c>
      <c r="E2550" s="34">
        <v>5</v>
      </c>
      <c r="F2550" s="34"/>
      <c r="G2550" s="34" t="s">
        <v>1164</v>
      </c>
      <c r="H2550" t="s">
        <v>1167</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2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1229</v>
      </c>
      <c r="D2551" s="33" t="s">
        <v>0</v>
      </c>
      <c r="E2551" s="34">
        <v>6</v>
      </c>
      <c r="F2551" s="34"/>
      <c r="G2551" s="34" t="s">
        <v>1164</v>
      </c>
      <c r="H2551" t="s">
        <v>1167</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2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1229</v>
      </c>
      <c r="D2552" s="33" t="s">
        <v>1</v>
      </c>
      <c r="E2552" s="34">
        <v>1</v>
      </c>
      <c r="F2552" s="34"/>
      <c r="G2552" s="34" t="s">
        <v>1164</v>
      </c>
      <c r="H2552" t="s">
        <v>1167</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2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1229</v>
      </c>
      <c r="D2553" s="33" t="s">
        <v>1</v>
      </c>
      <c r="E2553" s="34">
        <v>2</v>
      </c>
      <c r="F2553" s="34"/>
      <c r="G2553" s="34" t="s">
        <v>1164</v>
      </c>
      <c r="H2553" t="s">
        <v>1167</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2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1229</v>
      </c>
      <c r="D2554" s="33" t="s">
        <v>1</v>
      </c>
      <c r="E2554" s="34">
        <v>3</v>
      </c>
      <c r="F2554" s="34"/>
      <c r="G2554" s="34" t="s">
        <v>1164</v>
      </c>
      <c r="H2554" t="s">
        <v>1167</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2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1229</v>
      </c>
      <c r="D2555" s="33" t="s">
        <v>1</v>
      </c>
      <c r="E2555" s="34">
        <v>4</v>
      </c>
      <c r="F2555" s="34"/>
      <c r="G2555" s="34" t="s">
        <v>1164</v>
      </c>
      <c r="H2555" t="s">
        <v>1167</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2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1229</v>
      </c>
      <c r="D2556" s="33" t="s">
        <v>1</v>
      </c>
      <c r="E2556" s="34">
        <v>5</v>
      </c>
      <c r="F2556" s="34"/>
      <c r="G2556" s="34" t="s">
        <v>1164</v>
      </c>
      <c r="H2556" t="s">
        <v>1167</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2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1229</v>
      </c>
      <c r="D2557" s="33" t="s">
        <v>5</v>
      </c>
      <c r="E2557" s="34">
        <v>1</v>
      </c>
      <c r="F2557" s="34"/>
      <c r="G2557" s="34" t="s">
        <v>1164</v>
      </c>
      <c r="H2557" t="s">
        <v>1167</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2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1229</v>
      </c>
      <c r="D2558" s="33" t="s">
        <v>5</v>
      </c>
      <c r="E2558" s="34">
        <v>2</v>
      </c>
      <c r="F2558" s="34"/>
      <c r="G2558" s="34" t="s">
        <v>1164</v>
      </c>
      <c r="H2558" t="s">
        <v>1167</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2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1229</v>
      </c>
      <c r="D2559" s="33" t="s">
        <v>5</v>
      </c>
      <c r="E2559" s="34">
        <v>3</v>
      </c>
      <c r="F2559" s="34"/>
      <c r="G2559" s="34" t="s">
        <v>1164</v>
      </c>
      <c r="H2559" t="s">
        <v>1167</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2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1229</v>
      </c>
      <c r="D2560" s="33" t="s">
        <v>5</v>
      </c>
      <c r="E2560" s="34">
        <v>4</v>
      </c>
      <c r="F2560" s="34"/>
      <c r="G2560" s="34" t="s">
        <v>1164</v>
      </c>
      <c r="H2560" t="s">
        <v>1167</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2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1229</v>
      </c>
      <c r="D2561" s="33" t="s">
        <v>5</v>
      </c>
      <c r="E2561" s="34">
        <v>5</v>
      </c>
      <c r="F2561" s="34"/>
      <c r="G2561" s="34" t="s">
        <v>1164</v>
      </c>
      <c r="H2561" t="s">
        <v>1167</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2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1229</v>
      </c>
      <c r="D2562" s="33" t="s">
        <v>5</v>
      </c>
      <c r="E2562" s="34">
        <v>6</v>
      </c>
      <c r="F2562" s="34"/>
      <c r="G2562" s="34" t="s">
        <v>1164</v>
      </c>
      <c r="H2562" t="s">
        <v>1167</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2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1229</v>
      </c>
      <c r="D2563" s="33" t="s">
        <v>2</v>
      </c>
      <c r="E2563" s="34">
        <v>1</v>
      </c>
      <c r="F2563" s="34"/>
      <c r="G2563" s="34" t="s">
        <v>1164</v>
      </c>
      <c r="H2563" t="s">
        <v>1167</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2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1229</v>
      </c>
      <c r="D2564" s="33" t="s">
        <v>2</v>
      </c>
      <c r="E2564" s="34">
        <v>2</v>
      </c>
      <c r="F2564" s="34"/>
      <c r="G2564" s="34" t="s">
        <v>1164</v>
      </c>
      <c r="H2564" t="s">
        <v>1167</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2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1229</v>
      </c>
      <c r="D2565" s="33" t="s">
        <v>2</v>
      </c>
      <c r="E2565" s="34">
        <v>3</v>
      </c>
      <c r="F2565" s="34"/>
      <c r="G2565" s="34" t="s">
        <v>1164</v>
      </c>
      <c r="H2565" t="s">
        <v>1167</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2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1229</v>
      </c>
      <c r="D2566" s="33" t="s">
        <v>3</v>
      </c>
      <c r="E2566" s="34">
        <v>1</v>
      </c>
      <c r="F2566" s="34"/>
      <c r="G2566" s="34" t="s">
        <v>1164</v>
      </c>
      <c r="H2566" t="s">
        <v>1167</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2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1229</v>
      </c>
      <c r="D2567" s="33" t="s">
        <v>3</v>
      </c>
      <c r="E2567" s="34">
        <v>2</v>
      </c>
      <c r="F2567" s="34"/>
      <c r="G2567" s="34" t="s">
        <v>1164</v>
      </c>
      <c r="H2567" t="s">
        <v>1167</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2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1229</v>
      </c>
      <c r="D2568" s="33" t="s">
        <v>3</v>
      </c>
      <c r="E2568" s="34">
        <v>3</v>
      </c>
      <c r="F2568" s="34"/>
      <c r="G2568" s="34" t="s">
        <v>1164</v>
      </c>
      <c r="H2568" t="s">
        <v>1167</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2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1229</v>
      </c>
      <c r="D2569" s="33" t="s">
        <v>3</v>
      </c>
      <c r="E2569" s="34">
        <v>4</v>
      </c>
      <c r="F2569" s="34"/>
      <c r="G2569" s="34" t="s">
        <v>1164</v>
      </c>
      <c r="H2569" t="s">
        <v>1167</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2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1229</v>
      </c>
      <c r="D2570" s="33" t="s">
        <v>3</v>
      </c>
      <c r="E2570" s="34">
        <v>5</v>
      </c>
      <c r="F2570" s="34"/>
      <c r="G2570" s="34" t="s">
        <v>1164</v>
      </c>
      <c r="H2570" t="s">
        <v>1167</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2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1229</v>
      </c>
      <c r="D2571" s="33" t="s">
        <v>3</v>
      </c>
      <c r="E2571" s="34">
        <v>6</v>
      </c>
      <c r="F2571" s="34"/>
      <c r="G2571" s="34" t="s">
        <v>1164</v>
      </c>
      <c r="H2571" t="s">
        <v>1167</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2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1229</v>
      </c>
      <c r="D2572" s="33" t="s">
        <v>4</v>
      </c>
      <c r="E2572" s="34">
        <v>1</v>
      </c>
      <c r="F2572" s="34"/>
      <c r="G2572" s="34" t="s">
        <v>1164</v>
      </c>
      <c r="H2572" t="s">
        <v>1167</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2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1229</v>
      </c>
      <c r="D2573" s="33" t="s">
        <v>4</v>
      </c>
      <c r="E2573" s="34">
        <v>2</v>
      </c>
      <c r="F2573" s="34"/>
      <c r="G2573" s="34" t="s">
        <v>1164</v>
      </c>
      <c r="H2573" t="s">
        <v>1167</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2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1229</v>
      </c>
      <c r="D2574" s="33" t="s">
        <v>4</v>
      </c>
      <c r="E2574" s="34">
        <v>3</v>
      </c>
      <c r="F2574" s="34"/>
      <c r="G2574" s="34" t="s">
        <v>1164</v>
      </c>
      <c r="H2574" t="s">
        <v>1167</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2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1229</v>
      </c>
      <c r="D2575" s="33" t="s">
        <v>4</v>
      </c>
      <c r="E2575" s="34">
        <v>4</v>
      </c>
      <c r="F2575" s="34"/>
      <c r="G2575" s="34" t="s">
        <v>1164</v>
      </c>
      <c r="H2575" t="s">
        <v>1167</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2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1229</v>
      </c>
      <c r="D2576" s="33" t="s">
        <v>4</v>
      </c>
      <c r="E2576" s="34">
        <v>5</v>
      </c>
      <c r="F2576" s="34"/>
      <c r="G2576" s="34" t="s">
        <v>1164</v>
      </c>
      <c r="H2576" t="s">
        <v>1167</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2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1229</v>
      </c>
      <c r="D2577" s="33" t="s">
        <v>0</v>
      </c>
      <c r="E2577" s="34">
        <v>1</v>
      </c>
      <c r="F2577" s="34"/>
      <c r="G2577" s="34" t="s">
        <v>1165</v>
      </c>
      <c r="H2577" t="s">
        <v>1168</v>
      </c>
      <c r="I2577" s="43" t="s">
        <v>35</v>
      </c>
      <c r="J2577" s="96">
        <v>403505457.46798742</v>
      </c>
      <c r="K2577" s="36">
        <v>-9935856.73752358</v>
      </c>
      <c r="L2577" s="36">
        <v>155163078.08041927</v>
      </c>
      <c r="M2577" s="36">
        <v>0</v>
      </c>
      <c r="N2577" s="36">
        <v>-66542220.095279418</v>
      </c>
      <c r="O2577" s="36">
        <v>58623772.779481687</v>
      </c>
      <c r="P2577" s="110">
        <v>0</v>
      </c>
    </row>
    <row r="2578" spans="1:16" x14ac:dyDescent="0.2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1229</v>
      </c>
      <c r="D2578" s="33" t="s">
        <v>0</v>
      </c>
      <c r="E2578" s="34">
        <v>2</v>
      </c>
      <c r="F2578" s="34"/>
      <c r="G2578" s="34" t="s">
        <v>1165</v>
      </c>
      <c r="H2578" t="s">
        <v>1168</v>
      </c>
      <c r="I2578" s="43" t="s">
        <v>42</v>
      </c>
      <c r="J2578" s="96">
        <v>-462485273.22966641</v>
      </c>
      <c r="K2578" s="36">
        <v>10250448.496726027</v>
      </c>
      <c r="L2578" s="36">
        <v>16376325.781250561</v>
      </c>
      <c r="M2578" s="36">
        <v>0</v>
      </c>
      <c r="N2578" s="36">
        <v>210425391.96528655</v>
      </c>
      <c r="O2578" s="36">
        <v>56882788.176251873</v>
      </c>
      <c r="P2578" s="110">
        <v>0</v>
      </c>
    </row>
    <row r="2579" spans="1:16" x14ac:dyDescent="0.2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1229</v>
      </c>
      <c r="D2579" s="33" t="s">
        <v>0</v>
      </c>
      <c r="E2579" s="34">
        <v>3</v>
      </c>
      <c r="F2579" s="34"/>
      <c r="G2579" s="34" t="s">
        <v>1165</v>
      </c>
      <c r="H2579" t="s">
        <v>1168</v>
      </c>
      <c r="I2579" s="43" t="s">
        <v>49</v>
      </c>
      <c r="J2579" s="96">
        <v>344588448.24396503</v>
      </c>
      <c r="K2579" s="36">
        <v>18409420.559714522</v>
      </c>
      <c r="L2579" s="36">
        <v>101448598.72052158</v>
      </c>
      <c r="M2579" s="36">
        <v>0</v>
      </c>
      <c r="N2579" s="36">
        <v>703041011.19265699</v>
      </c>
      <c r="O2579" s="36">
        <v>138475794.92115504</v>
      </c>
      <c r="P2579" s="110">
        <v>0</v>
      </c>
    </row>
    <row r="2580" spans="1:16" x14ac:dyDescent="0.2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1229</v>
      </c>
      <c r="D2580" s="33" t="s">
        <v>0</v>
      </c>
      <c r="E2580" s="34">
        <v>4</v>
      </c>
      <c r="F2580" s="34"/>
      <c r="G2580" s="34" t="s">
        <v>1165</v>
      </c>
      <c r="H2580" t="s">
        <v>1168</v>
      </c>
      <c r="I2580" s="43" t="s">
        <v>56</v>
      </c>
      <c r="J2580" s="96">
        <v>58067078.712072916</v>
      </c>
      <c r="K2580" s="36">
        <v>31253314.375214878</v>
      </c>
      <c r="L2580" s="36">
        <v>97988425.949957386</v>
      </c>
      <c r="M2580" s="36">
        <v>0</v>
      </c>
      <c r="N2580" s="36">
        <v>723271200.80299735</v>
      </c>
      <c r="O2580" s="36">
        <v>131338047.58502704</v>
      </c>
      <c r="P2580" s="110">
        <v>0</v>
      </c>
    </row>
    <row r="2581" spans="1:16" x14ac:dyDescent="0.2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1229</v>
      </c>
      <c r="D2581" s="33" t="s">
        <v>0</v>
      </c>
      <c r="E2581" s="34">
        <v>5</v>
      </c>
      <c r="F2581" s="34"/>
      <c r="G2581" s="34" t="s">
        <v>1165</v>
      </c>
      <c r="H2581" t="s">
        <v>1168</v>
      </c>
      <c r="I2581" s="43" t="s">
        <v>63</v>
      </c>
      <c r="J2581" s="96">
        <v>1418748477.3942766</v>
      </c>
      <c r="K2581" s="36">
        <v>87182330.581515461</v>
      </c>
      <c r="L2581" s="36">
        <v>233650077.31527206</v>
      </c>
      <c r="M2581" s="36">
        <v>0</v>
      </c>
      <c r="N2581" s="36">
        <v>1126286568.1277497</v>
      </c>
      <c r="O2581" s="36">
        <v>198038129.84699306</v>
      </c>
      <c r="P2581" s="110">
        <v>0</v>
      </c>
    </row>
    <row r="2582" spans="1:16" x14ac:dyDescent="0.2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1229</v>
      </c>
      <c r="D2582" s="33" t="s">
        <v>0</v>
      </c>
      <c r="E2582" s="34">
        <v>6</v>
      </c>
      <c r="F2582" s="34"/>
      <c r="G2582" s="34" t="s">
        <v>1165</v>
      </c>
      <c r="H2582" t="s">
        <v>1168</v>
      </c>
      <c r="I2582" s="43" t="s">
        <v>70</v>
      </c>
      <c r="J2582" s="96">
        <v>3895034586.9942141</v>
      </c>
      <c r="K2582" s="36">
        <v>110901732.54934938</v>
      </c>
      <c r="L2582" s="36">
        <v>604361793.52545285</v>
      </c>
      <c r="M2582" s="36">
        <v>0</v>
      </c>
      <c r="N2582" s="36">
        <v>1592021215.6740546</v>
      </c>
      <c r="O2582" s="36">
        <v>318174780.87962794</v>
      </c>
      <c r="P2582" s="110">
        <v>0</v>
      </c>
    </row>
    <row r="2583" spans="1:16" x14ac:dyDescent="0.2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1229</v>
      </c>
      <c r="D2583" s="33" t="s">
        <v>1</v>
      </c>
      <c r="E2583" s="34">
        <v>1</v>
      </c>
      <c r="F2583" s="34"/>
      <c r="G2583" s="34" t="s">
        <v>1165</v>
      </c>
      <c r="H2583" t="s">
        <v>1168</v>
      </c>
      <c r="I2583" s="43" t="s">
        <v>36</v>
      </c>
      <c r="J2583" s="96">
        <v>393055147.70538372</v>
      </c>
      <c r="K2583" s="36">
        <v>-4244052.0555813229</v>
      </c>
      <c r="L2583" s="36">
        <v>101883610.31863432</v>
      </c>
      <c r="M2583" s="36">
        <v>0</v>
      </c>
      <c r="N2583" s="36">
        <v>39801025.910708122</v>
      </c>
      <c r="O2583" s="36">
        <v>5149310.8754027514</v>
      </c>
      <c r="P2583" s="110">
        <v>0</v>
      </c>
    </row>
    <row r="2584" spans="1:16" x14ac:dyDescent="0.2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1229</v>
      </c>
      <c r="D2584" s="33" t="s">
        <v>1</v>
      </c>
      <c r="E2584" s="34">
        <v>2</v>
      </c>
      <c r="F2584" s="34"/>
      <c r="G2584" s="34" t="s">
        <v>1165</v>
      </c>
      <c r="H2584" t="s">
        <v>1168</v>
      </c>
      <c r="I2584" s="43" t="s">
        <v>43</v>
      </c>
      <c r="J2584" s="96">
        <v>236838389.18033847</v>
      </c>
      <c r="K2584" s="36">
        <v>-15639420.417775262</v>
      </c>
      <c r="L2584" s="36">
        <v>62168818.291094244</v>
      </c>
      <c r="M2584" s="36">
        <v>0</v>
      </c>
      <c r="N2584" s="36">
        <v>319811192.88327718</v>
      </c>
      <c r="O2584" s="36">
        <v>27671133.341111712</v>
      </c>
      <c r="P2584" s="110">
        <v>0</v>
      </c>
    </row>
    <row r="2585" spans="1:16" x14ac:dyDescent="0.2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1229</v>
      </c>
      <c r="D2585" s="33" t="s">
        <v>1</v>
      </c>
      <c r="E2585" s="34">
        <v>3</v>
      </c>
      <c r="F2585" s="34"/>
      <c r="G2585" s="34" t="s">
        <v>1165</v>
      </c>
      <c r="H2585" t="s">
        <v>1168</v>
      </c>
      <c r="I2585" s="43" t="s">
        <v>50</v>
      </c>
      <c r="J2585" s="96">
        <v>991501015.20513153</v>
      </c>
      <c r="K2585" s="36">
        <v>-29142210.307699103</v>
      </c>
      <c r="L2585" s="36">
        <v>186706406.20629978</v>
      </c>
      <c r="M2585" s="36">
        <v>0</v>
      </c>
      <c r="N2585" s="36">
        <v>587343668.45477092</v>
      </c>
      <c r="O2585" s="36">
        <v>118684423.06031001</v>
      </c>
      <c r="P2585" s="110">
        <v>0</v>
      </c>
    </row>
    <row r="2586" spans="1:16" x14ac:dyDescent="0.2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1229</v>
      </c>
      <c r="D2586" s="33" t="s">
        <v>1</v>
      </c>
      <c r="E2586" s="34">
        <v>4</v>
      </c>
      <c r="F2586" s="34"/>
      <c r="G2586" s="34" t="s">
        <v>1165</v>
      </c>
      <c r="H2586" t="s">
        <v>1168</v>
      </c>
      <c r="I2586" s="43" t="s">
        <v>57</v>
      </c>
      <c r="J2586" s="96">
        <v>3346909841.0217104</v>
      </c>
      <c r="K2586" s="36">
        <v>-8145104.580675913</v>
      </c>
      <c r="L2586" s="36">
        <v>457390365.64817989</v>
      </c>
      <c r="M2586" s="36">
        <v>0</v>
      </c>
      <c r="N2586" s="36">
        <v>1195667197.9163194</v>
      </c>
      <c r="O2586" s="36">
        <v>220403969.03010157</v>
      </c>
      <c r="P2586" s="110">
        <v>0</v>
      </c>
    </row>
    <row r="2587" spans="1:16" x14ac:dyDescent="0.2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1229</v>
      </c>
      <c r="D2587" s="33" t="s">
        <v>1</v>
      </c>
      <c r="E2587" s="34">
        <v>5</v>
      </c>
      <c r="F2587" s="34"/>
      <c r="G2587" s="34" t="s">
        <v>1165</v>
      </c>
      <c r="H2587" t="s">
        <v>1168</v>
      </c>
      <c r="I2587" s="43" t="s">
        <v>64</v>
      </c>
      <c r="J2587" s="96">
        <v>2473310397.3971143</v>
      </c>
      <c r="K2587" s="36">
        <v>-10579050.296623033</v>
      </c>
      <c r="L2587" s="36">
        <v>485611231.10911775</v>
      </c>
      <c r="M2587" s="36">
        <v>0</v>
      </c>
      <c r="N2587" s="36">
        <v>1254036810.448904</v>
      </c>
      <c r="O2587" s="36">
        <v>212003554.70980623</v>
      </c>
      <c r="P2587" s="110">
        <v>0</v>
      </c>
    </row>
    <row r="2588" spans="1:16" x14ac:dyDescent="0.2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1229</v>
      </c>
      <c r="D2588" s="33" t="s">
        <v>5</v>
      </c>
      <c r="E2588" s="34">
        <v>1</v>
      </c>
      <c r="F2588" s="34"/>
      <c r="G2588" s="34" t="s">
        <v>1165</v>
      </c>
      <c r="H2588" t="s">
        <v>1168</v>
      </c>
      <c r="I2588" s="43" t="s">
        <v>40</v>
      </c>
      <c r="J2588" s="96">
        <v>83795536.606639326</v>
      </c>
      <c r="K2588" s="36">
        <v>13951053.598106969</v>
      </c>
      <c r="L2588" s="36">
        <v>91819077.895159677</v>
      </c>
      <c r="M2588" s="36">
        <v>0</v>
      </c>
      <c r="N2588" s="36">
        <v>198085135.36716923</v>
      </c>
      <c r="O2588" s="36">
        <v>60842776.485146224</v>
      </c>
      <c r="P2588" s="110">
        <v>0</v>
      </c>
    </row>
    <row r="2589" spans="1:16" x14ac:dyDescent="0.2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1229</v>
      </c>
      <c r="D2589" s="33" t="s">
        <v>5</v>
      </c>
      <c r="E2589" s="34">
        <v>2</v>
      </c>
      <c r="F2589" s="34"/>
      <c r="G2589" s="34" t="s">
        <v>1165</v>
      </c>
      <c r="H2589" t="s">
        <v>1168</v>
      </c>
      <c r="I2589" s="43" t="s">
        <v>47</v>
      </c>
      <c r="J2589" s="96">
        <v>810265938.09558022</v>
      </c>
      <c r="K2589" s="36">
        <v>31062262.935408186</v>
      </c>
      <c r="L2589" s="36">
        <v>154678863.47265208</v>
      </c>
      <c r="M2589" s="36">
        <v>0</v>
      </c>
      <c r="N2589" s="36">
        <v>378369100.72427529</v>
      </c>
      <c r="O2589" s="36">
        <v>101461954.91610913</v>
      </c>
      <c r="P2589" s="110">
        <v>0</v>
      </c>
    </row>
    <row r="2590" spans="1:16" x14ac:dyDescent="0.2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1229</v>
      </c>
      <c r="D2590" s="33" t="s">
        <v>5</v>
      </c>
      <c r="E2590" s="34">
        <v>3</v>
      </c>
      <c r="F2590" s="34"/>
      <c r="G2590" s="34" t="s">
        <v>1165</v>
      </c>
      <c r="H2590" t="s">
        <v>1168</v>
      </c>
      <c r="I2590" s="43" t="s">
        <v>54</v>
      </c>
      <c r="J2590" s="96">
        <v>-293815305.55449432</v>
      </c>
      <c r="K2590" s="36">
        <v>43253605.71351593</v>
      </c>
      <c r="L2590" s="36">
        <v>13455889.431997756</v>
      </c>
      <c r="M2590" s="36">
        <v>0</v>
      </c>
      <c r="N2590" s="36">
        <v>594327978.17614579</v>
      </c>
      <c r="O2590" s="36">
        <v>100247383.06970771</v>
      </c>
      <c r="P2590" s="110">
        <v>0</v>
      </c>
    </row>
    <row r="2591" spans="1:16" x14ac:dyDescent="0.2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1229</v>
      </c>
      <c r="D2591" s="33" t="s">
        <v>5</v>
      </c>
      <c r="E2591" s="34">
        <v>4</v>
      </c>
      <c r="F2591" s="34"/>
      <c r="G2591" s="34" t="s">
        <v>1165</v>
      </c>
      <c r="H2591" t="s">
        <v>1168</v>
      </c>
      <c r="I2591" s="43" t="s">
        <v>61</v>
      </c>
      <c r="J2591" s="96">
        <v>1359342952.7665575</v>
      </c>
      <c r="K2591" s="36">
        <v>59106026.75048434</v>
      </c>
      <c r="L2591" s="36">
        <v>69400580.212666944</v>
      </c>
      <c r="M2591" s="36">
        <v>0</v>
      </c>
      <c r="N2591" s="36">
        <v>1054115717.180647</v>
      </c>
      <c r="O2591" s="36">
        <v>152774873.98008284</v>
      </c>
      <c r="P2591" s="110">
        <v>0</v>
      </c>
    </row>
    <row r="2592" spans="1:16" x14ac:dyDescent="0.2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1229</v>
      </c>
      <c r="D2592" s="33" t="s">
        <v>5</v>
      </c>
      <c r="E2592" s="34">
        <v>5</v>
      </c>
      <c r="F2592" s="34"/>
      <c r="G2592" s="34" t="s">
        <v>1165</v>
      </c>
      <c r="H2592" t="s">
        <v>1168</v>
      </c>
      <c r="I2592" s="43" t="s">
        <v>68</v>
      </c>
      <c r="J2592" s="96">
        <v>4676919283.8743563</v>
      </c>
      <c r="K2592" s="36">
        <v>124367976.54254436</v>
      </c>
      <c r="L2592" s="36">
        <v>484816055.54749548</v>
      </c>
      <c r="M2592" s="36">
        <v>0</v>
      </c>
      <c r="N2592" s="36">
        <v>1894394087.6102483</v>
      </c>
      <c r="O2592" s="36">
        <v>417378194.91741049</v>
      </c>
      <c r="P2592" s="110">
        <v>0</v>
      </c>
    </row>
    <row r="2593" spans="1:16" x14ac:dyDescent="0.2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1229</v>
      </c>
      <c r="D2593" s="33" t="s">
        <v>5</v>
      </c>
      <c r="E2593" s="34">
        <v>6</v>
      </c>
      <c r="F2593" s="34"/>
      <c r="G2593" s="34" t="s">
        <v>1165</v>
      </c>
      <c r="H2593" t="s">
        <v>1168</v>
      </c>
      <c r="I2593" s="43" t="s">
        <v>75</v>
      </c>
      <c r="J2593" s="96">
        <v>6072823840.0377178</v>
      </c>
      <c r="K2593" s="36">
        <v>174754194.3439509</v>
      </c>
      <c r="L2593" s="36">
        <v>720011092.27721298</v>
      </c>
      <c r="M2593" s="36">
        <v>0</v>
      </c>
      <c r="N2593" s="36">
        <v>1973502228.4212761</v>
      </c>
      <c r="O2593" s="36">
        <v>425441460.27639443</v>
      </c>
      <c r="P2593" s="110">
        <v>0</v>
      </c>
    </row>
    <row r="2594" spans="1:16" x14ac:dyDescent="0.2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1229</v>
      </c>
      <c r="D2594" s="33" t="s">
        <v>2</v>
      </c>
      <c r="E2594" s="34">
        <v>1</v>
      </c>
      <c r="F2594" s="34"/>
      <c r="G2594" s="34" t="s">
        <v>1165</v>
      </c>
      <c r="H2594" t="s">
        <v>1168</v>
      </c>
      <c r="I2594" s="43" t="s">
        <v>37</v>
      </c>
      <c r="J2594" s="96">
        <v>-1239806832.1504929</v>
      </c>
      <c r="K2594" s="36">
        <v>-29822019.575392742</v>
      </c>
      <c r="L2594" s="36">
        <v>-164907462.66201159</v>
      </c>
      <c r="M2594" s="36">
        <v>0</v>
      </c>
      <c r="N2594" s="36">
        <v>-496758026.92376494</v>
      </c>
      <c r="O2594" s="36">
        <v>-31393447.422386531</v>
      </c>
      <c r="P2594" s="110">
        <v>0</v>
      </c>
    </row>
    <row r="2595" spans="1:16" x14ac:dyDescent="0.2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1229</v>
      </c>
      <c r="D2595" s="33" t="s">
        <v>2</v>
      </c>
      <c r="E2595" s="34">
        <v>2</v>
      </c>
      <c r="F2595" s="34"/>
      <c r="G2595" s="34" t="s">
        <v>1165</v>
      </c>
      <c r="H2595" t="s">
        <v>1168</v>
      </c>
      <c r="I2595" s="43" t="s">
        <v>44</v>
      </c>
      <c r="J2595" s="96">
        <v>-3211047823.8917866</v>
      </c>
      <c r="K2595" s="36">
        <v>-38486482.149197385</v>
      </c>
      <c r="L2595" s="36">
        <v>-453251917.72261608</v>
      </c>
      <c r="M2595" s="36">
        <v>0</v>
      </c>
      <c r="N2595" s="36">
        <v>-600287347.80226994</v>
      </c>
      <c r="O2595" s="36">
        <v>-165668879.47076151</v>
      </c>
      <c r="P2595" s="110">
        <v>0</v>
      </c>
    </row>
    <row r="2596" spans="1:16" x14ac:dyDescent="0.2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1229</v>
      </c>
      <c r="D2596" s="33" t="s">
        <v>2</v>
      </c>
      <c r="E2596" s="34">
        <v>3</v>
      </c>
      <c r="F2596" s="34"/>
      <c r="G2596" s="34" t="s">
        <v>1165</v>
      </c>
      <c r="H2596" t="s">
        <v>1168</v>
      </c>
      <c r="I2596" s="43" t="s">
        <v>51</v>
      </c>
      <c r="J2596" s="96">
        <v>-4586817475.5358047</v>
      </c>
      <c r="K2596" s="36">
        <v>-108496453.67621094</v>
      </c>
      <c r="L2596" s="36">
        <v>-506709212.75796819</v>
      </c>
      <c r="M2596" s="36">
        <v>0</v>
      </c>
      <c r="N2596" s="36">
        <v>-431795283.01283431</v>
      </c>
      <c r="O2596" s="36">
        <v>-58487349.057325147</v>
      </c>
      <c r="P2596" s="110">
        <v>0</v>
      </c>
    </row>
    <row r="2597" spans="1:16" x14ac:dyDescent="0.2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1229</v>
      </c>
      <c r="D2597" s="33" t="s">
        <v>3</v>
      </c>
      <c r="E2597" s="34">
        <v>1</v>
      </c>
      <c r="F2597" s="34"/>
      <c r="G2597" s="34" t="s">
        <v>1165</v>
      </c>
      <c r="H2597" t="s">
        <v>1168</v>
      </c>
      <c r="I2597" s="43" t="s">
        <v>38</v>
      </c>
      <c r="J2597" s="96">
        <v>-442538999.94751084</v>
      </c>
      <c r="K2597" s="36">
        <v>-5515941.311467668</v>
      </c>
      <c r="L2597" s="36">
        <v>24211206.462591693</v>
      </c>
      <c r="M2597" s="36">
        <v>0</v>
      </c>
      <c r="N2597" s="36">
        <v>-99984610.842177033</v>
      </c>
      <c r="O2597" s="36">
        <v>47060382.441131212</v>
      </c>
      <c r="P2597" s="110">
        <v>0</v>
      </c>
    </row>
    <row r="2598" spans="1:16" x14ac:dyDescent="0.2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1229</v>
      </c>
      <c r="D2598" s="33" t="s">
        <v>3</v>
      </c>
      <c r="E2598" s="34">
        <v>2</v>
      </c>
      <c r="F2598" s="34"/>
      <c r="G2598" s="34" t="s">
        <v>1165</v>
      </c>
      <c r="H2598" t="s">
        <v>1168</v>
      </c>
      <c r="I2598" s="43" t="s">
        <v>45</v>
      </c>
      <c r="J2598" s="96">
        <v>-132725696.55258772</v>
      </c>
      <c r="K2598" s="36">
        <v>3666483.6304192091</v>
      </c>
      <c r="L2598" s="36">
        <v>5575074.4103165492</v>
      </c>
      <c r="M2598" s="36">
        <v>0</v>
      </c>
      <c r="N2598" s="36">
        <v>428044580.05646718</v>
      </c>
      <c r="O2598" s="36">
        <v>127780225.75735231</v>
      </c>
      <c r="P2598" s="110">
        <v>0</v>
      </c>
    </row>
    <row r="2599" spans="1:16" x14ac:dyDescent="0.2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1229</v>
      </c>
      <c r="D2599" s="33" t="s">
        <v>3</v>
      </c>
      <c r="E2599" s="34">
        <v>3</v>
      </c>
      <c r="F2599" s="34"/>
      <c r="G2599" s="34" t="s">
        <v>1165</v>
      </c>
      <c r="H2599" t="s">
        <v>1168</v>
      </c>
      <c r="I2599" s="43" t="s">
        <v>52</v>
      </c>
      <c r="J2599" s="96">
        <v>2798956616.9143906</v>
      </c>
      <c r="K2599" s="36">
        <v>6860321.302619989</v>
      </c>
      <c r="L2599" s="36">
        <v>249828680.58151248</v>
      </c>
      <c r="M2599" s="36">
        <v>0</v>
      </c>
      <c r="N2599" s="36">
        <v>1279357645.7920055</v>
      </c>
      <c r="O2599" s="36">
        <v>273601816.01026791</v>
      </c>
      <c r="P2599" s="110">
        <v>0</v>
      </c>
    </row>
    <row r="2600" spans="1:16" x14ac:dyDescent="0.2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1229</v>
      </c>
      <c r="D2600" s="33" t="s">
        <v>3</v>
      </c>
      <c r="E2600" s="34">
        <v>4</v>
      </c>
      <c r="F2600" s="34"/>
      <c r="G2600" s="34" t="s">
        <v>1165</v>
      </c>
      <c r="H2600" t="s">
        <v>1168</v>
      </c>
      <c r="I2600" s="43" t="s">
        <v>59</v>
      </c>
      <c r="J2600" s="96">
        <v>2724960928.660028</v>
      </c>
      <c r="K2600" s="36">
        <v>22792992.80814169</v>
      </c>
      <c r="L2600" s="36">
        <v>184603214.81830323</v>
      </c>
      <c r="M2600" s="36">
        <v>0</v>
      </c>
      <c r="N2600" s="36">
        <v>1865547631.1489346</v>
      </c>
      <c r="O2600" s="36">
        <v>277703092.31280077</v>
      </c>
      <c r="P2600" s="110">
        <v>0</v>
      </c>
    </row>
    <row r="2601" spans="1:16" x14ac:dyDescent="0.2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1229</v>
      </c>
      <c r="D2601" s="33" t="s">
        <v>3</v>
      </c>
      <c r="E2601" s="34">
        <v>5</v>
      </c>
      <c r="F2601" s="34"/>
      <c r="G2601" s="34" t="s">
        <v>1165</v>
      </c>
      <c r="H2601" t="s">
        <v>1168</v>
      </c>
      <c r="I2601" s="43" t="s">
        <v>66</v>
      </c>
      <c r="J2601" s="96">
        <v>4837075325.8480539</v>
      </c>
      <c r="K2601" s="36">
        <v>92689446.308627978</v>
      </c>
      <c r="L2601" s="36">
        <v>307023907.27190626</v>
      </c>
      <c r="M2601" s="36">
        <v>0</v>
      </c>
      <c r="N2601" s="36">
        <v>2205842468.4314833</v>
      </c>
      <c r="O2601" s="36">
        <v>345560447.76563698</v>
      </c>
      <c r="P2601" s="110">
        <v>0</v>
      </c>
    </row>
    <row r="2602" spans="1:16" x14ac:dyDescent="0.2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1229</v>
      </c>
      <c r="D2602" s="33" t="s">
        <v>3</v>
      </c>
      <c r="E2602" s="34">
        <v>6</v>
      </c>
      <c r="F2602" s="34"/>
      <c r="G2602" s="34" t="s">
        <v>1165</v>
      </c>
      <c r="H2602" t="s">
        <v>1168</v>
      </c>
      <c r="I2602" s="43" t="s">
        <v>73</v>
      </c>
      <c r="J2602" s="96">
        <v>7095843270.9286222</v>
      </c>
      <c r="K2602" s="36">
        <v>125479160.89149842</v>
      </c>
      <c r="L2602" s="36">
        <v>643950181.90735936</v>
      </c>
      <c r="M2602" s="36">
        <v>0</v>
      </c>
      <c r="N2602" s="36">
        <v>2260077031.8377337</v>
      </c>
      <c r="O2602" s="36">
        <v>355491718.66171682</v>
      </c>
      <c r="P2602" s="110">
        <v>0</v>
      </c>
    </row>
    <row r="2603" spans="1:16" x14ac:dyDescent="0.2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1229</v>
      </c>
      <c r="D2603" s="33" t="s">
        <v>4</v>
      </c>
      <c r="E2603" s="34">
        <v>1</v>
      </c>
      <c r="F2603" s="34"/>
      <c r="G2603" s="34" t="s">
        <v>1165</v>
      </c>
      <c r="H2603" t="s">
        <v>1168</v>
      </c>
      <c r="I2603" s="43" t="s">
        <v>39</v>
      </c>
      <c r="J2603" s="96">
        <v>260239329.90070209</v>
      </c>
      <c r="K2603" s="36">
        <v>-16178614.544877196</v>
      </c>
      <c r="L2603" s="36">
        <v>49537298.248969339</v>
      </c>
      <c r="M2603" s="36">
        <v>0</v>
      </c>
      <c r="N2603" s="36">
        <v>300745920.80385149</v>
      </c>
      <c r="O2603" s="36">
        <v>87069468.953687638</v>
      </c>
      <c r="P2603" s="110">
        <v>0</v>
      </c>
    </row>
    <row r="2604" spans="1:16" x14ac:dyDescent="0.2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1229</v>
      </c>
      <c r="D2604" s="33" t="s">
        <v>4</v>
      </c>
      <c r="E2604" s="34">
        <v>2</v>
      </c>
      <c r="F2604" s="34"/>
      <c r="G2604" s="34" t="s">
        <v>1165</v>
      </c>
      <c r="H2604" t="s">
        <v>1168</v>
      </c>
      <c r="I2604" s="43" t="s">
        <v>46</v>
      </c>
      <c r="J2604" s="96">
        <v>83078518.490620151</v>
      </c>
      <c r="K2604" s="36">
        <v>-6265366.5497712102</v>
      </c>
      <c r="L2604" s="36">
        <v>86214170.945049614</v>
      </c>
      <c r="M2604" s="36">
        <v>0</v>
      </c>
      <c r="N2604" s="36">
        <v>875570652.62860143</v>
      </c>
      <c r="O2604" s="36">
        <v>126633035.36915173</v>
      </c>
      <c r="P2604" s="110">
        <v>0</v>
      </c>
    </row>
    <row r="2605" spans="1:16" x14ac:dyDescent="0.2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1229</v>
      </c>
      <c r="D2605" s="33" t="s">
        <v>4</v>
      </c>
      <c r="E2605" s="34">
        <v>3</v>
      </c>
      <c r="F2605" s="34"/>
      <c r="G2605" s="34" t="s">
        <v>1165</v>
      </c>
      <c r="H2605" t="s">
        <v>1168</v>
      </c>
      <c r="I2605" s="43" t="s">
        <v>53</v>
      </c>
      <c r="J2605" s="96">
        <v>-718282896.52365053</v>
      </c>
      <c r="K2605" s="36">
        <v>-15946502.275945406</v>
      </c>
      <c r="L2605" s="36">
        <v>54071825.205886342</v>
      </c>
      <c r="M2605" s="36">
        <v>0</v>
      </c>
      <c r="N2605" s="36">
        <v>715939666.67231262</v>
      </c>
      <c r="O2605" s="36">
        <v>166570445.29788345</v>
      </c>
      <c r="P2605" s="110">
        <v>0</v>
      </c>
    </row>
    <row r="2606" spans="1:16" x14ac:dyDescent="0.2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1229</v>
      </c>
      <c r="D2606" s="33" t="s">
        <v>4</v>
      </c>
      <c r="E2606" s="34">
        <v>4</v>
      </c>
      <c r="F2606" s="34"/>
      <c r="G2606" s="34" t="s">
        <v>1165</v>
      </c>
      <c r="H2606" t="s">
        <v>1168</v>
      </c>
      <c r="I2606" s="43" t="s">
        <v>60</v>
      </c>
      <c r="J2606" s="96">
        <v>538778548.59068179</v>
      </c>
      <c r="K2606" s="36">
        <v>-27006134.838199336</v>
      </c>
      <c r="L2606" s="36">
        <v>340416138.37898445</v>
      </c>
      <c r="M2606" s="36">
        <v>0</v>
      </c>
      <c r="N2606" s="36">
        <v>1049337957.0519702</v>
      </c>
      <c r="O2606" s="36">
        <v>217843863.49998131</v>
      </c>
      <c r="P2606" s="110">
        <v>0</v>
      </c>
    </row>
    <row r="2607" spans="1:16" x14ac:dyDescent="0.2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1229</v>
      </c>
      <c r="D2607" s="33" t="s">
        <v>4</v>
      </c>
      <c r="E2607" s="34">
        <v>5</v>
      </c>
      <c r="F2607" s="34"/>
      <c r="G2607" s="34" t="s">
        <v>1165</v>
      </c>
      <c r="H2607" t="s">
        <v>1168</v>
      </c>
      <c r="I2607" s="43" t="s">
        <v>67</v>
      </c>
      <c r="J2607" s="96">
        <v>2849573902.6377358</v>
      </c>
      <c r="K2607" s="36">
        <v>-2638435.3088808404</v>
      </c>
      <c r="L2607" s="36">
        <v>619173098.42611122</v>
      </c>
      <c r="M2607" s="36">
        <v>0</v>
      </c>
      <c r="N2607" s="36">
        <v>1565605663.7710893</v>
      </c>
      <c r="O2607" s="36">
        <v>392123715.25360107</v>
      </c>
      <c r="P2607" s="110">
        <v>0</v>
      </c>
    </row>
    <row r="2608" spans="1:16" x14ac:dyDescent="0.2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1229</v>
      </c>
      <c r="D2608" s="33" t="s">
        <v>0</v>
      </c>
      <c r="E2608" s="34">
        <v>1</v>
      </c>
      <c r="F2608" s="34"/>
      <c r="G2608" s="34" t="s">
        <v>1164</v>
      </c>
      <c r="H2608" t="s">
        <v>1168</v>
      </c>
      <c r="I2608" s="43" t="s">
        <v>35</v>
      </c>
      <c r="J2608" s="96">
        <v>367939074.1223411</v>
      </c>
      <c r="K2608" s="36">
        <v>-10824714.195591314</v>
      </c>
      <c r="L2608" s="36">
        <v>150272385.55033875</v>
      </c>
      <c r="M2608" s="36">
        <v>0</v>
      </c>
      <c r="N2608" s="36">
        <v>-75746031.03656368</v>
      </c>
      <c r="O2608" s="36">
        <v>56956077.066870116</v>
      </c>
      <c r="P2608" s="110">
        <v>0</v>
      </c>
    </row>
    <row r="2609" spans="1:16" x14ac:dyDescent="0.2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1229</v>
      </c>
      <c r="D2609" s="33" t="s">
        <v>0</v>
      </c>
      <c r="E2609" s="34">
        <v>2</v>
      </c>
      <c r="F2609" s="34"/>
      <c r="G2609" s="34" t="s">
        <v>1164</v>
      </c>
      <c r="H2609" t="s">
        <v>1168</v>
      </c>
      <c r="I2609" s="43" t="s">
        <v>42</v>
      </c>
      <c r="J2609" s="96">
        <v>595761249.28268301</v>
      </c>
      <c r="K2609" s="36">
        <v>34729516.148032226</v>
      </c>
      <c r="L2609" s="36">
        <v>158145660.6664024</v>
      </c>
      <c r="M2609" s="36">
        <v>0</v>
      </c>
      <c r="N2609" s="36">
        <v>409818886.56576484</v>
      </c>
      <c r="O2609" s="36">
        <v>100616667.14036386</v>
      </c>
      <c r="P2609" s="110">
        <v>0</v>
      </c>
    </row>
    <row r="2610" spans="1:16" x14ac:dyDescent="0.2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1229</v>
      </c>
      <c r="D2610" s="33" t="s">
        <v>0</v>
      </c>
      <c r="E2610" s="34">
        <v>3</v>
      </c>
      <c r="F2610" s="34"/>
      <c r="G2610" s="34" t="s">
        <v>1164</v>
      </c>
      <c r="H2610" t="s">
        <v>1168</v>
      </c>
      <c r="I2610" s="43" t="s">
        <v>49</v>
      </c>
      <c r="J2610" s="96">
        <v>2280432664.9088202</v>
      </c>
      <c r="K2610" s="36">
        <v>64577459.973026149</v>
      </c>
      <c r="L2610" s="36">
        <v>360055347.30886787</v>
      </c>
      <c r="M2610" s="36">
        <v>0</v>
      </c>
      <c r="N2610" s="36">
        <v>1024742719.7391673</v>
      </c>
      <c r="O2610" s="36">
        <v>212626111.80325326</v>
      </c>
      <c r="P2610" s="110">
        <v>0</v>
      </c>
    </row>
    <row r="2611" spans="1:16" x14ac:dyDescent="0.2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1229</v>
      </c>
      <c r="D2611" s="33" t="s">
        <v>0</v>
      </c>
      <c r="E2611" s="34">
        <v>4</v>
      </c>
      <c r="F2611" s="34"/>
      <c r="G2611" s="34" t="s">
        <v>1164</v>
      </c>
      <c r="H2611" t="s">
        <v>1168</v>
      </c>
      <c r="I2611" s="43" t="s">
        <v>56</v>
      </c>
      <c r="J2611" s="96">
        <v>3032599633.9267621</v>
      </c>
      <c r="K2611" s="36">
        <v>98471604.486282378</v>
      </c>
      <c r="L2611" s="36">
        <v>492858588.1620813</v>
      </c>
      <c r="M2611" s="36">
        <v>0</v>
      </c>
      <c r="N2611" s="36">
        <v>1204632500.5170665</v>
      </c>
      <c r="O2611" s="36">
        <v>244806233.31172463</v>
      </c>
      <c r="P2611" s="110">
        <v>0</v>
      </c>
    </row>
    <row r="2612" spans="1:16" x14ac:dyDescent="0.2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1229</v>
      </c>
      <c r="D2612" s="33" t="s">
        <v>0</v>
      </c>
      <c r="E2612" s="34">
        <v>5</v>
      </c>
      <c r="F2612" s="34"/>
      <c r="G2612" s="34" t="s">
        <v>1164</v>
      </c>
      <c r="H2612" t="s">
        <v>1168</v>
      </c>
      <c r="I2612" s="43" t="s">
        <v>63</v>
      </c>
      <c r="J2612" s="96">
        <v>5120421937.2770882</v>
      </c>
      <c r="K2612" s="36">
        <v>164668190.71232155</v>
      </c>
      <c r="L2612" s="36">
        <v>734642015.45355868</v>
      </c>
      <c r="M2612" s="36">
        <v>0</v>
      </c>
      <c r="N2612" s="36">
        <v>1680170120.5978231</v>
      </c>
      <c r="O2612" s="36">
        <v>334889763.41841882</v>
      </c>
      <c r="P2612" s="110">
        <v>0</v>
      </c>
    </row>
    <row r="2613" spans="1:16" x14ac:dyDescent="0.2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1229</v>
      </c>
      <c r="D2613" s="33" t="s">
        <v>0</v>
      </c>
      <c r="E2613" s="34">
        <v>6</v>
      </c>
      <c r="F2613" s="34"/>
      <c r="G2613" s="34" t="s">
        <v>1164</v>
      </c>
      <c r="H2613" t="s">
        <v>1168</v>
      </c>
      <c r="I2613" s="43" t="s">
        <v>70</v>
      </c>
      <c r="J2613" s="96">
        <v>7742829232.9572849</v>
      </c>
      <c r="K2613" s="36">
        <v>201207569.24586529</v>
      </c>
      <c r="L2613" s="36">
        <v>1114298628.8435786</v>
      </c>
      <c r="M2613" s="36">
        <v>0</v>
      </c>
      <c r="N2613" s="36">
        <v>2138851006.3292096</v>
      </c>
      <c r="O2613" s="36">
        <v>452857051.75638986</v>
      </c>
      <c r="P2613" s="110">
        <v>0</v>
      </c>
    </row>
    <row r="2614" spans="1:16" x14ac:dyDescent="0.2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1229</v>
      </c>
      <c r="D2614" s="33" t="s">
        <v>1</v>
      </c>
      <c r="E2614" s="34">
        <v>1</v>
      </c>
      <c r="F2614" s="34"/>
      <c r="G2614" s="34" t="s">
        <v>1164</v>
      </c>
      <c r="H2614" t="s">
        <v>1168</v>
      </c>
      <c r="I2614" s="43" t="s">
        <v>36</v>
      </c>
      <c r="J2614" s="96">
        <v>353401368.3841604</v>
      </c>
      <c r="K2614" s="36">
        <v>-5045250.0801879829</v>
      </c>
      <c r="L2614" s="36">
        <v>96477464.751219168</v>
      </c>
      <c r="M2614" s="36">
        <v>0</v>
      </c>
      <c r="N2614" s="36">
        <v>30411596.532755278</v>
      </c>
      <c r="O2614" s="36">
        <v>2905304.9459871878</v>
      </c>
      <c r="P2614" s="110">
        <v>0</v>
      </c>
    </row>
    <row r="2615" spans="1:16" x14ac:dyDescent="0.2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1229</v>
      </c>
      <c r="D2615" s="33" t="s">
        <v>1</v>
      </c>
      <c r="E2615" s="34">
        <v>2</v>
      </c>
      <c r="F2615" s="34"/>
      <c r="G2615" s="34" t="s">
        <v>1164</v>
      </c>
      <c r="H2615" t="s">
        <v>1168</v>
      </c>
      <c r="I2615" s="43" t="s">
        <v>43</v>
      </c>
      <c r="J2615" s="96">
        <v>1497250385.2873907</v>
      </c>
      <c r="K2615" s="36">
        <v>17448625.894763317</v>
      </c>
      <c r="L2615" s="36">
        <v>234793768.40446892</v>
      </c>
      <c r="M2615" s="36">
        <v>0</v>
      </c>
      <c r="N2615" s="36">
        <v>554770940.96025133</v>
      </c>
      <c r="O2615" s="36">
        <v>84506017.728559032</v>
      </c>
      <c r="P2615" s="110">
        <v>0</v>
      </c>
    </row>
    <row r="2616" spans="1:16" x14ac:dyDescent="0.2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1229</v>
      </c>
      <c r="D2616" s="33" t="s">
        <v>1</v>
      </c>
      <c r="E2616" s="34">
        <v>3</v>
      </c>
      <c r="F2616" s="34"/>
      <c r="G2616" s="34" t="s">
        <v>1164</v>
      </c>
      <c r="H2616" t="s">
        <v>1168</v>
      </c>
      <c r="I2616" s="43" t="s">
        <v>50</v>
      </c>
      <c r="J2616" s="96">
        <v>3618859945.4184022</v>
      </c>
      <c r="K2616" s="36">
        <v>45469969.787765294</v>
      </c>
      <c r="L2616" s="36">
        <v>541591433.06974638</v>
      </c>
      <c r="M2616" s="36">
        <v>0</v>
      </c>
      <c r="N2616" s="36">
        <v>1063248961.3090883</v>
      </c>
      <c r="O2616" s="36">
        <v>229609912.40231964</v>
      </c>
      <c r="P2616" s="110">
        <v>0</v>
      </c>
    </row>
    <row r="2617" spans="1:16" x14ac:dyDescent="0.2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1229</v>
      </c>
      <c r="D2617" s="33" t="s">
        <v>1</v>
      </c>
      <c r="E2617" s="34">
        <v>4</v>
      </c>
      <c r="F2617" s="34"/>
      <c r="G2617" s="34" t="s">
        <v>1164</v>
      </c>
      <c r="H2617" t="s">
        <v>1168</v>
      </c>
      <c r="I2617" s="43" t="s">
        <v>57</v>
      </c>
      <c r="J2617" s="96">
        <v>6654141902.9502039</v>
      </c>
      <c r="K2617" s="36">
        <v>97400904.655807436</v>
      </c>
      <c r="L2617" s="36">
        <v>916191006.40352118</v>
      </c>
      <c r="M2617" s="36">
        <v>0</v>
      </c>
      <c r="N2617" s="36">
        <v>1749662058.7162569</v>
      </c>
      <c r="O2617" s="36">
        <v>357537715.98339874</v>
      </c>
      <c r="P2617" s="110">
        <v>0</v>
      </c>
    </row>
    <row r="2618" spans="1:16" x14ac:dyDescent="0.2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1229</v>
      </c>
      <c r="D2618" s="33" t="s">
        <v>1</v>
      </c>
      <c r="E2618" s="34">
        <v>5</v>
      </c>
      <c r="F2618" s="34"/>
      <c r="G2618" s="34" t="s">
        <v>1164</v>
      </c>
      <c r="H2618" t="s">
        <v>1168</v>
      </c>
      <c r="I2618" s="43" t="s">
        <v>64</v>
      </c>
      <c r="J2618" s="96">
        <v>6833632342.0453596</v>
      </c>
      <c r="K2618" s="36">
        <v>120729610.77524194</v>
      </c>
      <c r="L2618" s="36">
        <v>1041439859.1962838</v>
      </c>
      <c r="M2618" s="36">
        <v>0</v>
      </c>
      <c r="N2618" s="36">
        <v>1913586872.8758268</v>
      </c>
      <c r="O2618" s="36">
        <v>382490470.84963256</v>
      </c>
      <c r="P2618" s="110">
        <v>0</v>
      </c>
    </row>
    <row r="2619" spans="1:16" x14ac:dyDescent="0.2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1229</v>
      </c>
      <c r="D2619" s="33" t="s">
        <v>5</v>
      </c>
      <c r="E2619" s="34">
        <v>1</v>
      </c>
      <c r="F2619" s="34"/>
      <c r="G2619" s="34" t="s">
        <v>1164</v>
      </c>
      <c r="H2619" t="s">
        <v>1168</v>
      </c>
      <c r="I2619" s="43" t="s">
        <v>40</v>
      </c>
      <c r="J2619" s="96">
        <v>128950276.71945688</v>
      </c>
      <c r="K2619" s="36">
        <v>15012264.020722324</v>
      </c>
      <c r="L2619" s="36">
        <v>97957112.341747195</v>
      </c>
      <c r="M2619" s="36">
        <v>0</v>
      </c>
      <c r="N2619" s="36">
        <v>205293867.49240628</v>
      </c>
      <c r="O2619" s="36">
        <v>62142715.313658185</v>
      </c>
      <c r="P2619" s="110">
        <v>0</v>
      </c>
    </row>
    <row r="2620" spans="1:16" x14ac:dyDescent="0.2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1229</v>
      </c>
      <c r="D2620" s="33" t="s">
        <v>5</v>
      </c>
      <c r="E2620" s="34">
        <v>2</v>
      </c>
      <c r="F2620" s="34"/>
      <c r="G2620" s="34" t="s">
        <v>1164</v>
      </c>
      <c r="H2620" t="s">
        <v>1168</v>
      </c>
      <c r="I2620" s="43" t="s">
        <v>47</v>
      </c>
      <c r="J2620" s="96">
        <v>1748477077.2430711</v>
      </c>
      <c r="K2620" s="36">
        <v>53892525.666401334</v>
      </c>
      <c r="L2620" s="36">
        <v>280453006.09015441</v>
      </c>
      <c r="M2620" s="36">
        <v>0</v>
      </c>
      <c r="N2620" s="36">
        <v>561405563.08667254</v>
      </c>
      <c r="O2620" s="36">
        <v>141097089.73945126</v>
      </c>
      <c r="P2620" s="110">
        <v>0</v>
      </c>
    </row>
    <row r="2621" spans="1:16" x14ac:dyDescent="0.2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1229</v>
      </c>
      <c r="D2621" s="33" t="s">
        <v>5</v>
      </c>
      <c r="E2621" s="34">
        <v>3</v>
      </c>
      <c r="F2621" s="34"/>
      <c r="G2621" s="34" t="s">
        <v>1164</v>
      </c>
      <c r="H2621" t="s">
        <v>1168</v>
      </c>
      <c r="I2621" s="43" t="s">
        <v>54</v>
      </c>
      <c r="J2621" s="96">
        <v>1817385370.7765474</v>
      </c>
      <c r="K2621" s="36">
        <v>88441073.717434525</v>
      </c>
      <c r="L2621" s="36">
        <v>298920190.38161969</v>
      </c>
      <c r="M2621" s="36">
        <v>0</v>
      </c>
      <c r="N2621" s="36">
        <v>948907888.44144392</v>
      </c>
      <c r="O2621" s="36">
        <v>184043377.61879647</v>
      </c>
      <c r="P2621" s="110">
        <v>0</v>
      </c>
    </row>
    <row r="2622" spans="1:16" x14ac:dyDescent="0.2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1229</v>
      </c>
      <c r="D2622" s="33" t="s">
        <v>5</v>
      </c>
      <c r="E2622" s="34">
        <v>4</v>
      </c>
      <c r="F2622" s="34"/>
      <c r="G2622" s="34" t="s">
        <v>1164</v>
      </c>
      <c r="H2622" t="s">
        <v>1168</v>
      </c>
      <c r="I2622" s="43" t="s">
        <v>61</v>
      </c>
      <c r="J2622" s="96">
        <v>4115217306.3485637</v>
      </c>
      <c r="K2622" s="36">
        <v>121727015.13578194</v>
      </c>
      <c r="L2622" s="36">
        <v>472661174.13051844</v>
      </c>
      <c r="M2622" s="36">
        <v>0</v>
      </c>
      <c r="N2622" s="36">
        <v>1478028910.489953</v>
      </c>
      <c r="O2622" s="36">
        <v>263035644.37427369</v>
      </c>
      <c r="P2622" s="110">
        <v>0</v>
      </c>
    </row>
    <row r="2623" spans="1:16" x14ac:dyDescent="0.2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1229</v>
      </c>
      <c r="D2623" s="33" t="s">
        <v>5</v>
      </c>
      <c r="E2623" s="34">
        <v>5</v>
      </c>
      <c r="F2623" s="34"/>
      <c r="G2623" s="34" t="s">
        <v>1164</v>
      </c>
      <c r="H2623" t="s">
        <v>1168</v>
      </c>
      <c r="I2623" s="43" t="s">
        <v>68</v>
      </c>
      <c r="J2623" s="96">
        <v>7301966654.323287</v>
      </c>
      <c r="K2623" s="36">
        <v>186912640.83869305</v>
      </c>
      <c r="L2623" s="36">
        <v>886347323.86963379</v>
      </c>
      <c r="M2623" s="36">
        <v>0</v>
      </c>
      <c r="N2623" s="36">
        <v>2222675421.6786489</v>
      </c>
      <c r="O2623" s="36">
        <v>492089317.64433026</v>
      </c>
      <c r="P2623" s="110">
        <v>0</v>
      </c>
    </row>
    <row r="2624" spans="1:16" x14ac:dyDescent="0.2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1229</v>
      </c>
      <c r="D2624" s="33" t="s">
        <v>5</v>
      </c>
      <c r="E2624" s="34">
        <v>6</v>
      </c>
      <c r="F2624" s="34"/>
      <c r="G2624" s="34" t="s">
        <v>1164</v>
      </c>
      <c r="H2624" t="s">
        <v>1168</v>
      </c>
      <c r="I2624" s="43" t="s">
        <v>75</v>
      </c>
      <c r="J2624" s="96">
        <v>9106832857.5670185</v>
      </c>
      <c r="K2624" s="36">
        <v>241865071.44659156</v>
      </c>
      <c r="L2624" s="36">
        <v>1176335731.0223415</v>
      </c>
      <c r="M2624" s="36">
        <v>0</v>
      </c>
      <c r="N2624" s="36">
        <v>2383994351.6505785</v>
      </c>
      <c r="O2624" s="36">
        <v>522281807.10145468</v>
      </c>
      <c r="P2624" s="110">
        <v>0</v>
      </c>
    </row>
    <row r="2625" spans="1:16" x14ac:dyDescent="0.2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1229</v>
      </c>
      <c r="D2625" s="33" t="s">
        <v>2</v>
      </c>
      <c r="E2625" s="34">
        <v>1</v>
      </c>
      <c r="F2625" s="34"/>
      <c r="G2625" s="34" t="s">
        <v>1164</v>
      </c>
      <c r="H2625" t="s">
        <v>1168</v>
      </c>
      <c r="I2625" s="43" t="s">
        <v>37</v>
      </c>
      <c r="J2625" s="96">
        <v>-508773445.72944552</v>
      </c>
      <c r="K2625" s="36">
        <v>-11729302.806506513</v>
      </c>
      <c r="L2625" s="36">
        <v>-63829595.255301543</v>
      </c>
      <c r="M2625" s="36">
        <v>0</v>
      </c>
      <c r="N2625" s="36">
        <v>-333483290.83542424</v>
      </c>
      <c r="O2625" s="36">
        <v>1788866.38843693</v>
      </c>
      <c r="P2625" s="110">
        <v>0</v>
      </c>
    </row>
    <row r="2626" spans="1:16" x14ac:dyDescent="0.2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1229</v>
      </c>
      <c r="D2626" s="33" t="s">
        <v>2</v>
      </c>
      <c r="E2626" s="34">
        <v>2</v>
      </c>
      <c r="F2626" s="34"/>
      <c r="G2626" s="34" t="s">
        <v>1164</v>
      </c>
      <c r="H2626" t="s">
        <v>1168</v>
      </c>
      <c r="I2626" s="43" t="s">
        <v>44</v>
      </c>
      <c r="J2626" s="96">
        <v>-433637897.80677748</v>
      </c>
      <c r="K2626" s="36">
        <v>24619189.929950185</v>
      </c>
      <c r="L2626" s="36">
        <v>-69511079.346272692</v>
      </c>
      <c r="M2626" s="36">
        <v>0</v>
      </c>
      <c r="N2626" s="36">
        <v>-31120316.932280883</v>
      </c>
      <c r="O2626" s="36">
        <v>-33496614.116393037</v>
      </c>
      <c r="P2626" s="110">
        <v>0</v>
      </c>
    </row>
    <row r="2627" spans="1:16" x14ac:dyDescent="0.2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1229</v>
      </c>
      <c r="D2627" s="33" t="s">
        <v>2</v>
      </c>
      <c r="E2627" s="34">
        <v>3</v>
      </c>
      <c r="F2627" s="34"/>
      <c r="G2627" s="34" t="s">
        <v>1164</v>
      </c>
      <c r="H2627" t="s">
        <v>1168</v>
      </c>
      <c r="I2627" s="43" t="s">
        <v>51</v>
      </c>
      <c r="J2627" s="96">
        <v>1399487580.3051536</v>
      </c>
      <c r="K2627" s="36">
        <v>38059457.14349439</v>
      </c>
      <c r="L2627" s="36">
        <v>281262171.15800309</v>
      </c>
      <c r="M2627" s="36">
        <v>0</v>
      </c>
      <c r="N2627" s="36">
        <v>660582021.24855268</v>
      </c>
      <c r="O2627" s="36">
        <v>175320944.88713196</v>
      </c>
      <c r="P2627" s="110">
        <v>0</v>
      </c>
    </row>
    <row r="2628" spans="1:16" x14ac:dyDescent="0.2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1229</v>
      </c>
      <c r="D2628" s="33" t="s">
        <v>3</v>
      </c>
      <c r="E2628" s="34">
        <v>1</v>
      </c>
      <c r="F2628" s="34"/>
      <c r="G2628" s="34" t="s">
        <v>1164</v>
      </c>
      <c r="H2628" t="s">
        <v>1168</v>
      </c>
      <c r="I2628" s="43" t="s">
        <v>38</v>
      </c>
      <c r="J2628" s="96">
        <v>-388666514.98598564</v>
      </c>
      <c r="K2628" s="36">
        <v>-4315142.8993363557</v>
      </c>
      <c r="L2628" s="36">
        <v>30689123.110572912</v>
      </c>
      <c r="M2628" s="36">
        <v>0</v>
      </c>
      <c r="N2628" s="36">
        <v>-88322854.599621326</v>
      </c>
      <c r="O2628" s="36">
        <v>49648491.489090316</v>
      </c>
      <c r="P2628" s="110">
        <v>0</v>
      </c>
    </row>
    <row r="2629" spans="1:16" x14ac:dyDescent="0.2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1229</v>
      </c>
      <c r="D2629" s="33" t="s">
        <v>3</v>
      </c>
      <c r="E2629" s="34">
        <v>2</v>
      </c>
      <c r="F2629" s="34"/>
      <c r="G2629" s="34" t="s">
        <v>1164</v>
      </c>
      <c r="H2629" t="s">
        <v>1168</v>
      </c>
      <c r="I2629" s="43" t="s">
        <v>45</v>
      </c>
      <c r="J2629" s="96">
        <v>709368011.38136566</v>
      </c>
      <c r="K2629" s="36">
        <v>24023666.817417525</v>
      </c>
      <c r="L2629" s="36">
        <v>119692798.48310348</v>
      </c>
      <c r="M2629" s="36">
        <v>0</v>
      </c>
      <c r="N2629" s="36">
        <v>577291601.14087605</v>
      </c>
      <c r="O2629" s="36">
        <v>159900571.07394809</v>
      </c>
      <c r="P2629" s="110">
        <v>0</v>
      </c>
    </row>
    <row r="2630" spans="1:16" x14ac:dyDescent="0.2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1229</v>
      </c>
      <c r="D2630" s="33" t="s">
        <v>3</v>
      </c>
      <c r="E2630" s="34">
        <v>3</v>
      </c>
      <c r="F2630" s="34"/>
      <c r="G2630" s="34" t="s">
        <v>1164</v>
      </c>
      <c r="H2630" t="s">
        <v>1168</v>
      </c>
      <c r="I2630" s="43" t="s">
        <v>52</v>
      </c>
      <c r="J2630" s="96">
        <v>4214571508.0907755</v>
      </c>
      <c r="K2630" s="36">
        <v>48550907.981424659</v>
      </c>
      <c r="L2630" s="36">
        <v>459735757.48479182</v>
      </c>
      <c r="M2630" s="36">
        <v>0</v>
      </c>
      <c r="N2630" s="36">
        <v>1491320563.7365527</v>
      </c>
      <c r="O2630" s="36">
        <v>322697834.71478266</v>
      </c>
      <c r="P2630" s="110">
        <v>0</v>
      </c>
    </row>
    <row r="2631" spans="1:16" x14ac:dyDescent="0.2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1229</v>
      </c>
      <c r="D2631" s="33" t="s">
        <v>3</v>
      </c>
      <c r="E2631" s="34">
        <v>4</v>
      </c>
      <c r="F2631" s="34"/>
      <c r="G2631" s="34" t="s">
        <v>1164</v>
      </c>
      <c r="H2631" t="s">
        <v>1168</v>
      </c>
      <c r="I2631" s="43" t="s">
        <v>59</v>
      </c>
      <c r="J2631" s="96">
        <v>4808715393.8450918</v>
      </c>
      <c r="K2631" s="36">
        <v>80968625.548179507</v>
      </c>
      <c r="L2631" s="36">
        <v>504890884.8931371</v>
      </c>
      <c r="M2631" s="36">
        <v>0</v>
      </c>
      <c r="N2631" s="36">
        <v>2090191911.4330211</v>
      </c>
      <c r="O2631" s="36">
        <v>350524143.25664735</v>
      </c>
      <c r="P2631" s="110">
        <v>0</v>
      </c>
    </row>
    <row r="2632" spans="1:16" x14ac:dyDescent="0.2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1229</v>
      </c>
      <c r="D2632" s="33" t="s">
        <v>3</v>
      </c>
      <c r="E2632" s="34">
        <v>5</v>
      </c>
      <c r="F2632" s="34"/>
      <c r="G2632" s="34" t="s">
        <v>1164</v>
      </c>
      <c r="H2632" t="s">
        <v>1168</v>
      </c>
      <c r="I2632" s="43" t="s">
        <v>66</v>
      </c>
      <c r="J2632" s="96">
        <v>7050414643.0725174</v>
      </c>
      <c r="K2632" s="36">
        <v>152506560.14063868</v>
      </c>
      <c r="L2632" s="36">
        <v>686578396.45308268</v>
      </c>
      <c r="M2632" s="36">
        <v>0</v>
      </c>
      <c r="N2632" s="36">
        <v>2423316167.6364532</v>
      </c>
      <c r="O2632" s="36">
        <v>424877434.1078074</v>
      </c>
      <c r="P2632" s="110">
        <v>0</v>
      </c>
    </row>
    <row r="2633" spans="1:16" x14ac:dyDescent="0.2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1229</v>
      </c>
      <c r="D2633" s="33" t="s">
        <v>3</v>
      </c>
      <c r="E2633" s="34">
        <v>6</v>
      </c>
      <c r="F2633" s="34"/>
      <c r="G2633" s="34" t="s">
        <v>1164</v>
      </c>
      <c r="H2633" t="s">
        <v>1168</v>
      </c>
      <c r="I2633" s="43" t="s">
        <v>73</v>
      </c>
      <c r="J2633" s="96">
        <v>9395317441.1833458</v>
      </c>
      <c r="K2633" s="36">
        <v>195563470.56724316</v>
      </c>
      <c r="L2633" s="36">
        <v>1052523767.4647946</v>
      </c>
      <c r="M2633" s="36">
        <v>0</v>
      </c>
      <c r="N2633" s="36">
        <v>2528304269.185092</v>
      </c>
      <c r="O2633" s="36">
        <v>455569018.7877602</v>
      </c>
      <c r="P2633" s="110">
        <v>0</v>
      </c>
    </row>
    <row r="2634" spans="1:16" x14ac:dyDescent="0.2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1229</v>
      </c>
      <c r="D2634" s="33" t="s">
        <v>4</v>
      </c>
      <c r="E2634" s="34">
        <v>1</v>
      </c>
      <c r="F2634" s="34"/>
      <c r="G2634" s="34" t="s">
        <v>1164</v>
      </c>
      <c r="H2634" t="s">
        <v>1168</v>
      </c>
      <c r="I2634" s="43" t="s">
        <v>39</v>
      </c>
      <c r="J2634" s="96">
        <v>477085741.74210364</v>
      </c>
      <c r="K2634" s="36">
        <v>-10535966.377107874</v>
      </c>
      <c r="L2634" s="36">
        <v>78841949.298149586</v>
      </c>
      <c r="M2634" s="36">
        <v>0</v>
      </c>
      <c r="N2634" s="36">
        <v>340305081.63452643</v>
      </c>
      <c r="O2634" s="36">
        <v>95669041.377997294</v>
      </c>
      <c r="P2634" s="110">
        <v>0</v>
      </c>
    </row>
    <row r="2635" spans="1:16" x14ac:dyDescent="0.2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1229</v>
      </c>
      <c r="D2635" s="33" t="s">
        <v>4</v>
      </c>
      <c r="E2635" s="34">
        <v>2</v>
      </c>
      <c r="F2635" s="34"/>
      <c r="G2635" s="34" t="s">
        <v>1164</v>
      </c>
      <c r="H2635" t="s">
        <v>1168</v>
      </c>
      <c r="I2635" s="43" t="s">
        <v>46</v>
      </c>
      <c r="J2635" s="96">
        <v>1103705571.9099329</v>
      </c>
      <c r="K2635" s="36">
        <v>19591425.161055036</v>
      </c>
      <c r="L2635" s="36">
        <v>222933751.05541703</v>
      </c>
      <c r="M2635" s="36">
        <v>0</v>
      </c>
      <c r="N2635" s="36">
        <v>1031999930.6980559</v>
      </c>
      <c r="O2635" s="36">
        <v>165642342.47898528</v>
      </c>
      <c r="P2635" s="110">
        <v>0</v>
      </c>
    </row>
    <row r="2636" spans="1:16" x14ac:dyDescent="0.2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1229</v>
      </c>
      <c r="D2636" s="33" t="s">
        <v>4</v>
      </c>
      <c r="E2636" s="34">
        <v>3</v>
      </c>
      <c r="F2636" s="34"/>
      <c r="G2636" s="34" t="s">
        <v>1164</v>
      </c>
      <c r="H2636" t="s">
        <v>1168</v>
      </c>
      <c r="I2636" s="43" t="s">
        <v>53</v>
      </c>
      <c r="J2636" s="96">
        <v>1517864102.1463907</v>
      </c>
      <c r="K2636" s="36">
        <v>38776910.816246763</v>
      </c>
      <c r="L2636" s="36">
        <v>342610528.04910946</v>
      </c>
      <c r="M2636" s="36">
        <v>0</v>
      </c>
      <c r="N2636" s="36">
        <v>1059762883.1128972</v>
      </c>
      <c r="O2636" s="36">
        <v>243875920.46200296</v>
      </c>
      <c r="P2636" s="110">
        <v>0</v>
      </c>
    </row>
    <row r="2637" spans="1:16" x14ac:dyDescent="0.2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1229</v>
      </c>
      <c r="D2637" s="33" t="s">
        <v>4</v>
      </c>
      <c r="E2637" s="34">
        <v>4</v>
      </c>
      <c r="F2637" s="34"/>
      <c r="G2637" s="34" t="s">
        <v>1164</v>
      </c>
      <c r="H2637" t="s">
        <v>1168</v>
      </c>
      <c r="I2637" s="43" t="s">
        <v>60</v>
      </c>
      <c r="J2637" s="96">
        <v>3843399598.0552235</v>
      </c>
      <c r="K2637" s="36">
        <v>62986764.731061891</v>
      </c>
      <c r="L2637" s="36">
        <v>736708231.29746449</v>
      </c>
      <c r="M2637" s="36">
        <v>0</v>
      </c>
      <c r="N2637" s="36">
        <v>1531147275.4659281</v>
      </c>
      <c r="O2637" s="36">
        <v>328902710.11105537</v>
      </c>
      <c r="P2637" s="110">
        <v>0</v>
      </c>
    </row>
    <row r="2638" spans="1:16" x14ac:dyDescent="0.2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1229</v>
      </c>
      <c r="D2638" s="33" t="s">
        <v>4</v>
      </c>
      <c r="E2638" s="34">
        <v>5</v>
      </c>
      <c r="F2638" s="34"/>
      <c r="G2638" s="34" t="s">
        <v>1164</v>
      </c>
      <c r="H2638" t="s">
        <v>1168</v>
      </c>
      <c r="I2638" s="43" t="s">
        <v>67</v>
      </c>
      <c r="J2638" s="96">
        <v>6553638421.2160549</v>
      </c>
      <c r="K2638" s="36">
        <v>109149885.37389682</v>
      </c>
      <c r="L2638" s="36">
        <v>1063943102.6952728</v>
      </c>
      <c r="M2638" s="36">
        <v>0</v>
      </c>
      <c r="N2638" s="36">
        <v>2052985120.9325333</v>
      </c>
      <c r="O2638" s="36">
        <v>489359542.59594703</v>
      </c>
      <c r="P2638" s="110">
        <v>0</v>
      </c>
    </row>
    <row r="2639" spans="1:16" x14ac:dyDescent="0.2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1229</v>
      </c>
      <c r="D2639" s="33" t="s">
        <v>0</v>
      </c>
      <c r="E2639" s="34">
        <v>1</v>
      </c>
      <c r="F2639" s="34"/>
      <c r="G2639" s="34" t="s">
        <v>1165</v>
      </c>
      <c r="H2639" t="s">
        <v>1169</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2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1229</v>
      </c>
      <c r="D2640" s="33" t="s">
        <v>0</v>
      </c>
      <c r="E2640" s="34">
        <v>2</v>
      </c>
      <c r="F2640" s="34"/>
      <c r="G2640" s="34" t="s">
        <v>1165</v>
      </c>
      <c r="H2640" t="s">
        <v>1169</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2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1229</v>
      </c>
      <c r="D2641" s="33" t="s">
        <v>0</v>
      </c>
      <c r="E2641" s="34">
        <v>3</v>
      </c>
      <c r="F2641" s="34"/>
      <c r="G2641" s="34" t="s">
        <v>1165</v>
      </c>
      <c r="H2641" t="s">
        <v>1169</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2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1229</v>
      </c>
      <c r="D2642" s="33" t="s">
        <v>0</v>
      </c>
      <c r="E2642" s="34">
        <v>4</v>
      </c>
      <c r="F2642" s="34"/>
      <c r="G2642" s="34" t="s">
        <v>1165</v>
      </c>
      <c r="H2642" t="s">
        <v>1169</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2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1229</v>
      </c>
      <c r="D2643" s="33" t="s">
        <v>0</v>
      </c>
      <c r="E2643" s="34">
        <v>5</v>
      </c>
      <c r="F2643" s="34"/>
      <c r="G2643" s="34" t="s">
        <v>1165</v>
      </c>
      <c r="H2643" t="s">
        <v>1169</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2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1229</v>
      </c>
      <c r="D2644" s="33" t="s">
        <v>0</v>
      </c>
      <c r="E2644" s="34">
        <v>6</v>
      </c>
      <c r="F2644" s="34"/>
      <c r="G2644" s="34" t="s">
        <v>1165</v>
      </c>
      <c r="H2644" t="s">
        <v>1169</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2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1229</v>
      </c>
      <c r="D2645" s="33" t="s">
        <v>1</v>
      </c>
      <c r="E2645" s="34">
        <v>1</v>
      </c>
      <c r="F2645" s="34"/>
      <c r="G2645" s="34" t="s">
        <v>1165</v>
      </c>
      <c r="H2645" t="s">
        <v>1169</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2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1229</v>
      </c>
      <c r="D2646" s="33" t="s">
        <v>1</v>
      </c>
      <c r="E2646" s="34">
        <v>2</v>
      </c>
      <c r="F2646" s="34"/>
      <c r="G2646" s="34" t="s">
        <v>1165</v>
      </c>
      <c r="H2646" t="s">
        <v>1169</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2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1229</v>
      </c>
      <c r="D2647" s="33" t="s">
        <v>1</v>
      </c>
      <c r="E2647" s="34">
        <v>3</v>
      </c>
      <c r="F2647" s="34"/>
      <c r="G2647" s="34" t="s">
        <v>1165</v>
      </c>
      <c r="H2647" t="s">
        <v>1169</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2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1229</v>
      </c>
      <c r="D2648" s="33" t="s">
        <v>1</v>
      </c>
      <c r="E2648" s="34">
        <v>4</v>
      </c>
      <c r="F2648" s="34"/>
      <c r="G2648" s="34" t="s">
        <v>1165</v>
      </c>
      <c r="H2648" t="s">
        <v>1169</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2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1229</v>
      </c>
      <c r="D2649" s="33" t="s">
        <v>1</v>
      </c>
      <c r="E2649" s="34">
        <v>5</v>
      </c>
      <c r="F2649" s="34"/>
      <c r="G2649" s="34" t="s">
        <v>1165</v>
      </c>
      <c r="H2649" t="s">
        <v>1169</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2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1229</v>
      </c>
      <c r="D2650" s="33" t="s">
        <v>5</v>
      </c>
      <c r="E2650" s="34">
        <v>1</v>
      </c>
      <c r="F2650" s="34"/>
      <c r="G2650" s="34" t="s">
        <v>1165</v>
      </c>
      <c r="H2650" t="s">
        <v>1169</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2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1229</v>
      </c>
      <c r="D2651" s="33" t="s">
        <v>5</v>
      </c>
      <c r="E2651" s="34">
        <v>2</v>
      </c>
      <c r="F2651" s="34"/>
      <c r="G2651" s="34" t="s">
        <v>1165</v>
      </c>
      <c r="H2651" t="s">
        <v>1169</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2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1229</v>
      </c>
      <c r="D2652" s="33" t="s">
        <v>5</v>
      </c>
      <c r="E2652" s="34">
        <v>3</v>
      </c>
      <c r="F2652" s="34"/>
      <c r="G2652" s="34" t="s">
        <v>1165</v>
      </c>
      <c r="H2652" t="s">
        <v>1169</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2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1229</v>
      </c>
      <c r="D2653" s="33" t="s">
        <v>5</v>
      </c>
      <c r="E2653" s="34">
        <v>4</v>
      </c>
      <c r="F2653" s="34"/>
      <c r="G2653" s="34" t="s">
        <v>1165</v>
      </c>
      <c r="H2653" t="s">
        <v>1169</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2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1229</v>
      </c>
      <c r="D2654" s="33" t="s">
        <v>5</v>
      </c>
      <c r="E2654" s="34">
        <v>5</v>
      </c>
      <c r="F2654" s="34"/>
      <c r="G2654" s="34" t="s">
        <v>1165</v>
      </c>
      <c r="H2654" t="s">
        <v>1169</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2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1229</v>
      </c>
      <c r="D2655" s="33" t="s">
        <v>5</v>
      </c>
      <c r="E2655" s="34">
        <v>6</v>
      </c>
      <c r="F2655" s="34"/>
      <c r="G2655" s="34" t="s">
        <v>1165</v>
      </c>
      <c r="H2655" t="s">
        <v>1169</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2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1229</v>
      </c>
      <c r="D2656" s="33" t="s">
        <v>2</v>
      </c>
      <c r="E2656" s="34">
        <v>1</v>
      </c>
      <c r="F2656" s="34"/>
      <c r="G2656" s="34" t="s">
        <v>1165</v>
      </c>
      <c r="H2656" t="s">
        <v>1169</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2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1229</v>
      </c>
      <c r="D2657" s="33" t="s">
        <v>2</v>
      </c>
      <c r="E2657" s="34">
        <v>2</v>
      </c>
      <c r="F2657" s="34"/>
      <c r="G2657" s="34" t="s">
        <v>1165</v>
      </c>
      <c r="H2657" t="s">
        <v>1169</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2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1229</v>
      </c>
      <c r="D2658" s="33" t="s">
        <v>2</v>
      </c>
      <c r="E2658" s="34">
        <v>3</v>
      </c>
      <c r="F2658" s="34"/>
      <c r="G2658" s="34" t="s">
        <v>1165</v>
      </c>
      <c r="H2658" t="s">
        <v>1169</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2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1229</v>
      </c>
      <c r="D2659" s="33" t="s">
        <v>3</v>
      </c>
      <c r="E2659" s="34">
        <v>1</v>
      </c>
      <c r="F2659" s="34"/>
      <c r="G2659" s="34" t="s">
        <v>1165</v>
      </c>
      <c r="H2659" t="s">
        <v>1169</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2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1229</v>
      </c>
      <c r="D2660" s="33" t="s">
        <v>3</v>
      </c>
      <c r="E2660" s="34">
        <v>2</v>
      </c>
      <c r="F2660" s="34"/>
      <c r="G2660" s="34" t="s">
        <v>1165</v>
      </c>
      <c r="H2660" t="s">
        <v>1169</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2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1229</v>
      </c>
      <c r="D2661" s="33" t="s">
        <v>3</v>
      </c>
      <c r="E2661" s="34">
        <v>3</v>
      </c>
      <c r="F2661" s="34"/>
      <c r="G2661" s="34" t="s">
        <v>1165</v>
      </c>
      <c r="H2661" t="s">
        <v>1169</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2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1229</v>
      </c>
      <c r="D2662" s="33" t="s">
        <v>3</v>
      </c>
      <c r="E2662" s="34">
        <v>4</v>
      </c>
      <c r="F2662" s="34"/>
      <c r="G2662" s="34" t="s">
        <v>1165</v>
      </c>
      <c r="H2662" t="s">
        <v>1169</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2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1229</v>
      </c>
      <c r="D2663" s="33" t="s">
        <v>3</v>
      </c>
      <c r="E2663" s="34">
        <v>5</v>
      </c>
      <c r="F2663" s="34"/>
      <c r="G2663" s="34" t="s">
        <v>1165</v>
      </c>
      <c r="H2663" t="s">
        <v>1169</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2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1229</v>
      </c>
      <c r="D2664" s="33" t="s">
        <v>3</v>
      </c>
      <c r="E2664" s="34">
        <v>6</v>
      </c>
      <c r="F2664" s="34"/>
      <c r="G2664" s="34" t="s">
        <v>1165</v>
      </c>
      <c r="H2664" t="s">
        <v>1169</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2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1229</v>
      </c>
      <c r="D2665" s="33" t="s">
        <v>4</v>
      </c>
      <c r="E2665" s="34">
        <v>1</v>
      </c>
      <c r="F2665" s="34"/>
      <c r="G2665" s="34" t="s">
        <v>1165</v>
      </c>
      <c r="H2665" t="s">
        <v>1169</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2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1229</v>
      </c>
      <c r="D2666" s="33" t="s">
        <v>4</v>
      </c>
      <c r="E2666" s="34">
        <v>2</v>
      </c>
      <c r="F2666" s="34"/>
      <c r="G2666" s="34" t="s">
        <v>1165</v>
      </c>
      <c r="H2666" t="s">
        <v>1169</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2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1229</v>
      </c>
      <c r="D2667" s="33" t="s">
        <v>4</v>
      </c>
      <c r="E2667" s="34">
        <v>3</v>
      </c>
      <c r="F2667" s="34"/>
      <c r="G2667" s="34" t="s">
        <v>1165</v>
      </c>
      <c r="H2667" t="s">
        <v>1169</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2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1229</v>
      </c>
      <c r="D2668" s="33" t="s">
        <v>4</v>
      </c>
      <c r="E2668" s="34">
        <v>4</v>
      </c>
      <c r="F2668" s="34"/>
      <c r="G2668" s="34" t="s">
        <v>1165</v>
      </c>
      <c r="H2668" t="s">
        <v>1169</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2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1229</v>
      </c>
      <c r="D2669" s="33" t="s">
        <v>4</v>
      </c>
      <c r="E2669" s="34">
        <v>5</v>
      </c>
      <c r="F2669" s="34"/>
      <c r="G2669" s="34" t="s">
        <v>1165</v>
      </c>
      <c r="H2669" t="s">
        <v>1169</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2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1229</v>
      </c>
      <c r="D2670" s="33" t="s">
        <v>0</v>
      </c>
      <c r="E2670" s="34">
        <v>1</v>
      </c>
      <c r="F2670" s="34"/>
      <c r="G2670" s="34" t="s">
        <v>1164</v>
      </c>
      <c r="H2670" t="s">
        <v>1169</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2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1229</v>
      </c>
      <c r="D2671" s="33" t="s">
        <v>0</v>
      </c>
      <c r="E2671" s="34">
        <v>2</v>
      </c>
      <c r="F2671" s="34"/>
      <c r="G2671" s="34" t="s">
        <v>1164</v>
      </c>
      <c r="H2671" t="s">
        <v>1169</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2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1229</v>
      </c>
      <c r="D2672" s="33" t="s">
        <v>0</v>
      </c>
      <c r="E2672" s="34">
        <v>3</v>
      </c>
      <c r="F2672" s="34"/>
      <c r="G2672" s="34" t="s">
        <v>1164</v>
      </c>
      <c r="H2672" t="s">
        <v>1169</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2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1229</v>
      </c>
      <c r="D2673" s="33" t="s">
        <v>0</v>
      </c>
      <c r="E2673" s="34">
        <v>4</v>
      </c>
      <c r="F2673" s="34"/>
      <c r="G2673" s="34" t="s">
        <v>1164</v>
      </c>
      <c r="H2673" t="s">
        <v>1169</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2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1229</v>
      </c>
      <c r="D2674" s="33" t="s">
        <v>0</v>
      </c>
      <c r="E2674" s="34">
        <v>5</v>
      </c>
      <c r="F2674" s="34"/>
      <c r="G2674" s="34" t="s">
        <v>1164</v>
      </c>
      <c r="H2674" t="s">
        <v>1169</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2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1229</v>
      </c>
      <c r="D2675" s="33" t="s">
        <v>0</v>
      </c>
      <c r="E2675" s="34">
        <v>6</v>
      </c>
      <c r="F2675" s="34"/>
      <c r="G2675" s="34" t="s">
        <v>1164</v>
      </c>
      <c r="H2675" t="s">
        <v>1169</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2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1229</v>
      </c>
      <c r="D2676" s="33" t="s">
        <v>1</v>
      </c>
      <c r="E2676" s="34">
        <v>1</v>
      </c>
      <c r="F2676" s="34"/>
      <c r="G2676" s="34" t="s">
        <v>1164</v>
      </c>
      <c r="H2676" t="s">
        <v>1169</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2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1229</v>
      </c>
      <c r="D2677" s="33" t="s">
        <v>1</v>
      </c>
      <c r="E2677" s="34">
        <v>2</v>
      </c>
      <c r="F2677" s="34"/>
      <c r="G2677" s="34" t="s">
        <v>1164</v>
      </c>
      <c r="H2677" t="s">
        <v>1169</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2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1229</v>
      </c>
      <c r="D2678" s="33" t="s">
        <v>1</v>
      </c>
      <c r="E2678" s="34">
        <v>3</v>
      </c>
      <c r="F2678" s="34"/>
      <c r="G2678" s="34" t="s">
        <v>1164</v>
      </c>
      <c r="H2678" t="s">
        <v>1169</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2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1229</v>
      </c>
      <c r="D2679" s="33" t="s">
        <v>1</v>
      </c>
      <c r="E2679" s="34">
        <v>4</v>
      </c>
      <c r="F2679" s="34"/>
      <c r="G2679" s="34" t="s">
        <v>1164</v>
      </c>
      <c r="H2679" t="s">
        <v>1169</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2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1229</v>
      </c>
      <c r="D2680" s="33" t="s">
        <v>1</v>
      </c>
      <c r="E2680" s="34">
        <v>5</v>
      </c>
      <c r="F2680" s="34"/>
      <c r="G2680" s="34" t="s">
        <v>1164</v>
      </c>
      <c r="H2680" t="s">
        <v>1169</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2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1229</v>
      </c>
      <c r="D2681" s="33" t="s">
        <v>5</v>
      </c>
      <c r="E2681" s="34">
        <v>1</v>
      </c>
      <c r="F2681" s="34"/>
      <c r="G2681" s="34" t="s">
        <v>1164</v>
      </c>
      <c r="H2681" t="s">
        <v>1169</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2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1229</v>
      </c>
      <c r="D2682" s="33" t="s">
        <v>5</v>
      </c>
      <c r="E2682" s="34">
        <v>2</v>
      </c>
      <c r="F2682" s="34"/>
      <c r="G2682" s="34" t="s">
        <v>1164</v>
      </c>
      <c r="H2682" t="s">
        <v>1169</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2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1229</v>
      </c>
      <c r="D2683" s="33" t="s">
        <v>5</v>
      </c>
      <c r="E2683" s="34">
        <v>3</v>
      </c>
      <c r="F2683" s="34"/>
      <c r="G2683" s="34" t="s">
        <v>1164</v>
      </c>
      <c r="H2683" t="s">
        <v>1169</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2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1229</v>
      </c>
      <c r="D2684" s="33" t="s">
        <v>5</v>
      </c>
      <c r="E2684" s="34">
        <v>4</v>
      </c>
      <c r="F2684" s="34"/>
      <c r="G2684" s="34" t="s">
        <v>1164</v>
      </c>
      <c r="H2684" t="s">
        <v>1169</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2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1229</v>
      </c>
      <c r="D2685" s="33" t="s">
        <v>5</v>
      </c>
      <c r="E2685" s="34">
        <v>5</v>
      </c>
      <c r="F2685" s="34"/>
      <c r="G2685" s="34" t="s">
        <v>1164</v>
      </c>
      <c r="H2685" t="s">
        <v>1169</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2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1229</v>
      </c>
      <c r="D2686" s="33" t="s">
        <v>5</v>
      </c>
      <c r="E2686" s="34">
        <v>6</v>
      </c>
      <c r="F2686" s="34"/>
      <c r="G2686" s="34" t="s">
        <v>1164</v>
      </c>
      <c r="H2686" t="s">
        <v>1169</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2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1229</v>
      </c>
      <c r="D2687" s="33" t="s">
        <v>2</v>
      </c>
      <c r="E2687" s="34">
        <v>1</v>
      </c>
      <c r="F2687" s="34"/>
      <c r="G2687" s="34" t="s">
        <v>1164</v>
      </c>
      <c r="H2687" t="s">
        <v>1169</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2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1229</v>
      </c>
      <c r="D2688" s="33" t="s">
        <v>2</v>
      </c>
      <c r="E2688" s="34">
        <v>2</v>
      </c>
      <c r="F2688" s="34"/>
      <c r="G2688" s="34" t="s">
        <v>1164</v>
      </c>
      <c r="H2688" t="s">
        <v>1169</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2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1229</v>
      </c>
      <c r="D2689" s="33" t="s">
        <v>2</v>
      </c>
      <c r="E2689" s="34">
        <v>3</v>
      </c>
      <c r="F2689" s="34"/>
      <c r="G2689" s="34" t="s">
        <v>1164</v>
      </c>
      <c r="H2689" t="s">
        <v>1169</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2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1229</v>
      </c>
      <c r="D2690" s="33" t="s">
        <v>3</v>
      </c>
      <c r="E2690" s="34">
        <v>1</v>
      </c>
      <c r="F2690" s="34"/>
      <c r="G2690" s="34" t="s">
        <v>1164</v>
      </c>
      <c r="H2690" t="s">
        <v>1169</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2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1229</v>
      </c>
      <c r="D2691" s="33" t="s">
        <v>3</v>
      </c>
      <c r="E2691" s="34">
        <v>2</v>
      </c>
      <c r="F2691" s="34"/>
      <c r="G2691" s="34" t="s">
        <v>1164</v>
      </c>
      <c r="H2691" t="s">
        <v>1169</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2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1229</v>
      </c>
      <c r="D2692" s="33" t="s">
        <v>3</v>
      </c>
      <c r="E2692" s="34">
        <v>3</v>
      </c>
      <c r="F2692" s="34"/>
      <c r="G2692" s="34" t="s">
        <v>1164</v>
      </c>
      <c r="H2692" t="s">
        <v>1169</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2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1229</v>
      </c>
      <c r="D2693" s="33" t="s">
        <v>3</v>
      </c>
      <c r="E2693" s="34">
        <v>4</v>
      </c>
      <c r="F2693" s="34"/>
      <c r="G2693" s="34" t="s">
        <v>1164</v>
      </c>
      <c r="H2693" t="s">
        <v>1169</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2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1229</v>
      </c>
      <c r="D2694" s="33" t="s">
        <v>3</v>
      </c>
      <c r="E2694" s="34">
        <v>5</v>
      </c>
      <c r="F2694" s="34"/>
      <c r="G2694" s="34" t="s">
        <v>1164</v>
      </c>
      <c r="H2694" t="s">
        <v>1169</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2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1229</v>
      </c>
      <c r="D2695" s="33" t="s">
        <v>3</v>
      </c>
      <c r="E2695" s="34">
        <v>6</v>
      </c>
      <c r="F2695" s="34"/>
      <c r="G2695" s="34" t="s">
        <v>1164</v>
      </c>
      <c r="H2695" t="s">
        <v>1169</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2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1229</v>
      </c>
      <c r="D2696" s="33" t="s">
        <v>4</v>
      </c>
      <c r="E2696" s="34">
        <v>1</v>
      </c>
      <c r="F2696" s="34"/>
      <c r="G2696" s="34" t="s">
        <v>1164</v>
      </c>
      <c r="H2696" t="s">
        <v>1169</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2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1229</v>
      </c>
      <c r="D2697" s="33" t="s">
        <v>4</v>
      </c>
      <c r="E2697" s="34">
        <v>2</v>
      </c>
      <c r="F2697" s="34"/>
      <c r="G2697" s="34" t="s">
        <v>1164</v>
      </c>
      <c r="H2697" t="s">
        <v>1169</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2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1229</v>
      </c>
      <c r="D2698" s="33" t="s">
        <v>4</v>
      </c>
      <c r="E2698" s="34">
        <v>3</v>
      </c>
      <c r="F2698" s="34"/>
      <c r="G2698" s="34" t="s">
        <v>1164</v>
      </c>
      <c r="H2698" t="s">
        <v>1169</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2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1229</v>
      </c>
      <c r="D2699" s="33" t="s">
        <v>4</v>
      </c>
      <c r="E2699" s="34">
        <v>4</v>
      </c>
      <c r="F2699" s="34"/>
      <c r="G2699" s="34" t="s">
        <v>1164</v>
      </c>
      <c r="H2699" t="s">
        <v>1169</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2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1229</v>
      </c>
      <c r="D2700" s="33" t="s">
        <v>4</v>
      </c>
      <c r="E2700" s="34">
        <v>5</v>
      </c>
      <c r="F2700" s="34"/>
      <c r="G2700" s="34" t="s">
        <v>1164</v>
      </c>
      <c r="H2700" t="s">
        <v>1169</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25">
      <c r="A2701" s="3">
        <f xml:space="preserve"> ROW( data_scaledImpacts[[#This Row],[row_id]] ) - ROW( data_scaledImpacts[[#Headers],[row_id]] )</f>
        <v>2700</v>
      </c>
      <c r="B2701" s="41" t="str">
        <f xml:space="preserve"> _xlfn.TEXTJOIN( "", , data_scaledImpacts[[#This Row],[sector]:[impactType]] )</f>
        <v>CILCrimeCanESM21N/AProperty</v>
      </c>
      <c r="C2701" s="33" t="s">
        <v>1230</v>
      </c>
      <c r="D2701" s="33" t="s">
        <v>0</v>
      </c>
      <c r="E2701" s="34">
        <v>1</v>
      </c>
      <c r="F2701" s="34"/>
      <c r="G2701" s="34" t="s">
        <v>201</v>
      </c>
      <c r="H2701" t="s">
        <v>1223</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25">
      <c r="A2702" s="3">
        <f xml:space="preserve"> ROW( data_scaledImpacts[[#This Row],[row_id]] ) - ROW( data_scaledImpacts[[#Headers],[row_id]] )</f>
        <v>2701</v>
      </c>
      <c r="B2702" s="41" t="str">
        <f xml:space="preserve"> _xlfn.TEXTJOIN( "", , data_scaledImpacts[[#This Row],[sector]:[impactType]] )</f>
        <v>CILCrimeCanESM22N/AProperty</v>
      </c>
      <c r="C2702" s="33" t="s">
        <v>1230</v>
      </c>
      <c r="D2702" s="33" t="s">
        <v>0</v>
      </c>
      <c r="E2702" s="34">
        <v>2</v>
      </c>
      <c r="F2702" s="34"/>
      <c r="G2702" s="34" t="s">
        <v>201</v>
      </c>
      <c r="H2702" t="s">
        <v>1223</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25">
      <c r="A2703" s="3">
        <f xml:space="preserve"> ROW( data_scaledImpacts[[#This Row],[row_id]] ) - ROW( data_scaledImpacts[[#Headers],[row_id]] )</f>
        <v>2702</v>
      </c>
      <c r="B2703" s="41" t="str">
        <f xml:space="preserve"> _xlfn.TEXTJOIN( "", , data_scaledImpacts[[#This Row],[sector]:[impactType]] )</f>
        <v>CILCrimeCanESM23N/AProperty</v>
      </c>
      <c r="C2703" s="33" t="s">
        <v>1230</v>
      </c>
      <c r="D2703" s="33" t="s">
        <v>0</v>
      </c>
      <c r="E2703" s="34">
        <v>3</v>
      </c>
      <c r="F2703" s="34"/>
      <c r="G2703" s="34" t="s">
        <v>201</v>
      </c>
      <c r="H2703" t="s">
        <v>1223</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25">
      <c r="A2704" s="3">
        <f xml:space="preserve"> ROW( data_scaledImpacts[[#This Row],[row_id]] ) - ROW( data_scaledImpacts[[#Headers],[row_id]] )</f>
        <v>2703</v>
      </c>
      <c r="B2704" s="41" t="str">
        <f xml:space="preserve"> _xlfn.TEXTJOIN( "", , data_scaledImpacts[[#This Row],[sector]:[impactType]] )</f>
        <v>CILCrimeCanESM24N/AProperty</v>
      </c>
      <c r="C2704" s="33" t="s">
        <v>1230</v>
      </c>
      <c r="D2704" s="33" t="s">
        <v>0</v>
      </c>
      <c r="E2704" s="34">
        <v>4</v>
      </c>
      <c r="F2704" s="34"/>
      <c r="G2704" s="34" t="s">
        <v>201</v>
      </c>
      <c r="H2704" t="s">
        <v>1223</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25">
      <c r="A2705" s="3">
        <f xml:space="preserve"> ROW( data_scaledImpacts[[#This Row],[row_id]] ) - ROW( data_scaledImpacts[[#Headers],[row_id]] )</f>
        <v>2704</v>
      </c>
      <c r="B2705" s="41" t="str">
        <f xml:space="preserve"> _xlfn.TEXTJOIN( "", , data_scaledImpacts[[#This Row],[sector]:[impactType]] )</f>
        <v>CILCrimeCanESM25N/AProperty</v>
      </c>
      <c r="C2705" s="33" t="s">
        <v>1230</v>
      </c>
      <c r="D2705" s="33" t="s">
        <v>0</v>
      </c>
      <c r="E2705" s="34">
        <v>5</v>
      </c>
      <c r="F2705" s="34"/>
      <c r="G2705" s="34" t="s">
        <v>201</v>
      </c>
      <c r="H2705" t="s">
        <v>1223</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25">
      <c r="A2706" s="3">
        <f xml:space="preserve"> ROW( data_scaledImpacts[[#This Row],[row_id]] ) - ROW( data_scaledImpacts[[#Headers],[row_id]] )</f>
        <v>2705</v>
      </c>
      <c r="B2706" s="41" t="str">
        <f xml:space="preserve"> _xlfn.TEXTJOIN( "", , data_scaledImpacts[[#This Row],[sector]:[impactType]] )</f>
        <v>CILCrimeCanESM26N/AProperty</v>
      </c>
      <c r="C2706" s="33" t="s">
        <v>1230</v>
      </c>
      <c r="D2706" s="33" t="s">
        <v>0</v>
      </c>
      <c r="E2706" s="34">
        <v>6</v>
      </c>
      <c r="F2706" s="34"/>
      <c r="G2706" s="34" t="s">
        <v>201</v>
      </c>
      <c r="H2706" t="s">
        <v>1223</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25">
      <c r="A2707" s="3">
        <f xml:space="preserve"> ROW( data_scaledImpacts[[#This Row],[row_id]] ) - ROW( data_scaledImpacts[[#Headers],[row_id]] )</f>
        <v>2706</v>
      </c>
      <c r="B2707" s="41" t="str">
        <f xml:space="preserve"> _xlfn.TEXTJOIN( "", , data_scaledImpacts[[#This Row],[sector]:[impactType]] )</f>
        <v>CILCrimeCCSM41N/AProperty</v>
      </c>
      <c r="C2707" s="33" t="s">
        <v>1230</v>
      </c>
      <c r="D2707" s="33" t="s">
        <v>1</v>
      </c>
      <c r="E2707" s="34">
        <v>1</v>
      </c>
      <c r="F2707" s="34"/>
      <c r="G2707" s="34" t="s">
        <v>201</v>
      </c>
      <c r="H2707" t="s">
        <v>1223</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25">
      <c r="A2708" s="3">
        <f xml:space="preserve"> ROW( data_scaledImpacts[[#This Row],[row_id]] ) - ROW( data_scaledImpacts[[#Headers],[row_id]] )</f>
        <v>2707</v>
      </c>
      <c r="B2708" s="41" t="str">
        <f xml:space="preserve"> _xlfn.TEXTJOIN( "", , data_scaledImpacts[[#This Row],[sector]:[impactType]] )</f>
        <v>CILCrimeCCSM42N/AProperty</v>
      </c>
      <c r="C2708" s="33" t="s">
        <v>1230</v>
      </c>
      <c r="D2708" s="33" t="s">
        <v>1</v>
      </c>
      <c r="E2708" s="34">
        <v>2</v>
      </c>
      <c r="F2708" s="34"/>
      <c r="G2708" s="34" t="s">
        <v>201</v>
      </c>
      <c r="H2708" t="s">
        <v>1223</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25">
      <c r="A2709" s="3">
        <f xml:space="preserve"> ROW( data_scaledImpacts[[#This Row],[row_id]] ) - ROW( data_scaledImpacts[[#Headers],[row_id]] )</f>
        <v>2708</v>
      </c>
      <c r="B2709" s="41" t="str">
        <f xml:space="preserve"> _xlfn.TEXTJOIN( "", , data_scaledImpacts[[#This Row],[sector]:[impactType]] )</f>
        <v>CILCrimeCCSM43N/AProperty</v>
      </c>
      <c r="C2709" s="33" t="s">
        <v>1230</v>
      </c>
      <c r="D2709" s="33" t="s">
        <v>1</v>
      </c>
      <c r="E2709" s="34">
        <v>3</v>
      </c>
      <c r="F2709" s="34"/>
      <c r="G2709" s="34" t="s">
        <v>201</v>
      </c>
      <c r="H2709" t="s">
        <v>1223</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25">
      <c r="A2710" s="3">
        <f xml:space="preserve"> ROW( data_scaledImpacts[[#This Row],[row_id]] ) - ROW( data_scaledImpacts[[#Headers],[row_id]] )</f>
        <v>2709</v>
      </c>
      <c r="B2710" s="41" t="str">
        <f xml:space="preserve"> _xlfn.TEXTJOIN( "", , data_scaledImpacts[[#This Row],[sector]:[impactType]] )</f>
        <v>CILCrimeCCSM44N/AProperty</v>
      </c>
      <c r="C2710" s="33" t="s">
        <v>1230</v>
      </c>
      <c r="D2710" s="33" t="s">
        <v>1</v>
      </c>
      <c r="E2710" s="34">
        <v>4</v>
      </c>
      <c r="F2710" s="34"/>
      <c r="G2710" s="34" t="s">
        <v>201</v>
      </c>
      <c r="H2710" t="s">
        <v>1223</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25">
      <c r="A2711" s="3">
        <f xml:space="preserve"> ROW( data_scaledImpacts[[#This Row],[row_id]] ) - ROW( data_scaledImpacts[[#Headers],[row_id]] )</f>
        <v>2710</v>
      </c>
      <c r="B2711" s="41" t="str">
        <f xml:space="preserve"> _xlfn.TEXTJOIN( "", , data_scaledImpacts[[#This Row],[sector]:[impactType]] )</f>
        <v>CILCrimeCCSM45N/AProperty</v>
      </c>
      <c r="C2711" s="33" t="s">
        <v>1230</v>
      </c>
      <c r="D2711" s="33" t="s">
        <v>1</v>
      </c>
      <c r="E2711" s="34">
        <v>5</v>
      </c>
      <c r="F2711" s="34"/>
      <c r="G2711" s="34" t="s">
        <v>201</v>
      </c>
      <c r="H2711" t="s">
        <v>1223</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25">
      <c r="A2712" s="3">
        <f xml:space="preserve"> ROW( data_scaledImpacts[[#This Row],[row_id]] ) - ROW( data_scaledImpacts[[#Headers],[row_id]] )</f>
        <v>2711</v>
      </c>
      <c r="B2712" s="41" t="str">
        <f xml:space="preserve"> _xlfn.TEXTJOIN( "", , data_scaledImpacts[[#This Row],[sector]:[impactType]] )</f>
        <v>CILCrimeGFDL-CM31N/AProperty</v>
      </c>
      <c r="C2712" s="33" t="s">
        <v>1230</v>
      </c>
      <c r="D2712" s="33" t="s">
        <v>5</v>
      </c>
      <c r="E2712" s="34">
        <v>1</v>
      </c>
      <c r="F2712" s="34"/>
      <c r="G2712" s="34" t="s">
        <v>201</v>
      </c>
      <c r="H2712" t="s">
        <v>1223</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25">
      <c r="A2713" s="3">
        <f xml:space="preserve"> ROW( data_scaledImpacts[[#This Row],[row_id]] ) - ROW( data_scaledImpacts[[#Headers],[row_id]] )</f>
        <v>2712</v>
      </c>
      <c r="B2713" s="41" t="str">
        <f xml:space="preserve"> _xlfn.TEXTJOIN( "", , data_scaledImpacts[[#This Row],[sector]:[impactType]] )</f>
        <v>CILCrimeGFDL-CM32N/AProperty</v>
      </c>
      <c r="C2713" s="33" t="s">
        <v>1230</v>
      </c>
      <c r="D2713" s="33" t="s">
        <v>5</v>
      </c>
      <c r="E2713" s="34">
        <v>2</v>
      </c>
      <c r="F2713" s="34"/>
      <c r="G2713" s="34" t="s">
        <v>201</v>
      </c>
      <c r="H2713" t="s">
        <v>1223</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25">
      <c r="A2714" s="3">
        <f xml:space="preserve"> ROW( data_scaledImpacts[[#This Row],[row_id]] ) - ROW( data_scaledImpacts[[#Headers],[row_id]] )</f>
        <v>2713</v>
      </c>
      <c r="B2714" s="41" t="str">
        <f xml:space="preserve"> _xlfn.TEXTJOIN( "", , data_scaledImpacts[[#This Row],[sector]:[impactType]] )</f>
        <v>CILCrimeGFDL-CM33N/AProperty</v>
      </c>
      <c r="C2714" s="33" t="s">
        <v>1230</v>
      </c>
      <c r="D2714" s="33" t="s">
        <v>5</v>
      </c>
      <c r="E2714" s="34">
        <v>3</v>
      </c>
      <c r="F2714" s="34"/>
      <c r="G2714" s="34" t="s">
        <v>201</v>
      </c>
      <c r="H2714" t="s">
        <v>1223</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25">
      <c r="A2715" s="3">
        <f xml:space="preserve"> ROW( data_scaledImpacts[[#This Row],[row_id]] ) - ROW( data_scaledImpacts[[#Headers],[row_id]] )</f>
        <v>2714</v>
      </c>
      <c r="B2715" s="41" t="str">
        <f xml:space="preserve"> _xlfn.TEXTJOIN( "", , data_scaledImpacts[[#This Row],[sector]:[impactType]] )</f>
        <v>CILCrimeGFDL-CM34N/AProperty</v>
      </c>
      <c r="C2715" s="33" t="s">
        <v>1230</v>
      </c>
      <c r="D2715" s="33" t="s">
        <v>5</v>
      </c>
      <c r="E2715" s="34">
        <v>4</v>
      </c>
      <c r="F2715" s="34"/>
      <c r="G2715" s="34" t="s">
        <v>201</v>
      </c>
      <c r="H2715" t="s">
        <v>1223</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25">
      <c r="A2716" s="3">
        <f xml:space="preserve"> ROW( data_scaledImpacts[[#This Row],[row_id]] ) - ROW( data_scaledImpacts[[#Headers],[row_id]] )</f>
        <v>2715</v>
      </c>
      <c r="B2716" s="41" t="str">
        <f xml:space="preserve"> _xlfn.TEXTJOIN( "", , data_scaledImpacts[[#This Row],[sector]:[impactType]] )</f>
        <v>CILCrimeGFDL-CM35N/AProperty</v>
      </c>
      <c r="C2716" s="33" t="s">
        <v>1230</v>
      </c>
      <c r="D2716" s="33" t="s">
        <v>5</v>
      </c>
      <c r="E2716" s="34">
        <v>5</v>
      </c>
      <c r="F2716" s="34"/>
      <c r="G2716" s="34" t="s">
        <v>201</v>
      </c>
      <c r="H2716" t="s">
        <v>1223</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25">
      <c r="A2717" s="3">
        <f xml:space="preserve"> ROW( data_scaledImpacts[[#This Row],[row_id]] ) - ROW( data_scaledImpacts[[#Headers],[row_id]] )</f>
        <v>2716</v>
      </c>
      <c r="B2717" s="41" t="str">
        <f xml:space="preserve"> _xlfn.TEXTJOIN( "", , data_scaledImpacts[[#This Row],[sector]:[impactType]] )</f>
        <v>CILCrimeGFDL-CM36N/AProperty</v>
      </c>
      <c r="C2717" s="33" t="s">
        <v>1230</v>
      </c>
      <c r="D2717" s="33" t="s">
        <v>5</v>
      </c>
      <c r="E2717" s="34">
        <v>6</v>
      </c>
      <c r="F2717" s="34"/>
      <c r="G2717" s="34" t="s">
        <v>201</v>
      </c>
      <c r="H2717" t="s">
        <v>1223</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25">
      <c r="A2718" s="3">
        <f xml:space="preserve"> ROW( data_scaledImpacts[[#This Row],[row_id]] ) - ROW( data_scaledImpacts[[#Headers],[row_id]] )</f>
        <v>2717</v>
      </c>
      <c r="B2718" s="41" t="str">
        <f xml:space="preserve"> _xlfn.TEXTJOIN( "", , data_scaledImpacts[[#This Row],[sector]:[impactType]] )</f>
        <v>CILCrimeGISS-E2-R1N/AProperty</v>
      </c>
      <c r="C2718" s="33" t="s">
        <v>1230</v>
      </c>
      <c r="D2718" s="33" t="s">
        <v>2</v>
      </c>
      <c r="E2718" s="34">
        <v>1</v>
      </c>
      <c r="F2718" s="34"/>
      <c r="G2718" s="34" t="s">
        <v>201</v>
      </c>
      <c r="H2718" t="s">
        <v>1223</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25">
      <c r="A2719" s="3">
        <f xml:space="preserve"> ROW( data_scaledImpacts[[#This Row],[row_id]] ) - ROW( data_scaledImpacts[[#Headers],[row_id]] )</f>
        <v>2718</v>
      </c>
      <c r="B2719" s="41" t="str">
        <f xml:space="preserve"> _xlfn.TEXTJOIN( "", , data_scaledImpacts[[#This Row],[sector]:[impactType]] )</f>
        <v>CILCrimeGISS-E2-R2N/AProperty</v>
      </c>
      <c r="C2719" s="33" t="s">
        <v>1230</v>
      </c>
      <c r="D2719" s="33" t="s">
        <v>2</v>
      </c>
      <c r="E2719" s="34">
        <v>2</v>
      </c>
      <c r="F2719" s="34"/>
      <c r="G2719" s="34" t="s">
        <v>201</v>
      </c>
      <c r="H2719" t="s">
        <v>1223</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25">
      <c r="A2720" s="3">
        <f xml:space="preserve"> ROW( data_scaledImpacts[[#This Row],[row_id]] ) - ROW( data_scaledImpacts[[#Headers],[row_id]] )</f>
        <v>2719</v>
      </c>
      <c r="B2720" s="41" t="str">
        <f xml:space="preserve"> _xlfn.TEXTJOIN( "", , data_scaledImpacts[[#This Row],[sector]:[impactType]] )</f>
        <v>CILCrimeGISS-E2-R3N/AProperty</v>
      </c>
      <c r="C2720" s="33" t="s">
        <v>1230</v>
      </c>
      <c r="D2720" s="33" t="s">
        <v>2</v>
      </c>
      <c r="E2720" s="34">
        <v>3</v>
      </c>
      <c r="F2720" s="34"/>
      <c r="G2720" s="34" t="s">
        <v>201</v>
      </c>
      <c r="H2720" t="s">
        <v>1223</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25">
      <c r="A2721" s="3">
        <f xml:space="preserve"> ROW( data_scaledImpacts[[#This Row],[row_id]] ) - ROW( data_scaledImpacts[[#Headers],[row_id]] )</f>
        <v>2720</v>
      </c>
      <c r="B2721" s="41" t="str">
        <f xml:space="preserve"> _xlfn.TEXTJOIN( "", , data_scaledImpacts[[#This Row],[sector]:[impactType]] )</f>
        <v>CILCrimeHadGEM2-ES1N/AProperty</v>
      </c>
      <c r="C2721" s="33" t="s">
        <v>1230</v>
      </c>
      <c r="D2721" s="33" t="s">
        <v>3</v>
      </c>
      <c r="E2721" s="34">
        <v>1</v>
      </c>
      <c r="F2721" s="34"/>
      <c r="G2721" s="34" t="s">
        <v>201</v>
      </c>
      <c r="H2721" t="s">
        <v>1223</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25">
      <c r="A2722" s="3">
        <f xml:space="preserve"> ROW( data_scaledImpacts[[#This Row],[row_id]] ) - ROW( data_scaledImpacts[[#Headers],[row_id]] )</f>
        <v>2721</v>
      </c>
      <c r="B2722" s="41" t="str">
        <f xml:space="preserve"> _xlfn.TEXTJOIN( "", , data_scaledImpacts[[#This Row],[sector]:[impactType]] )</f>
        <v>CILCrimeHadGEM2-ES2N/AProperty</v>
      </c>
      <c r="C2722" s="33" t="s">
        <v>1230</v>
      </c>
      <c r="D2722" s="33" t="s">
        <v>3</v>
      </c>
      <c r="E2722" s="34">
        <v>2</v>
      </c>
      <c r="F2722" s="34"/>
      <c r="G2722" s="34" t="s">
        <v>201</v>
      </c>
      <c r="H2722" t="s">
        <v>1223</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25">
      <c r="A2723" s="3">
        <f xml:space="preserve"> ROW( data_scaledImpacts[[#This Row],[row_id]] ) - ROW( data_scaledImpacts[[#Headers],[row_id]] )</f>
        <v>2722</v>
      </c>
      <c r="B2723" s="41" t="str">
        <f xml:space="preserve"> _xlfn.TEXTJOIN( "", , data_scaledImpacts[[#This Row],[sector]:[impactType]] )</f>
        <v>CILCrimeHadGEM2-ES3N/AProperty</v>
      </c>
      <c r="C2723" s="33" t="s">
        <v>1230</v>
      </c>
      <c r="D2723" s="33" t="s">
        <v>3</v>
      </c>
      <c r="E2723" s="34">
        <v>3</v>
      </c>
      <c r="F2723" s="34"/>
      <c r="G2723" s="34" t="s">
        <v>201</v>
      </c>
      <c r="H2723" t="s">
        <v>1223</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25">
      <c r="A2724" s="3">
        <f xml:space="preserve"> ROW( data_scaledImpacts[[#This Row],[row_id]] ) - ROW( data_scaledImpacts[[#Headers],[row_id]] )</f>
        <v>2723</v>
      </c>
      <c r="B2724" s="41" t="str">
        <f xml:space="preserve"> _xlfn.TEXTJOIN( "", , data_scaledImpacts[[#This Row],[sector]:[impactType]] )</f>
        <v>CILCrimeHadGEM2-ES4N/AProperty</v>
      </c>
      <c r="C2724" s="33" t="s">
        <v>1230</v>
      </c>
      <c r="D2724" s="33" t="s">
        <v>3</v>
      </c>
      <c r="E2724" s="34">
        <v>4</v>
      </c>
      <c r="F2724" s="34"/>
      <c r="G2724" s="34" t="s">
        <v>201</v>
      </c>
      <c r="H2724" t="s">
        <v>1223</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25">
      <c r="A2725" s="3">
        <f xml:space="preserve"> ROW( data_scaledImpacts[[#This Row],[row_id]] ) - ROW( data_scaledImpacts[[#Headers],[row_id]] )</f>
        <v>2724</v>
      </c>
      <c r="B2725" s="41" t="str">
        <f xml:space="preserve"> _xlfn.TEXTJOIN( "", , data_scaledImpacts[[#This Row],[sector]:[impactType]] )</f>
        <v>CILCrimeHadGEM2-ES5N/AProperty</v>
      </c>
      <c r="C2725" s="33" t="s">
        <v>1230</v>
      </c>
      <c r="D2725" s="33" t="s">
        <v>3</v>
      </c>
      <c r="E2725" s="34">
        <v>5</v>
      </c>
      <c r="F2725" s="34"/>
      <c r="G2725" s="34" t="s">
        <v>201</v>
      </c>
      <c r="H2725" t="s">
        <v>1223</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25">
      <c r="A2726" s="3">
        <f xml:space="preserve"> ROW( data_scaledImpacts[[#This Row],[row_id]] ) - ROW( data_scaledImpacts[[#Headers],[row_id]] )</f>
        <v>2725</v>
      </c>
      <c r="B2726" s="41" t="str">
        <f xml:space="preserve"> _xlfn.TEXTJOIN( "", , data_scaledImpacts[[#This Row],[sector]:[impactType]] )</f>
        <v>CILCrimeHadGEM2-ES6N/AProperty</v>
      </c>
      <c r="C2726" s="33" t="s">
        <v>1230</v>
      </c>
      <c r="D2726" s="33" t="s">
        <v>3</v>
      </c>
      <c r="E2726" s="34">
        <v>6</v>
      </c>
      <c r="F2726" s="34"/>
      <c r="G2726" s="34" t="s">
        <v>201</v>
      </c>
      <c r="H2726" t="s">
        <v>1223</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25">
      <c r="A2727" s="3">
        <f xml:space="preserve"> ROW( data_scaledImpacts[[#This Row],[row_id]] ) - ROW( data_scaledImpacts[[#Headers],[row_id]] )</f>
        <v>2726</v>
      </c>
      <c r="B2727" s="41" t="str">
        <f xml:space="preserve"> _xlfn.TEXTJOIN( "", , data_scaledImpacts[[#This Row],[sector]:[impactType]] )</f>
        <v>CILCrimeMIROC51N/AProperty</v>
      </c>
      <c r="C2727" s="33" t="s">
        <v>1230</v>
      </c>
      <c r="D2727" s="33" t="s">
        <v>4</v>
      </c>
      <c r="E2727" s="34">
        <v>1</v>
      </c>
      <c r="F2727" s="34"/>
      <c r="G2727" s="34" t="s">
        <v>201</v>
      </c>
      <c r="H2727" t="s">
        <v>1223</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25">
      <c r="A2728" s="3">
        <f xml:space="preserve"> ROW( data_scaledImpacts[[#This Row],[row_id]] ) - ROW( data_scaledImpacts[[#Headers],[row_id]] )</f>
        <v>2727</v>
      </c>
      <c r="B2728" s="41" t="str">
        <f xml:space="preserve"> _xlfn.TEXTJOIN( "", , data_scaledImpacts[[#This Row],[sector]:[impactType]] )</f>
        <v>CILCrimeMIROC52N/AProperty</v>
      </c>
      <c r="C2728" s="33" t="s">
        <v>1230</v>
      </c>
      <c r="D2728" s="33" t="s">
        <v>4</v>
      </c>
      <c r="E2728" s="34">
        <v>2</v>
      </c>
      <c r="F2728" s="34"/>
      <c r="G2728" s="34" t="s">
        <v>201</v>
      </c>
      <c r="H2728" t="s">
        <v>1223</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25">
      <c r="A2729" s="3">
        <f xml:space="preserve"> ROW( data_scaledImpacts[[#This Row],[row_id]] ) - ROW( data_scaledImpacts[[#Headers],[row_id]] )</f>
        <v>2728</v>
      </c>
      <c r="B2729" s="41" t="str">
        <f xml:space="preserve"> _xlfn.TEXTJOIN( "", , data_scaledImpacts[[#This Row],[sector]:[impactType]] )</f>
        <v>CILCrimeMIROC53N/AProperty</v>
      </c>
      <c r="C2729" s="33" t="s">
        <v>1230</v>
      </c>
      <c r="D2729" s="33" t="s">
        <v>4</v>
      </c>
      <c r="E2729" s="34">
        <v>3</v>
      </c>
      <c r="F2729" s="34"/>
      <c r="G2729" s="34" t="s">
        <v>201</v>
      </c>
      <c r="H2729" t="s">
        <v>1223</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25">
      <c r="A2730" s="3">
        <f xml:space="preserve"> ROW( data_scaledImpacts[[#This Row],[row_id]] ) - ROW( data_scaledImpacts[[#Headers],[row_id]] )</f>
        <v>2729</v>
      </c>
      <c r="B2730" s="41" t="str">
        <f xml:space="preserve"> _xlfn.TEXTJOIN( "", , data_scaledImpacts[[#This Row],[sector]:[impactType]] )</f>
        <v>CILCrimeMIROC54N/AProperty</v>
      </c>
      <c r="C2730" s="33" t="s">
        <v>1230</v>
      </c>
      <c r="D2730" s="33" t="s">
        <v>4</v>
      </c>
      <c r="E2730" s="34">
        <v>4</v>
      </c>
      <c r="F2730" s="34"/>
      <c r="G2730" s="34" t="s">
        <v>201</v>
      </c>
      <c r="H2730" t="s">
        <v>1223</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25">
      <c r="A2731" s="3">
        <f xml:space="preserve"> ROW( data_scaledImpacts[[#This Row],[row_id]] ) - ROW( data_scaledImpacts[[#Headers],[row_id]] )</f>
        <v>2730</v>
      </c>
      <c r="B2731" s="41" t="str">
        <f xml:space="preserve"> _xlfn.TEXTJOIN( "", , data_scaledImpacts[[#This Row],[sector]:[impactType]] )</f>
        <v>CILCrimeMIROC55N/AProperty</v>
      </c>
      <c r="C2731" s="33" t="s">
        <v>1230</v>
      </c>
      <c r="D2731" s="33" t="s">
        <v>4</v>
      </c>
      <c r="E2731" s="34">
        <v>5</v>
      </c>
      <c r="F2731" s="34"/>
      <c r="G2731" s="34" t="s">
        <v>201</v>
      </c>
      <c r="H2731" t="s">
        <v>1223</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25">
      <c r="A2732" s="3">
        <f xml:space="preserve"> ROW( data_scaledImpacts[[#This Row],[row_id]] ) - ROW( data_scaledImpacts[[#Headers],[row_id]] )</f>
        <v>2731</v>
      </c>
      <c r="B2732" s="41" t="str">
        <f xml:space="preserve"> _xlfn.TEXTJOIN( "", , data_scaledImpacts[[#This Row],[sector]:[impactType]] )</f>
        <v>CILCrimeCanESM21N/AViolent</v>
      </c>
      <c r="C2732" s="33" t="s">
        <v>1230</v>
      </c>
      <c r="D2732" s="33" t="s">
        <v>0</v>
      </c>
      <c r="E2732" s="34">
        <v>1</v>
      </c>
      <c r="F2732" s="34"/>
      <c r="G2732" s="34" t="s">
        <v>201</v>
      </c>
      <c r="H2732" t="s">
        <v>1224</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25">
      <c r="A2733" s="3">
        <f xml:space="preserve"> ROW( data_scaledImpacts[[#This Row],[row_id]] ) - ROW( data_scaledImpacts[[#Headers],[row_id]] )</f>
        <v>2732</v>
      </c>
      <c r="B2733" s="41" t="str">
        <f xml:space="preserve"> _xlfn.TEXTJOIN( "", , data_scaledImpacts[[#This Row],[sector]:[impactType]] )</f>
        <v>CILCrimeCanESM22N/AViolent</v>
      </c>
      <c r="C2733" s="33" t="s">
        <v>1230</v>
      </c>
      <c r="D2733" s="33" t="s">
        <v>0</v>
      </c>
      <c r="E2733" s="34">
        <v>2</v>
      </c>
      <c r="F2733" s="34"/>
      <c r="G2733" s="34" t="s">
        <v>201</v>
      </c>
      <c r="H2733" t="s">
        <v>1224</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25">
      <c r="A2734" s="3">
        <f xml:space="preserve"> ROW( data_scaledImpacts[[#This Row],[row_id]] ) - ROW( data_scaledImpacts[[#Headers],[row_id]] )</f>
        <v>2733</v>
      </c>
      <c r="B2734" s="41" t="str">
        <f xml:space="preserve"> _xlfn.TEXTJOIN( "", , data_scaledImpacts[[#This Row],[sector]:[impactType]] )</f>
        <v>CILCrimeCanESM23N/AViolent</v>
      </c>
      <c r="C2734" s="33" t="s">
        <v>1230</v>
      </c>
      <c r="D2734" s="33" t="s">
        <v>0</v>
      </c>
      <c r="E2734" s="34">
        <v>3</v>
      </c>
      <c r="F2734" s="34"/>
      <c r="G2734" s="34" t="s">
        <v>201</v>
      </c>
      <c r="H2734" t="s">
        <v>1224</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25">
      <c r="A2735" s="3">
        <f xml:space="preserve"> ROW( data_scaledImpacts[[#This Row],[row_id]] ) - ROW( data_scaledImpacts[[#Headers],[row_id]] )</f>
        <v>2734</v>
      </c>
      <c r="B2735" s="41" t="str">
        <f xml:space="preserve"> _xlfn.TEXTJOIN( "", , data_scaledImpacts[[#This Row],[sector]:[impactType]] )</f>
        <v>CILCrimeCanESM24N/AViolent</v>
      </c>
      <c r="C2735" s="33" t="s">
        <v>1230</v>
      </c>
      <c r="D2735" s="33" t="s">
        <v>0</v>
      </c>
      <c r="E2735" s="34">
        <v>4</v>
      </c>
      <c r="F2735" s="34"/>
      <c r="G2735" s="34" t="s">
        <v>201</v>
      </c>
      <c r="H2735" t="s">
        <v>1224</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25">
      <c r="A2736" s="3">
        <f xml:space="preserve"> ROW( data_scaledImpacts[[#This Row],[row_id]] ) - ROW( data_scaledImpacts[[#Headers],[row_id]] )</f>
        <v>2735</v>
      </c>
      <c r="B2736" s="41" t="str">
        <f xml:space="preserve"> _xlfn.TEXTJOIN( "", , data_scaledImpacts[[#This Row],[sector]:[impactType]] )</f>
        <v>CILCrimeCanESM25N/AViolent</v>
      </c>
      <c r="C2736" s="33" t="s">
        <v>1230</v>
      </c>
      <c r="D2736" s="33" t="s">
        <v>0</v>
      </c>
      <c r="E2736" s="34">
        <v>5</v>
      </c>
      <c r="F2736" s="34"/>
      <c r="G2736" s="34" t="s">
        <v>201</v>
      </c>
      <c r="H2736" t="s">
        <v>1224</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25">
      <c r="A2737" s="3">
        <f xml:space="preserve"> ROW( data_scaledImpacts[[#This Row],[row_id]] ) - ROW( data_scaledImpacts[[#Headers],[row_id]] )</f>
        <v>2736</v>
      </c>
      <c r="B2737" s="41" t="str">
        <f xml:space="preserve"> _xlfn.TEXTJOIN( "", , data_scaledImpacts[[#This Row],[sector]:[impactType]] )</f>
        <v>CILCrimeCanESM26N/AViolent</v>
      </c>
      <c r="C2737" s="33" t="s">
        <v>1230</v>
      </c>
      <c r="D2737" s="33" t="s">
        <v>0</v>
      </c>
      <c r="E2737" s="34">
        <v>6</v>
      </c>
      <c r="F2737" s="34"/>
      <c r="G2737" s="34" t="s">
        <v>201</v>
      </c>
      <c r="H2737" t="s">
        <v>1224</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25">
      <c r="A2738" s="3">
        <f xml:space="preserve"> ROW( data_scaledImpacts[[#This Row],[row_id]] ) - ROW( data_scaledImpacts[[#Headers],[row_id]] )</f>
        <v>2737</v>
      </c>
      <c r="B2738" s="41" t="str">
        <f xml:space="preserve"> _xlfn.TEXTJOIN( "", , data_scaledImpacts[[#This Row],[sector]:[impactType]] )</f>
        <v>CILCrimeCCSM41N/AViolent</v>
      </c>
      <c r="C2738" s="33" t="s">
        <v>1230</v>
      </c>
      <c r="D2738" s="33" t="s">
        <v>1</v>
      </c>
      <c r="E2738" s="34">
        <v>1</v>
      </c>
      <c r="F2738" s="34"/>
      <c r="G2738" s="34" t="s">
        <v>201</v>
      </c>
      <c r="H2738" t="s">
        <v>1224</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25">
      <c r="A2739" s="3">
        <f xml:space="preserve"> ROW( data_scaledImpacts[[#This Row],[row_id]] ) - ROW( data_scaledImpacts[[#Headers],[row_id]] )</f>
        <v>2738</v>
      </c>
      <c r="B2739" s="41" t="str">
        <f xml:space="preserve"> _xlfn.TEXTJOIN( "", , data_scaledImpacts[[#This Row],[sector]:[impactType]] )</f>
        <v>CILCrimeCCSM42N/AViolent</v>
      </c>
      <c r="C2739" s="33" t="s">
        <v>1230</v>
      </c>
      <c r="D2739" s="33" t="s">
        <v>1</v>
      </c>
      <c r="E2739" s="34">
        <v>2</v>
      </c>
      <c r="F2739" s="34"/>
      <c r="G2739" s="34" t="s">
        <v>201</v>
      </c>
      <c r="H2739" t="s">
        <v>1224</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25">
      <c r="A2740" s="3">
        <f xml:space="preserve"> ROW( data_scaledImpacts[[#This Row],[row_id]] ) - ROW( data_scaledImpacts[[#Headers],[row_id]] )</f>
        <v>2739</v>
      </c>
      <c r="B2740" s="41" t="str">
        <f xml:space="preserve"> _xlfn.TEXTJOIN( "", , data_scaledImpacts[[#This Row],[sector]:[impactType]] )</f>
        <v>CILCrimeCCSM43N/AViolent</v>
      </c>
      <c r="C2740" s="33" t="s">
        <v>1230</v>
      </c>
      <c r="D2740" s="33" t="s">
        <v>1</v>
      </c>
      <c r="E2740" s="34">
        <v>3</v>
      </c>
      <c r="F2740" s="34"/>
      <c r="G2740" s="34" t="s">
        <v>201</v>
      </c>
      <c r="H2740" t="s">
        <v>1224</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25">
      <c r="A2741" s="3">
        <f xml:space="preserve"> ROW( data_scaledImpacts[[#This Row],[row_id]] ) - ROW( data_scaledImpacts[[#Headers],[row_id]] )</f>
        <v>2740</v>
      </c>
      <c r="B2741" s="41" t="str">
        <f xml:space="preserve"> _xlfn.TEXTJOIN( "", , data_scaledImpacts[[#This Row],[sector]:[impactType]] )</f>
        <v>CILCrimeCCSM44N/AViolent</v>
      </c>
      <c r="C2741" s="33" t="s">
        <v>1230</v>
      </c>
      <c r="D2741" s="33" t="s">
        <v>1</v>
      </c>
      <c r="E2741" s="34">
        <v>4</v>
      </c>
      <c r="F2741" s="34"/>
      <c r="G2741" s="34" t="s">
        <v>201</v>
      </c>
      <c r="H2741" t="s">
        <v>1224</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25">
      <c r="A2742" s="3">
        <f xml:space="preserve"> ROW( data_scaledImpacts[[#This Row],[row_id]] ) - ROW( data_scaledImpacts[[#Headers],[row_id]] )</f>
        <v>2741</v>
      </c>
      <c r="B2742" s="41" t="str">
        <f xml:space="preserve"> _xlfn.TEXTJOIN( "", , data_scaledImpacts[[#This Row],[sector]:[impactType]] )</f>
        <v>CILCrimeCCSM45N/AViolent</v>
      </c>
      <c r="C2742" s="33" t="s">
        <v>1230</v>
      </c>
      <c r="D2742" s="33" t="s">
        <v>1</v>
      </c>
      <c r="E2742" s="34">
        <v>5</v>
      </c>
      <c r="F2742" s="34"/>
      <c r="G2742" s="34" t="s">
        <v>201</v>
      </c>
      <c r="H2742" t="s">
        <v>1224</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25">
      <c r="A2743" s="3">
        <f xml:space="preserve"> ROW( data_scaledImpacts[[#This Row],[row_id]] ) - ROW( data_scaledImpacts[[#Headers],[row_id]] )</f>
        <v>2742</v>
      </c>
      <c r="B2743" s="41" t="str">
        <f xml:space="preserve"> _xlfn.TEXTJOIN( "", , data_scaledImpacts[[#This Row],[sector]:[impactType]] )</f>
        <v>CILCrimeGFDL-CM31N/AViolent</v>
      </c>
      <c r="C2743" s="33" t="s">
        <v>1230</v>
      </c>
      <c r="D2743" s="33" t="s">
        <v>5</v>
      </c>
      <c r="E2743" s="34">
        <v>1</v>
      </c>
      <c r="F2743" s="34"/>
      <c r="G2743" s="34" t="s">
        <v>201</v>
      </c>
      <c r="H2743" t="s">
        <v>1224</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25">
      <c r="A2744" s="3">
        <f xml:space="preserve"> ROW( data_scaledImpacts[[#This Row],[row_id]] ) - ROW( data_scaledImpacts[[#Headers],[row_id]] )</f>
        <v>2743</v>
      </c>
      <c r="B2744" s="41" t="str">
        <f xml:space="preserve"> _xlfn.TEXTJOIN( "", , data_scaledImpacts[[#This Row],[sector]:[impactType]] )</f>
        <v>CILCrimeGFDL-CM32N/AViolent</v>
      </c>
      <c r="C2744" s="33" t="s">
        <v>1230</v>
      </c>
      <c r="D2744" s="33" t="s">
        <v>5</v>
      </c>
      <c r="E2744" s="34">
        <v>2</v>
      </c>
      <c r="F2744" s="34"/>
      <c r="G2744" s="34" t="s">
        <v>201</v>
      </c>
      <c r="H2744" t="s">
        <v>1224</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25">
      <c r="A2745" s="3">
        <f xml:space="preserve"> ROW( data_scaledImpacts[[#This Row],[row_id]] ) - ROW( data_scaledImpacts[[#Headers],[row_id]] )</f>
        <v>2744</v>
      </c>
      <c r="B2745" s="41" t="str">
        <f xml:space="preserve"> _xlfn.TEXTJOIN( "", , data_scaledImpacts[[#This Row],[sector]:[impactType]] )</f>
        <v>CILCrimeGFDL-CM33N/AViolent</v>
      </c>
      <c r="C2745" s="33" t="s">
        <v>1230</v>
      </c>
      <c r="D2745" s="33" t="s">
        <v>5</v>
      </c>
      <c r="E2745" s="34">
        <v>3</v>
      </c>
      <c r="F2745" s="34"/>
      <c r="G2745" s="34" t="s">
        <v>201</v>
      </c>
      <c r="H2745" t="s">
        <v>1224</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25">
      <c r="A2746" s="3">
        <f xml:space="preserve"> ROW( data_scaledImpacts[[#This Row],[row_id]] ) - ROW( data_scaledImpacts[[#Headers],[row_id]] )</f>
        <v>2745</v>
      </c>
      <c r="B2746" s="41" t="str">
        <f xml:space="preserve"> _xlfn.TEXTJOIN( "", , data_scaledImpacts[[#This Row],[sector]:[impactType]] )</f>
        <v>CILCrimeGFDL-CM34N/AViolent</v>
      </c>
      <c r="C2746" s="33" t="s">
        <v>1230</v>
      </c>
      <c r="D2746" s="33" t="s">
        <v>5</v>
      </c>
      <c r="E2746" s="34">
        <v>4</v>
      </c>
      <c r="F2746" s="34"/>
      <c r="G2746" s="34" t="s">
        <v>201</v>
      </c>
      <c r="H2746" t="s">
        <v>1224</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25">
      <c r="A2747" s="3">
        <f xml:space="preserve"> ROW( data_scaledImpacts[[#This Row],[row_id]] ) - ROW( data_scaledImpacts[[#Headers],[row_id]] )</f>
        <v>2746</v>
      </c>
      <c r="B2747" s="41" t="str">
        <f xml:space="preserve"> _xlfn.TEXTJOIN( "", , data_scaledImpacts[[#This Row],[sector]:[impactType]] )</f>
        <v>CILCrimeGFDL-CM35N/AViolent</v>
      </c>
      <c r="C2747" s="33" t="s">
        <v>1230</v>
      </c>
      <c r="D2747" s="33" t="s">
        <v>5</v>
      </c>
      <c r="E2747" s="34">
        <v>5</v>
      </c>
      <c r="F2747" s="34"/>
      <c r="G2747" s="34" t="s">
        <v>201</v>
      </c>
      <c r="H2747" t="s">
        <v>1224</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25">
      <c r="A2748" s="3">
        <f xml:space="preserve"> ROW( data_scaledImpacts[[#This Row],[row_id]] ) - ROW( data_scaledImpacts[[#Headers],[row_id]] )</f>
        <v>2747</v>
      </c>
      <c r="B2748" s="41" t="str">
        <f xml:space="preserve"> _xlfn.TEXTJOIN( "", , data_scaledImpacts[[#This Row],[sector]:[impactType]] )</f>
        <v>CILCrimeGFDL-CM36N/AViolent</v>
      </c>
      <c r="C2748" s="33" t="s">
        <v>1230</v>
      </c>
      <c r="D2748" s="33" t="s">
        <v>5</v>
      </c>
      <c r="E2748" s="34">
        <v>6</v>
      </c>
      <c r="F2748" s="34"/>
      <c r="G2748" s="34" t="s">
        <v>201</v>
      </c>
      <c r="H2748" t="s">
        <v>1224</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25">
      <c r="A2749" s="3">
        <f xml:space="preserve"> ROW( data_scaledImpacts[[#This Row],[row_id]] ) - ROW( data_scaledImpacts[[#Headers],[row_id]] )</f>
        <v>2748</v>
      </c>
      <c r="B2749" s="41" t="str">
        <f xml:space="preserve"> _xlfn.TEXTJOIN( "", , data_scaledImpacts[[#This Row],[sector]:[impactType]] )</f>
        <v>CILCrimeGISS-E2-R1N/AViolent</v>
      </c>
      <c r="C2749" s="33" t="s">
        <v>1230</v>
      </c>
      <c r="D2749" s="33" t="s">
        <v>2</v>
      </c>
      <c r="E2749" s="34">
        <v>1</v>
      </c>
      <c r="F2749" s="34"/>
      <c r="G2749" s="34" t="s">
        <v>201</v>
      </c>
      <c r="H2749" t="s">
        <v>1224</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25">
      <c r="A2750" s="3">
        <f xml:space="preserve"> ROW( data_scaledImpacts[[#This Row],[row_id]] ) - ROW( data_scaledImpacts[[#Headers],[row_id]] )</f>
        <v>2749</v>
      </c>
      <c r="B2750" s="41" t="str">
        <f xml:space="preserve"> _xlfn.TEXTJOIN( "", , data_scaledImpacts[[#This Row],[sector]:[impactType]] )</f>
        <v>CILCrimeGISS-E2-R2N/AViolent</v>
      </c>
      <c r="C2750" s="33" t="s">
        <v>1230</v>
      </c>
      <c r="D2750" s="33" t="s">
        <v>2</v>
      </c>
      <c r="E2750" s="34">
        <v>2</v>
      </c>
      <c r="F2750" s="34"/>
      <c r="G2750" s="34" t="s">
        <v>201</v>
      </c>
      <c r="H2750" t="s">
        <v>1224</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25">
      <c r="A2751" s="3">
        <f xml:space="preserve"> ROW( data_scaledImpacts[[#This Row],[row_id]] ) - ROW( data_scaledImpacts[[#Headers],[row_id]] )</f>
        <v>2750</v>
      </c>
      <c r="B2751" s="41" t="str">
        <f xml:space="preserve"> _xlfn.TEXTJOIN( "", , data_scaledImpacts[[#This Row],[sector]:[impactType]] )</f>
        <v>CILCrimeGISS-E2-R3N/AViolent</v>
      </c>
      <c r="C2751" s="33" t="s">
        <v>1230</v>
      </c>
      <c r="D2751" s="33" t="s">
        <v>2</v>
      </c>
      <c r="E2751" s="34">
        <v>3</v>
      </c>
      <c r="F2751" s="34"/>
      <c r="G2751" s="34" t="s">
        <v>201</v>
      </c>
      <c r="H2751" t="s">
        <v>1224</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25">
      <c r="A2752" s="3">
        <f xml:space="preserve"> ROW( data_scaledImpacts[[#This Row],[row_id]] ) - ROW( data_scaledImpacts[[#Headers],[row_id]] )</f>
        <v>2751</v>
      </c>
      <c r="B2752" s="41" t="str">
        <f xml:space="preserve"> _xlfn.TEXTJOIN( "", , data_scaledImpacts[[#This Row],[sector]:[impactType]] )</f>
        <v>CILCrimeHadGEM2-ES1N/AViolent</v>
      </c>
      <c r="C2752" s="33" t="s">
        <v>1230</v>
      </c>
      <c r="D2752" s="33" t="s">
        <v>3</v>
      </c>
      <c r="E2752" s="34">
        <v>1</v>
      </c>
      <c r="F2752" s="34"/>
      <c r="G2752" s="34" t="s">
        <v>201</v>
      </c>
      <c r="H2752" t="s">
        <v>1224</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25">
      <c r="A2753" s="3">
        <f xml:space="preserve"> ROW( data_scaledImpacts[[#This Row],[row_id]] ) - ROW( data_scaledImpacts[[#Headers],[row_id]] )</f>
        <v>2752</v>
      </c>
      <c r="B2753" s="41" t="str">
        <f xml:space="preserve"> _xlfn.TEXTJOIN( "", , data_scaledImpacts[[#This Row],[sector]:[impactType]] )</f>
        <v>CILCrimeHadGEM2-ES2N/AViolent</v>
      </c>
      <c r="C2753" s="33" t="s">
        <v>1230</v>
      </c>
      <c r="D2753" s="33" t="s">
        <v>3</v>
      </c>
      <c r="E2753" s="34">
        <v>2</v>
      </c>
      <c r="F2753" s="34"/>
      <c r="G2753" s="34" t="s">
        <v>201</v>
      </c>
      <c r="H2753" t="s">
        <v>1224</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25">
      <c r="A2754" s="3">
        <f xml:space="preserve"> ROW( data_scaledImpacts[[#This Row],[row_id]] ) - ROW( data_scaledImpacts[[#Headers],[row_id]] )</f>
        <v>2753</v>
      </c>
      <c r="B2754" s="41" t="str">
        <f xml:space="preserve"> _xlfn.TEXTJOIN( "", , data_scaledImpacts[[#This Row],[sector]:[impactType]] )</f>
        <v>CILCrimeHadGEM2-ES3N/AViolent</v>
      </c>
      <c r="C2754" s="33" t="s">
        <v>1230</v>
      </c>
      <c r="D2754" s="33" t="s">
        <v>3</v>
      </c>
      <c r="E2754" s="34">
        <v>3</v>
      </c>
      <c r="F2754" s="34"/>
      <c r="G2754" s="34" t="s">
        <v>201</v>
      </c>
      <c r="H2754" t="s">
        <v>1224</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25">
      <c r="A2755" s="3">
        <f xml:space="preserve"> ROW( data_scaledImpacts[[#This Row],[row_id]] ) - ROW( data_scaledImpacts[[#Headers],[row_id]] )</f>
        <v>2754</v>
      </c>
      <c r="B2755" s="41" t="str">
        <f xml:space="preserve"> _xlfn.TEXTJOIN( "", , data_scaledImpacts[[#This Row],[sector]:[impactType]] )</f>
        <v>CILCrimeHadGEM2-ES4N/AViolent</v>
      </c>
      <c r="C2755" s="33" t="s">
        <v>1230</v>
      </c>
      <c r="D2755" s="33" t="s">
        <v>3</v>
      </c>
      <c r="E2755" s="34">
        <v>4</v>
      </c>
      <c r="F2755" s="34"/>
      <c r="G2755" s="34" t="s">
        <v>201</v>
      </c>
      <c r="H2755" t="s">
        <v>1224</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25">
      <c r="A2756" s="3">
        <f xml:space="preserve"> ROW( data_scaledImpacts[[#This Row],[row_id]] ) - ROW( data_scaledImpacts[[#Headers],[row_id]] )</f>
        <v>2755</v>
      </c>
      <c r="B2756" s="41" t="str">
        <f xml:space="preserve"> _xlfn.TEXTJOIN( "", , data_scaledImpacts[[#This Row],[sector]:[impactType]] )</f>
        <v>CILCrimeHadGEM2-ES5N/AViolent</v>
      </c>
      <c r="C2756" s="33" t="s">
        <v>1230</v>
      </c>
      <c r="D2756" s="33" t="s">
        <v>3</v>
      </c>
      <c r="E2756" s="34">
        <v>5</v>
      </c>
      <c r="F2756" s="34"/>
      <c r="G2756" s="34" t="s">
        <v>201</v>
      </c>
      <c r="H2756" t="s">
        <v>1224</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25">
      <c r="A2757" s="3">
        <f xml:space="preserve"> ROW( data_scaledImpacts[[#This Row],[row_id]] ) - ROW( data_scaledImpacts[[#Headers],[row_id]] )</f>
        <v>2756</v>
      </c>
      <c r="B2757" s="41" t="str">
        <f xml:space="preserve"> _xlfn.TEXTJOIN( "", , data_scaledImpacts[[#This Row],[sector]:[impactType]] )</f>
        <v>CILCrimeHadGEM2-ES6N/AViolent</v>
      </c>
      <c r="C2757" s="33" t="s">
        <v>1230</v>
      </c>
      <c r="D2757" s="33" t="s">
        <v>3</v>
      </c>
      <c r="E2757" s="34">
        <v>6</v>
      </c>
      <c r="F2757" s="34"/>
      <c r="G2757" s="34" t="s">
        <v>201</v>
      </c>
      <c r="H2757" t="s">
        <v>1224</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25">
      <c r="A2758" s="3">
        <f xml:space="preserve"> ROW( data_scaledImpacts[[#This Row],[row_id]] ) - ROW( data_scaledImpacts[[#Headers],[row_id]] )</f>
        <v>2757</v>
      </c>
      <c r="B2758" s="41" t="str">
        <f xml:space="preserve"> _xlfn.TEXTJOIN( "", , data_scaledImpacts[[#This Row],[sector]:[impactType]] )</f>
        <v>CILCrimeMIROC51N/AViolent</v>
      </c>
      <c r="C2758" s="33" t="s">
        <v>1230</v>
      </c>
      <c r="D2758" s="33" t="s">
        <v>4</v>
      </c>
      <c r="E2758" s="34">
        <v>1</v>
      </c>
      <c r="F2758" s="34"/>
      <c r="G2758" s="34" t="s">
        <v>201</v>
      </c>
      <c r="H2758" t="s">
        <v>1224</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25">
      <c r="A2759" s="3">
        <f xml:space="preserve"> ROW( data_scaledImpacts[[#This Row],[row_id]] ) - ROW( data_scaledImpacts[[#Headers],[row_id]] )</f>
        <v>2758</v>
      </c>
      <c r="B2759" s="41" t="str">
        <f xml:space="preserve"> _xlfn.TEXTJOIN( "", , data_scaledImpacts[[#This Row],[sector]:[impactType]] )</f>
        <v>CILCrimeMIROC52N/AViolent</v>
      </c>
      <c r="C2759" s="33" t="s">
        <v>1230</v>
      </c>
      <c r="D2759" s="33" t="s">
        <v>4</v>
      </c>
      <c r="E2759" s="34">
        <v>2</v>
      </c>
      <c r="F2759" s="34"/>
      <c r="G2759" s="34" t="s">
        <v>201</v>
      </c>
      <c r="H2759" t="s">
        <v>1224</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25">
      <c r="A2760" s="3">
        <f xml:space="preserve"> ROW( data_scaledImpacts[[#This Row],[row_id]] ) - ROW( data_scaledImpacts[[#Headers],[row_id]] )</f>
        <v>2759</v>
      </c>
      <c r="B2760" s="41" t="str">
        <f xml:space="preserve"> _xlfn.TEXTJOIN( "", , data_scaledImpacts[[#This Row],[sector]:[impactType]] )</f>
        <v>CILCrimeMIROC53N/AViolent</v>
      </c>
      <c r="C2760" s="33" t="s">
        <v>1230</v>
      </c>
      <c r="D2760" s="33" t="s">
        <v>4</v>
      </c>
      <c r="E2760" s="34">
        <v>3</v>
      </c>
      <c r="F2760" s="34"/>
      <c r="G2760" s="34" t="s">
        <v>201</v>
      </c>
      <c r="H2760" t="s">
        <v>1224</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25">
      <c r="A2761" s="3">
        <f xml:space="preserve"> ROW( data_scaledImpacts[[#This Row],[row_id]] ) - ROW( data_scaledImpacts[[#Headers],[row_id]] )</f>
        <v>2760</v>
      </c>
      <c r="B2761" s="41" t="str">
        <f xml:space="preserve"> _xlfn.TEXTJOIN( "", , data_scaledImpacts[[#This Row],[sector]:[impactType]] )</f>
        <v>CILCrimeMIROC54N/AViolent</v>
      </c>
      <c r="C2761" s="33" t="s">
        <v>1230</v>
      </c>
      <c r="D2761" s="33" t="s">
        <v>4</v>
      </c>
      <c r="E2761" s="34">
        <v>4</v>
      </c>
      <c r="F2761" s="34"/>
      <c r="G2761" s="34" t="s">
        <v>201</v>
      </c>
      <c r="H2761" t="s">
        <v>1224</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25">
      <c r="A2762" s="3">
        <f xml:space="preserve"> ROW( data_scaledImpacts[[#This Row],[row_id]] ) - ROW( data_scaledImpacts[[#Headers],[row_id]] )</f>
        <v>2761</v>
      </c>
      <c r="B2762" s="41" t="str">
        <f xml:space="preserve"> _xlfn.TEXTJOIN( "", , data_scaledImpacts[[#This Row],[sector]:[impactType]] )</f>
        <v>CILCrimeMIROC55N/AViolent</v>
      </c>
      <c r="C2762" s="33" t="s">
        <v>1230</v>
      </c>
      <c r="D2762" s="33" t="s">
        <v>4</v>
      </c>
      <c r="E2762" s="34">
        <v>5</v>
      </c>
      <c r="F2762" s="34"/>
      <c r="G2762" s="34" t="s">
        <v>201</v>
      </c>
      <c r="H2762" t="s">
        <v>1224</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25">
      <c r="A2763" s="3">
        <f xml:space="preserve"> ROW( data_scaledImpacts[[#This Row],[row_id]] ) - ROW( data_scaledImpacts[[#Headers],[row_id]] )</f>
        <v>2762</v>
      </c>
      <c r="B2763" s="41" t="str">
        <f xml:space="preserve"> _xlfn.TEXTJOIN( "", , data_scaledImpacts[[#This Row],[sector]:[impactType]] )</f>
        <v>ATSExtremeTempCanESM21mean</v>
      </c>
      <c r="C2763" s="33" t="s">
        <v>1248</v>
      </c>
      <c r="D2763" s="33" t="s">
        <v>0</v>
      </c>
      <c r="E2763" s="34">
        <v>1</v>
      </c>
      <c r="F2763" s="34"/>
      <c r="G2763" s="34" t="s">
        <v>1249</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25">
      <c r="A2764" s="3">
        <f xml:space="preserve"> ROW( data_scaledImpacts[[#This Row],[row_id]] ) - ROW( data_scaledImpacts[[#Headers],[row_id]] )</f>
        <v>2763</v>
      </c>
      <c r="B2764" s="41" t="str">
        <f xml:space="preserve"> _xlfn.TEXTJOIN( "", , data_scaledImpacts[[#This Row],[sector]:[impactType]] )</f>
        <v>ATSExtremeTempCanESM22mean</v>
      </c>
      <c r="C2764" s="33" t="s">
        <v>1248</v>
      </c>
      <c r="D2764" s="33" t="s">
        <v>0</v>
      </c>
      <c r="E2764" s="34">
        <v>2</v>
      </c>
      <c r="F2764" s="34"/>
      <c r="G2764" s="34" t="s">
        <v>1249</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25">
      <c r="A2765" s="3">
        <f xml:space="preserve"> ROW( data_scaledImpacts[[#This Row],[row_id]] ) - ROW( data_scaledImpacts[[#Headers],[row_id]] )</f>
        <v>2764</v>
      </c>
      <c r="B2765" s="41" t="str">
        <f xml:space="preserve"> _xlfn.TEXTJOIN( "", , data_scaledImpacts[[#This Row],[sector]:[impactType]] )</f>
        <v>ATSExtremeTempCanESM23mean</v>
      </c>
      <c r="C2765" s="33" t="s">
        <v>1248</v>
      </c>
      <c r="D2765" s="33" t="s">
        <v>0</v>
      </c>
      <c r="E2765" s="34">
        <v>3</v>
      </c>
      <c r="F2765" s="34"/>
      <c r="G2765" s="34" t="s">
        <v>1249</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25">
      <c r="A2766" s="3">
        <f xml:space="preserve"> ROW( data_scaledImpacts[[#This Row],[row_id]] ) - ROW( data_scaledImpacts[[#Headers],[row_id]] )</f>
        <v>2765</v>
      </c>
      <c r="B2766" s="41" t="str">
        <f xml:space="preserve"> _xlfn.TEXTJOIN( "", , data_scaledImpacts[[#This Row],[sector]:[impactType]] )</f>
        <v>ATSExtremeTempCanESM24mean</v>
      </c>
      <c r="C2766" s="33" t="s">
        <v>1248</v>
      </c>
      <c r="D2766" s="33" t="s">
        <v>0</v>
      </c>
      <c r="E2766" s="34">
        <v>4</v>
      </c>
      <c r="F2766" s="34"/>
      <c r="G2766" s="34" t="s">
        <v>1249</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25">
      <c r="A2767" s="3">
        <f xml:space="preserve"> ROW( data_scaledImpacts[[#This Row],[row_id]] ) - ROW( data_scaledImpacts[[#Headers],[row_id]] )</f>
        <v>2766</v>
      </c>
      <c r="B2767" s="41" t="str">
        <f xml:space="preserve"> _xlfn.TEXTJOIN( "", , data_scaledImpacts[[#This Row],[sector]:[impactType]] )</f>
        <v>ATSExtremeTempCanESM25mean</v>
      </c>
      <c r="C2767" s="33" t="s">
        <v>1248</v>
      </c>
      <c r="D2767" s="33" t="s">
        <v>0</v>
      </c>
      <c r="E2767" s="34">
        <v>5</v>
      </c>
      <c r="F2767" s="34"/>
      <c r="G2767" s="34" t="s">
        <v>1249</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25">
      <c r="A2768" s="3">
        <f xml:space="preserve"> ROW( data_scaledImpacts[[#This Row],[row_id]] ) - ROW( data_scaledImpacts[[#Headers],[row_id]] )</f>
        <v>2767</v>
      </c>
      <c r="B2768" s="41" t="str">
        <f xml:space="preserve"> _xlfn.TEXTJOIN( "", , data_scaledImpacts[[#This Row],[sector]:[impactType]] )</f>
        <v>ATSExtremeTempCanESM26mean</v>
      </c>
      <c r="C2768" s="33" t="s">
        <v>1248</v>
      </c>
      <c r="D2768" s="33" t="s">
        <v>0</v>
      </c>
      <c r="E2768" s="34">
        <v>6</v>
      </c>
      <c r="F2768" s="34"/>
      <c r="G2768" s="34" t="s">
        <v>1249</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25">
      <c r="A2769" s="3">
        <f xml:space="preserve"> ROW( data_scaledImpacts[[#This Row],[row_id]] ) - ROW( data_scaledImpacts[[#Headers],[row_id]] )</f>
        <v>2768</v>
      </c>
      <c r="B2769" s="41" t="str">
        <f xml:space="preserve"> _xlfn.TEXTJOIN( "", , data_scaledImpacts[[#This Row],[sector]:[impactType]] )</f>
        <v>ATSExtremeTempCCSM41mean</v>
      </c>
      <c r="C2769" s="33" t="s">
        <v>1248</v>
      </c>
      <c r="D2769" s="33" t="s">
        <v>1</v>
      </c>
      <c r="E2769" s="34">
        <v>1</v>
      </c>
      <c r="F2769" s="34"/>
      <c r="G2769" s="34" t="s">
        <v>1249</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25">
      <c r="A2770" s="3">
        <f xml:space="preserve"> ROW( data_scaledImpacts[[#This Row],[row_id]] ) - ROW( data_scaledImpacts[[#Headers],[row_id]] )</f>
        <v>2769</v>
      </c>
      <c r="B2770" s="41" t="str">
        <f xml:space="preserve"> _xlfn.TEXTJOIN( "", , data_scaledImpacts[[#This Row],[sector]:[impactType]] )</f>
        <v>ATSExtremeTempCCSM42mean</v>
      </c>
      <c r="C2770" s="33" t="s">
        <v>1248</v>
      </c>
      <c r="D2770" s="33" t="s">
        <v>1</v>
      </c>
      <c r="E2770" s="34">
        <v>2</v>
      </c>
      <c r="F2770" s="34"/>
      <c r="G2770" s="34" t="s">
        <v>1249</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25">
      <c r="A2771" s="3">
        <f xml:space="preserve"> ROW( data_scaledImpacts[[#This Row],[row_id]] ) - ROW( data_scaledImpacts[[#Headers],[row_id]] )</f>
        <v>2770</v>
      </c>
      <c r="B2771" s="41" t="str">
        <f xml:space="preserve"> _xlfn.TEXTJOIN( "", , data_scaledImpacts[[#This Row],[sector]:[impactType]] )</f>
        <v>ATSExtremeTempCCSM43mean</v>
      </c>
      <c r="C2771" s="33" t="s">
        <v>1248</v>
      </c>
      <c r="D2771" s="33" t="s">
        <v>1</v>
      </c>
      <c r="E2771" s="34">
        <v>3</v>
      </c>
      <c r="F2771" s="34"/>
      <c r="G2771" s="34" t="s">
        <v>1249</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25">
      <c r="A2772" s="3">
        <f xml:space="preserve"> ROW( data_scaledImpacts[[#This Row],[row_id]] ) - ROW( data_scaledImpacts[[#Headers],[row_id]] )</f>
        <v>2771</v>
      </c>
      <c r="B2772" s="41" t="str">
        <f xml:space="preserve"> _xlfn.TEXTJOIN( "", , data_scaledImpacts[[#This Row],[sector]:[impactType]] )</f>
        <v>ATSExtremeTempCCSM44mean</v>
      </c>
      <c r="C2772" s="33" t="s">
        <v>1248</v>
      </c>
      <c r="D2772" s="33" t="s">
        <v>1</v>
      </c>
      <c r="E2772" s="34">
        <v>4</v>
      </c>
      <c r="F2772" s="34"/>
      <c r="G2772" s="34" t="s">
        <v>1249</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25">
      <c r="A2773" s="3">
        <f xml:space="preserve"> ROW( data_scaledImpacts[[#This Row],[row_id]] ) - ROW( data_scaledImpacts[[#Headers],[row_id]] )</f>
        <v>2772</v>
      </c>
      <c r="B2773" s="41" t="str">
        <f xml:space="preserve"> _xlfn.TEXTJOIN( "", , data_scaledImpacts[[#This Row],[sector]:[impactType]] )</f>
        <v>ATSExtremeTempCCSM45mean</v>
      </c>
      <c r="C2773" s="33" t="s">
        <v>1248</v>
      </c>
      <c r="D2773" s="33" t="s">
        <v>1</v>
      </c>
      <c r="E2773" s="34">
        <v>5</v>
      </c>
      <c r="F2773" s="34"/>
      <c r="G2773" s="34" t="s">
        <v>1249</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25">
      <c r="A2774" s="3">
        <f xml:space="preserve"> ROW( data_scaledImpacts[[#This Row],[row_id]] ) - ROW( data_scaledImpacts[[#Headers],[row_id]] )</f>
        <v>2773</v>
      </c>
      <c r="B2774" s="41" t="str">
        <f xml:space="preserve"> _xlfn.TEXTJOIN( "", , data_scaledImpacts[[#This Row],[sector]:[impactType]] )</f>
        <v>ATSExtremeTempCCSM46mean</v>
      </c>
      <c r="C2774" s="33" t="s">
        <v>1248</v>
      </c>
      <c r="D2774" s="33" t="s">
        <v>1</v>
      </c>
      <c r="E2774" s="34">
        <v>6</v>
      </c>
      <c r="F2774" s="34"/>
      <c r="G2774" s="34" t="s">
        <v>1249</v>
      </c>
      <c r="H2774" s="35"/>
      <c r="I2774" s="43" t="s">
        <v>71</v>
      </c>
      <c r="J2774" s="117"/>
      <c r="K2774" s="117"/>
      <c r="L2774" s="117"/>
      <c r="M2774" s="117"/>
      <c r="N2774" s="117"/>
      <c r="O2774" s="117"/>
      <c r="P2774" s="117"/>
    </row>
    <row r="2775" spans="1:16" x14ac:dyDescent="0.25">
      <c r="A2775" s="3">
        <f xml:space="preserve"> ROW( data_scaledImpacts[[#This Row],[row_id]] ) - ROW( data_scaledImpacts[[#Headers],[row_id]] )</f>
        <v>2774</v>
      </c>
      <c r="B2775" s="41" t="str">
        <f xml:space="preserve"> _xlfn.TEXTJOIN( "", , data_scaledImpacts[[#This Row],[sector]:[impactType]] )</f>
        <v>ATSExtremeTempGISS-E2-R1mean</v>
      </c>
      <c r="C2775" s="33" t="s">
        <v>1248</v>
      </c>
      <c r="D2775" s="33" t="s">
        <v>2</v>
      </c>
      <c r="E2775" s="34">
        <v>1</v>
      </c>
      <c r="F2775" s="34"/>
      <c r="G2775" s="34" t="s">
        <v>1249</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25">
      <c r="A2776" s="3">
        <f xml:space="preserve"> ROW( data_scaledImpacts[[#This Row],[row_id]] ) - ROW( data_scaledImpacts[[#Headers],[row_id]] )</f>
        <v>2775</v>
      </c>
      <c r="B2776" s="41" t="str">
        <f xml:space="preserve"> _xlfn.TEXTJOIN( "", , data_scaledImpacts[[#This Row],[sector]:[impactType]] )</f>
        <v>ATSExtremeTempGISS-E2-R2mean</v>
      </c>
      <c r="C2776" s="33" t="s">
        <v>1248</v>
      </c>
      <c r="D2776" s="33" t="s">
        <v>2</v>
      </c>
      <c r="E2776" s="34">
        <v>2</v>
      </c>
      <c r="F2776" s="34"/>
      <c r="G2776" s="34" t="s">
        <v>1249</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25">
      <c r="A2777" s="3">
        <f xml:space="preserve"> ROW( data_scaledImpacts[[#This Row],[row_id]] ) - ROW( data_scaledImpacts[[#Headers],[row_id]] )</f>
        <v>2776</v>
      </c>
      <c r="B2777" s="41" t="str">
        <f xml:space="preserve"> _xlfn.TEXTJOIN( "", , data_scaledImpacts[[#This Row],[sector]:[impactType]] )</f>
        <v>ATSExtremeTempGISS-E2-R3mean</v>
      </c>
      <c r="C2777" s="33" t="s">
        <v>1248</v>
      </c>
      <c r="D2777" s="33" t="s">
        <v>2</v>
      </c>
      <c r="E2777" s="34">
        <v>3</v>
      </c>
      <c r="F2777" s="34"/>
      <c r="G2777" s="34" t="s">
        <v>1249</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25">
      <c r="A2778" s="3">
        <f xml:space="preserve"> ROW( data_scaledImpacts[[#This Row],[row_id]] ) - ROW( data_scaledImpacts[[#Headers],[row_id]] )</f>
        <v>2777</v>
      </c>
      <c r="B2778" s="41" t="str">
        <f xml:space="preserve"> _xlfn.TEXTJOIN( "", , data_scaledImpacts[[#This Row],[sector]:[impactType]] )</f>
        <v>ATSExtremeTempGISS-E2-R4mean</v>
      </c>
      <c r="C2778" s="33" t="s">
        <v>1248</v>
      </c>
      <c r="D2778" s="33" t="s">
        <v>2</v>
      </c>
      <c r="E2778" s="34">
        <v>4</v>
      </c>
      <c r="F2778" s="34"/>
      <c r="G2778" s="34" t="s">
        <v>1249</v>
      </c>
      <c r="H2778" s="35"/>
      <c r="I2778" s="43" t="s">
        <v>58</v>
      </c>
      <c r="J2778" s="117"/>
      <c r="K2778" s="117"/>
      <c r="L2778" s="117"/>
      <c r="M2778" s="117"/>
      <c r="N2778" s="117"/>
      <c r="O2778" s="117"/>
      <c r="P2778" s="117"/>
    </row>
    <row r="2779" spans="1:16" x14ac:dyDescent="0.25">
      <c r="A2779" s="3">
        <f xml:space="preserve"> ROW( data_scaledImpacts[[#This Row],[row_id]] ) - ROW( data_scaledImpacts[[#Headers],[row_id]] )</f>
        <v>2778</v>
      </c>
      <c r="B2779" s="41" t="str">
        <f xml:space="preserve"> _xlfn.TEXTJOIN( "", , data_scaledImpacts[[#This Row],[sector]:[impactType]] )</f>
        <v>ATSExtremeTempGISS-E2-R5mean</v>
      </c>
      <c r="C2779" s="33" t="s">
        <v>1248</v>
      </c>
      <c r="D2779" s="33" t="s">
        <v>2</v>
      </c>
      <c r="E2779" s="34">
        <v>5</v>
      </c>
      <c r="F2779" s="34"/>
      <c r="G2779" s="34" t="s">
        <v>1249</v>
      </c>
      <c r="H2779" s="35"/>
      <c r="I2779" s="43" t="s">
        <v>65</v>
      </c>
      <c r="J2779" s="117"/>
      <c r="K2779" s="117"/>
      <c r="L2779" s="117"/>
      <c r="M2779" s="117"/>
      <c r="N2779" s="117"/>
      <c r="O2779" s="117"/>
      <c r="P2779" s="117"/>
    </row>
    <row r="2780" spans="1:16" x14ac:dyDescent="0.25">
      <c r="A2780" s="3">
        <f xml:space="preserve"> ROW( data_scaledImpacts[[#This Row],[row_id]] ) - ROW( data_scaledImpacts[[#Headers],[row_id]] )</f>
        <v>2779</v>
      </c>
      <c r="B2780" s="41" t="str">
        <f xml:space="preserve"> _xlfn.TEXTJOIN( "", , data_scaledImpacts[[#This Row],[sector]:[impactType]] )</f>
        <v>ATSExtremeTempGISS-E2-R6mean</v>
      </c>
      <c r="C2780" s="33" t="s">
        <v>1248</v>
      </c>
      <c r="D2780" s="33" t="s">
        <v>2</v>
      </c>
      <c r="E2780" s="34">
        <v>6</v>
      </c>
      <c r="F2780" s="34"/>
      <c r="G2780" s="34" t="s">
        <v>1249</v>
      </c>
      <c r="H2780" s="35"/>
      <c r="I2780" s="43" t="s">
        <v>72</v>
      </c>
      <c r="J2780" s="117"/>
      <c r="K2780" s="117"/>
      <c r="L2780" s="117"/>
      <c r="M2780" s="117"/>
      <c r="N2780" s="117"/>
      <c r="O2780" s="117"/>
      <c r="P2780" s="117"/>
    </row>
    <row r="2781" spans="1:16" x14ac:dyDescent="0.25">
      <c r="A2781" s="3">
        <f xml:space="preserve"> ROW( data_scaledImpacts[[#This Row],[row_id]] ) - ROW( data_scaledImpacts[[#Headers],[row_id]] )</f>
        <v>2780</v>
      </c>
      <c r="B2781" s="41" t="str">
        <f xml:space="preserve"> _xlfn.TEXTJOIN( "", , data_scaledImpacts[[#This Row],[sector]:[impactType]] )</f>
        <v>ATSExtremeTempHadGEM2-ES1mean</v>
      </c>
      <c r="C2781" s="33" t="s">
        <v>1248</v>
      </c>
      <c r="D2781" s="33" t="s">
        <v>3</v>
      </c>
      <c r="E2781" s="34">
        <v>1</v>
      </c>
      <c r="F2781" s="34"/>
      <c r="G2781" s="34" t="s">
        <v>1249</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25">
      <c r="A2782" s="3">
        <f xml:space="preserve"> ROW( data_scaledImpacts[[#This Row],[row_id]] ) - ROW( data_scaledImpacts[[#Headers],[row_id]] )</f>
        <v>2781</v>
      </c>
      <c r="B2782" s="41" t="str">
        <f xml:space="preserve"> _xlfn.TEXTJOIN( "", , data_scaledImpacts[[#This Row],[sector]:[impactType]] )</f>
        <v>ATSExtremeTempHadGEM2-ES2mean</v>
      </c>
      <c r="C2782" s="33" t="s">
        <v>1248</v>
      </c>
      <c r="D2782" s="33" t="s">
        <v>3</v>
      </c>
      <c r="E2782" s="34">
        <v>2</v>
      </c>
      <c r="F2782" s="34"/>
      <c r="G2782" s="34" t="s">
        <v>1249</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25">
      <c r="A2783" s="3">
        <f xml:space="preserve"> ROW( data_scaledImpacts[[#This Row],[row_id]] ) - ROW( data_scaledImpacts[[#Headers],[row_id]] )</f>
        <v>2782</v>
      </c>
      <c r="B2783" s="41" t="str">
        <f xml:space="preserve"> _xlfn.TEXTJOIN( "", , data_scaledImpacts[[#This Row],[sector]:[impactType]] )</f>
        <v>ATSExtremeTempHadGEM2-ES3mean</v>
      </c>
      <c r="C2783" s="33" t="s">
        <v>1248</v>
      </c>
      <c r="D2783" s="33" t="s">
        <v>3</v>
      </c>
      <c r="E2783" s="34">
        <v>3</v>
      </c>
      <c r="F2783" s="34"/>
      <c r="G2783" s="34" t="s">
        <v>1249</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25">
      <c r="A2784" s="3">
        <f xml:space="preserve"> ROW( data_scaledImpacts[[#This Row],[row_id]] ) - ROW( data_scaledImpacts[[#Headers],[row_id]] )</f>
        <v>2783</v>
      </c>
      <c r="B2784" s="41" t="str">
        <f xml:space="preserve"> _xlfn.TEXTJOIN( "", , data_scaledImpacts[[#This Row],[sector]:[impactType]] )</f>
        <v>ATSExtremeTempHadGEM2-ES4mean</v>
      </c>
      <c r="C2784" s="33" t="s">
        <v>1248</v>
      </c>
      <c r="D2784" s="33" t="s">
        <v>3</v>
      </c>
      <c r="E2784" s="34">
        <v>4</v>
      </c>
      <c r="F2784" s="34"/>
      <c r="G2784" s="34" t="s">
        <v>1249</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25">
      <c r="A2785" s="3">
        <f xml:space="preserve"> ROW( data_scaledImpacts[[#This Row],[row_id]] ) - ROW( data_scaledImpacts[[#Headers],[row_id]] )</f>
        <v>2784</v>
      </c>
      <c r="B2785" s="41" t="str">
        <f xml:space="preserve"> _xlfn.TEXTJOIN( "", , data_scaledImpacts[[#This Row],[sector]:[impactType]] )</f>
        <v>ATSExtremeTempHadGEM2-ES5mean</v>
      </c>
      <c r="C2785" s="33" t="s">
        <v>1248</v>
      </c>
      <c r="D2785" s="33" t="s">
        <v>3</v>
      </c>
      <c r="E2785" s="34">
        <v>5</v>
      </c>
      <c r="F2785" s="34"/>
      <c r="G2785" s="34" t="s">
        <v>1249</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25">
      <c r="A2786" s="3">
        <f xml:space="preserve"> ROW( data_scaledImpacts[[#This Row],[row_id]] ) - ROW( data_scaledImpacts[[#Headers],[row_id]] )</f>
        <v>2785</v>
      </c>
      <c r="B2786" s="41" t="str">
        <f xml:space="preserve"> _xlfn.TEXTJOIN( "", , data_scaledImpacts[[#This Row],[sector]:[impactType]] )</f>
        <v>ATSExtremeTempHadGEM2-ES6mean</v>
      </c>
      <c r="C2786" s="33" t="s">
        <v>1248</v>
      </c>
      <c r="D2786" s="33" t="s">
        <v>3</v>
      </c>
      <c r="E2786" s="34">
        <v>6</v>
      </c>
      <c r="F2786" s="34"/>
      <c r="G2786" s="34" t="s">
        <v>1249</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25">
      <c r="A2787" s="3">
        <f xml:space="preserve"> ROW( data_scaledImpacts[[#This Row],[row_id]] ) - ROW( data_scaledImpacts[[#Headers],[row_id]] )</f>
        <v>2786</v>
      </c>
      <c r="B2787" s="41" t="str">
        <f xml:space="preserve"> _xlfn.TEXTJOIN( "", , data_scaledImpacts[[#This Row],[sector]:[impactType]] )</f>
        <v>ATSExtremeTempMIROC51mean</v>
      </c>
      <c r="C2787" s="33" t="s">
        <v>1248</v>
      </c>
      <c r="D2787" s="33" t="s">
        <v>4</v>
      </c>
      <c r="E2787" s="34">
        <v>1</v>
      </c>
      <c r="F2787" s="34"/>
      <c r="G2787" s="34" t="s">
        <v>1249</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25">
      <c r="A2788" s="3">
        <f xml:space="preserve"> ROW( data_scaledImpacts[[#This Row],[row_id]] ) - ROW( data_scaledImpacts[[#Headers],[row_id]] )</f>
        <v>2787</v>
      </c>
      <c r="B2788" s="41" t="str">
        <f xml:space="preserve"> _xlfn.TEXTJOIN( "", , data_scaledImpacts[[#This Row],[sector]:[impactType]] )</f>
        <v>ATSExtremeTempMIROC52mean</v>
      </c>
      <c r="C2788" s="33" t="s">
        <v>1248</v>
      </c>
      <c r="D2788" s="33" t="s">
        <v>4</v>
      </c>
      <c r="E2788" s="34">
        <v>2</v>
      </c>
      <c r="F2788" s="34"/>
      <c r="G2788" s="34" t="s">
        <v>1249</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25">
      <c r="A2789" s="3">
        <f xml:space="preserve"> ROW( data_scaledImpacts[[#This Row],[row_id]] ) - ROW( data_scaledImpacts[[#Headers],[row_id]] )</f>
        <v>2788</v>
      </c>
      <c r="B2789" s="41" t="str">
        <f xml:space="preserve"> _xlfn.TEXTJOIN( "", , data_scaledImpacts[[#This Row],[sector]:[impactType]] )</f>
        <v>ATSExtremeTempMIROC53mean</v>
      </c>
      <c r="C2789" s="33" t="s">
        <v>1248</v>
      </c>
      <c r="D2789" s="33" t="s">
        <v>4</v>
      </c>
      <c r="E2789" s="34">
        <v>3</v>
      </c>
      <c r="F2789" s="34"/>
      <c r="G2789" s="34" t="s">
        <v>1249</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25">
      <c r="A2790" s="3">
        <f xml:space="preserve"> ROW( data_scaledImpacts[[#This Row],[row_id]] ) - ROW( data_scaledImpacts[[#Headers],[row_id]] )</f>
        <v>2789</v>
      </c>
      <c r="B2790" s="41" t="str">
        <f xml:space="preserve"> _xlfn.TEXTJOIN( "", , data_scaledImpacts[[#This Row],[sector]:[impactType]] )</f>
        <v>ATSExtremeTempMIROC54mean</v>
      </c>
      <c r="C2790" s="33" t="s">
        <v>1248</v>
      </c>
      <c r="D2790" s="33" t="s">
        <v>4</v>
      </c>
      <c r="E2790" s="34">
        <v>4</v>
      </c>
      <c r="F2790" s="34"/>
      <c r="G2790" s="34" t="s">
        <v>1249</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25">
      <c r="A2791" s="3">
        <f xml:space="preserve"> ROW( data_scaledImpacts[[#This Row],[row_id]] ) - ROW( data_scaledImpacts[[#Headers],[row_id]] )</f>
        <v>2790</v>
      </c>
      <c r="B2791" s="41" t="str">
        <f xml:space="preserve"> _xlfn.TEXTJOIN( "", , data_scaledImpacts[[#This Row],[sector]:[impactType]] )</f>
        <v>ATSExtremeTempMIROC55mean</v>
      </c>
      <c r="C2791" s="33" t="s">
        <v>1248</v>
      </c>
      <c r="D2791" s="33" t="s">
        <v>4</v>
      </c>
      <c r="E2791" s="34">
        <v>5</v>
      </c>
      <c r="F2791" s="34"/>
      <c r="G2791" s="34" t="s">
        <v>1249</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25">
      <c r="A2792" s="3">
        <f xml:space="preserve"> ROW( data_scaledImpacts[[#This Row],[row_id]] ) - ROW( data_scaledImpacts[[#Headers],[row_id]] )</f>
        <v>2791</v>
      </c>
      <c r="B2792" s="41" t="str">
        <f xml:space="preserve"> _xlfn.TEXTJOIN( "", , data_scaledImpacts[[#This Row],[sector]:[impactType]] )</f>
        <v>ATSExtremeTempMIROC56mean</v>
      </c>
      <c r="C2792" s="33" t="s">
        <v>1248</v>
      </c>
      <c r="D2792" s="33" t="s">
        <v>4</v>
      </c>
      <c r="E2792" s="34">
        <v>6</v>
      </c>
      <c r="F2792" s="34"/>
      <c r="G2792" s="34" t="s">
        <v>1249</v>
      </c>
      <c r="H2792" s="35"/>
      <c r="I2792" s="43" t="s">
        <v>74</v>
      </c>
      <c r="J2792" s="117"/>
      <c r="K2792" s="117"/>
      <c r="L2792" s="117"/>
      <c r="M2792" s="117"/>
      <c r="N2792" s="117"/>
      <c r="O2792" s="117"/>
      <c r="P2792" s="117"/>
    </row>
    <row r="2793" spans="1:16" x14ac:dyDescent="0.25">
      <c r="A2793" s="3">
        <f xml:space="preserve"> ROW( data_scaledImpacts[[#This Row],[row_id]] ) - ROW( data_scaledImpacts[[#Headers],[row_id]] )</f>
        <v>2792</v>
      </c>
      <c r="B2793" s="41" t="str">
        <f xml:space="preserve"> _xlfn.TEXTJOIN( "", , data_scaledImpacts[[#This Row],[sector]:[impactType]] )</f>
        <v>ATSExtremeTempGFDL-CM31mean</v>
      </c>
      <c r="C2793" s="33" t="s">
        <v>1248</v>
      </c>
      <c r="D2793" s="33" t="s">
        <v>5</v>
      </c>
      <c r="E2793" s="34">
        <v>1</v>
      </c>
      <c r="F2793" s="34"/>
      <c r="G2793" s="34" t="s">
        <v>1249</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25">
      <c r="A2794" s="3">
        <f xml:space="preserve"> ROW( data_scaledImpacts[[#This Row],[row_id]] ) - ROW( data_scaledImpacts[[#Headers],[row_id]] )</f>
        <v>2793</v>
      </c>
      <c r="B2794" s="41" t="str">
        <f xml:space="preserve"> _xlfn.TEXTJOIN( "", , data_scaledImpacts[[#This Row],[sector]:[impactType]] )</f>
        <v>ATSExtremeTempGFDL-CM32mean</v>
      </c>
      <c r="C2794" s="33" t="s">
        <v>1248</v>
      </c>
      <c r="D2794" s="33" t="s">
        <v>5</v>
      </c>
      <c r="E2794" s="34">
        <v>2</v>
      </c>
      <c r="F2794" s="34"/>
      <c r="G2794" s="34" t="s">
        <v>1249</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25">
      <c r="A2795" s="3">
        <f xml:space="preserve"> ROW( data_scaledImpacts[[#This Row],[row_id]] ) - ROW( data_scaledImpacts[[#Headers],[row_id]] )</f>
        <v>2794</v>
      </c>
      <c r="B2795" s="41" t="str">
        <f xml:space="preserve"> _xlfn.TEXTJOIN( "", , data_scaledImpacts[[#This Row],[sector]:[impactType]] )</f>
        <v>ATSExtremeTempGFDL-CM33mean</v>
      </c>
      <c r="C2795" s="33" t="s">
        <v>1248</v>
      </c>
      <c r="D2795" s="33" t="s">
        <v>5</v>
      </c>
      <c r="E2795" s="34">
        <v>3</v>
      </c>
      <c r="F2795" s="34"/>
      <c r="G2795" s="34" t="s">
        <v>1249</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25">
      <c r="A2796" s="3">
        <f xml:space="preserve"> ROW( data_scaledImpacts[[#This Row],[row_id]] ) - ROW( data_scaledImpacts[[#Headers],[row_id]] )</f>
        <v>2795</v>
      </c>
      <c r="B2796" s="41" t="str">
        <f xml:space="preserve"> _xlfn.TEXTJOIN( "", , data_scaledImpacts[[#This Row],[sector]:[impactType]] )</f>
        <v>ATSExtremeTempGFDL-CM34mean</v>
      </c>
      <c r="C2796" s="33" t="s">
        <v>1248</v>
      </c>
      <c r="D2796" s="33" t="s">
        <v>5</v>
      </c>
      <c r="E2796" s="34">
        <v>4</v>
      </c>
      <c r="F2796" s="34"/>
      <c r="G2796" s="34" t="s">
        <v>1249</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25">
      <c r="A2797" s="3">
        <f xml:space="preserve"> ROW( data_scaledImpacts[[#This Row],[row_id]] ) - ROW( data_scaledImpacts[[#Headers],[row_id]] )</f>
        <v>2796</v>
      </c>
      <c r="B2797" s="41" t="str">
        <f xml:space="preserve"> _xlfn.TEXTJOIN( "", , data_scaledImpacts[[#This Row],[sector]:[impactType]] )</f>
        <v>ATSExtremeTempGFDL-CM35mean</v>
      </c>
      <c r="C2797" s="33" t="s">
        <v>1248</v>
      </c>
      <c r="D2797" s="33" t="s">
        <v>5</v>
      </c>
      <c r="E2797" s="34">
        <v>5</v>
      </c>
      <c r="F2797" s="34"/>
      <c r="G2797" s="34" t="s">
        <v>1249</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25">
      <c r="A2798" s="3">
        <f xml:space="preserve"> ROW( data_scaledImpacts[[#This Row],[row_id]] ) - ROW( data_scaledImpacts[[#Headers],[row_id]] )</f>
        <v>2797</v>
      </c>
      <c r="B2798" s="41" t="str">
        <f xml:space="preserve"> _xlfn.TEXTJOIN( "", , data_scaledImpacts[[#This Row],[sector]:[impactType]] )</f>
        <v>ATSExtremeTempGFDL-CM36mean</v>
      </c>
      <c r="C2798" s="33" t="s">
        <v>1248</v>
      </c>
      <c r="D2798" s="33" t="s">
        <v>5</v>
      </c>
      <c r="E2798" s="34">
        <v>6</v>
      </c>
      <c r="F2798" s="34"/>
      <c r="G2798" s="34" t="s">
        <v>1249</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25">
      <c r="A2799" s="3">
        <f xml:space="preserve"> ROW( data_scaledImpacts[[#This Row],[row_id]] ) - ROW( data_scaledImpacts[[#Headers],[row_id]] )</f>
        <v>2798</v>
      </c>
      <c r="B2799" s="41" t="str">
        <f xml:space="preserve"> _xlfn.TEXTJOIN( "", , data_scaledImpacts[[#This Row],[sector]:[impactType]] )</f>
        <v>ATSExtremeTempGCMAverage1mean</v>
      </c>
      <c r="C2799" s="33" t="s">
        <v>1248</v>
      </c>
      <c r="D2799" s="33" t="s">
        <v>1250</v>
      </c>
      <c r="E2799" s="34">
        <v>1</v>
      </c>
      <c r="F2799" s="34"/>
      <c r="G2799" s="34" t="s">
        <v>1249</v>
      </c>
      <c r="H2799" s="35"/>
      <c r="I2799" s="43" t="s">
        <v>1251</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25">
      <c r="A2800" s="3">
        <f xml:space="preserve"> ROW( data_scaledImpacts[[#This Row],[row_id]] ) - ROW( data_scaledImpacts[[#Headers],[row_id]] )</f>
        <v>2799</v>
      </c>
      <c r="B2800" s="41" t="str">
        <f xml:space="preserve"> _xlfn.TEXTJOIN( "", , data_scaledImpacts[[#This Row],[sector]:[impactType]] )</f>
        <v>ATSExtremeTempGCMAverage2mean</v>
      </c>
      <c r="C2800" s="33" t="s">
        <v>1248</v>
      </c>
      <c r="D2800" s="33" t="s">
        <v>1250</v>
      </c>
      <c r="E2800" s="34">
        <v>2</v>
      </c>
      <c r="F2800" s="34"/>
      <c r="G2800" s="34" t="s">
        <v>1249</v>
      </c>
      <c r="H2800" s="35"/>
      <c r="I2800" s="43" t="s">
        <v>1252</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25">
      <c r="A2801" s="3">
        <f xml:space="preserve"> ROW( data_scaledImpacts[[#This Row],[row_id]] ) - ROW( data_scaledImpacts[[#Headers],[row_id]] )</f>
        <v>2800</v>
      </c>
      <c r="B2801" s="41" t="str">
        <f xml:space="preserve"> _xlfn.TEXTJOIN( "", , data_scaledImpacts[[#This Row],[sector]:[impactType]] )</f>
        <v>ATSExtremeTempGCMAverage3mean</v>
      </c>
      <c r="C2801" s="33" t="s">
        <v>1248</v>
      </c>
      <c r="D2801" s="33" t="s">
        <v>1250</v>
      </c>
      <c r="E2801" s="34">
        <v>3</v>
      </c>
      <c r="F2801" s="34"/>
      <c r="G2801" s="34" t="s">
        <v>1249</v>
      </c>
      <c r="H2801" s="35"/>
      <c r="I2801" s="43" t="s">
        <v>1253</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25">
      <c r="A2802" s="3">
        <f xml:space="preserve"> ROW( data_scaledImpacts[[#This Row],[row_id]] ) - ROW( data_scaledImpacts[[#Headers],[row_id]] )</f>
        <v>2801</v>
      </c>
      <c r="B2802" s="41" t="str">
        <f xml:space="preserve"> _xlfn.TEXTJOIN( "", , data_scaledImpacts[[#This Row],[sector]:[impactType]] )</f>
        <v>ATSExtremeTempGCMAverage4mean</v>
      </c>
      <c r="C2802" s="33" t="s">
        <v>1248</v>
      </c>
      <c r="D2802" s="33" t="s">
        <v>1250</v>
      </c>
      <c r="E2802" s="34">
        <v>4</v>
      </c>
      <c r="F2802" s="34"/>
      <c r="G2802" s="34" t="s">
        <v>1249</v>
      </c>
      <c r="H2802" s="35"/>
      <c r="I2802" s="43" t="s">
        <v>1254</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25">
      <c r="A2803" s="3">
        <f xml:space="preserve"> ROW( data_scaledImpacts[[#This Row],[row_id]] ) - ROW( data_scaledImpacts[[#Headers],[row_id]] )</f>
        <v>2802</v>
      </c>
      <c r="B2803" s="41" t="str">
        <f xml:space="preserve"> _xlfn.TEXTJOIN( "", , data_scaledImpacts[[#This Row],[sector]:[impactType]] )</f>
        <v>ATSExtremeTempGCMAverage5mean</v>
      </c>
      <c r="C2803" s="33" t="s">
        <v>1248</v>
      </c>
      <c r="D2803" s="33" t="s">
        <v>1250</v>
      </c>
      <c r="E2803" s="34">
        <v>5</v>
      </c>
      <c r="F2803" s="34"/>
      <c r="G2803" s="34" t="s">
        <v>1249</v>
      </c>
      <c r="H2803" s="35"/>
      <c r="I2803" s="43" t="s">
        <v>1255</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25">
      <c r="A2804" s="3">
        <f xml:space="preserve"> ROW( data_scaledImpacts[[#This Row],[row_id]] ) - ROW( data_scaledImpacts[[#Headers],[row_id]] )</f>
        <v>2803</v>
      </c>
      <c r="B2804" s="41" t="str">
        <f xml:space="preserve"> _xlfn.TEXTJOIN( "", , data_scaledImpacts[[#This Row],[sector]:[impactType]] )</f>
        <v>ATSExtremeTempGCMAverage6mean</v>
      </c>
      <c r="C2804" s="33" t="s">
        <v>1248</v>
      </c>
      <c r="D2804" s="33" t="s">
        <v>1250</v>
      </c>
      <c r="E2804" s="34">
        <v>6</v>
      </c>
      <c r="F2804" s="34"/>
      <c r="G2804" s="34" t="s">
        <v>1249</v>
      </c>
      <c r="H2804" s="35"/>
      <c r="I2804" s="43" t="s">
        <v>1256</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25">
      <c r="A2805" s="3">
        <f xml:space="preserve"> ROW( data_scaledImpacts[[#This Row],[row_id]] ) - ROW( data_scaledImpacts[[#Headers],[row_id]] )</f>
        <v>2804</v>
      </c>
      <c r="B2805" s="41" t="str">
        <f xml:space="preserve"> _xlfn.TEXTJOIN( "", , data_scaledImpacts[[#This Row],[sector]:[impactType]] )</f>
        <v>ATSExtremeTempCanESM21low CI</v>
      </c>
      <c r="C2805" s="33" t="s">
        <v>1248</v>
      </c>
      <c r="D2805" s="33" t="s">
        <v>0</v>
      </c>
      <c r="E2805" s="34">
        <v>1</v>
      </c>
      <c r="F2805" s="34"/>
      <c r="G2805" s="34" t="s">
        <v>1257</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25">
      <c r="A2806" s="3">
        <f xml:space="preserve"> ROW( data_scaledImpacts[[#This Row],[row_id]] ) - ROW( data_scaledImpacts[[#Headers],[row_id]] )</f>
        <v>2805</v>
      </c>
      <c r="B2806" s="41" t="str">
        <f xml:space="preserve"> _xlfn.TEXTJOIN( "", , data_scaledImpacts[[#This Row],[sector]:[impactType]] )</f>
        <v>ATSExtremeTempCanESM22low CI</v>
      </c>
      <c r="C2806" s="33" t="s">
        <v>1248</v>
      </c>
      <c r="D2806" s="33" t="s">
        <v>0</v>
      </c>
      <c r="E2806" s="34">
        <v>2</v>
      </c>
      <c r="F2806" s="34"/>
      <c r="G2806" s="34" t="s">
        <v>1257</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25">
      <c r="A2807" s="3">
        <f xml:space="preserve"> ROW( data_scaledImpacts[[#This Row],[row_id]] ) - ROW( data_scaledImpacts[[#Headers],[row_id]] )</f>
        <v>2806</v>
      </c>
      <c r="B2807" s="41" t="str">
        <f xml:space="preserve"> _xlfn.TEXTJOIN( "", , data_scaledImpacts[[#This Row],[sector]:[impactType]] )</f>
        <v>ATSExtremeTempCanESM23low CI</v>
      </c>
      <c r="C2807" s="33" t="s">
        <v>1248</v>
      </c>
      <c r="D2807" s="33" t="s">
        <v>0</v>
      </c>
      <c r="E2807" s="34">
        <v>3</v>
      </c>
      <c r="F2807" s="34"/>
      <c r="G2807" s="34" t="s">
        <v>1257</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25">
      <c r="A2808" s="3">
        <f xml:space="preserve"> ROW( data_scaledImpacts[[#This Row],[row_id]] ) - ROW( data_scaledImpacts[[#Headers],[row_id]] )</f>
        <v>2807</v>
      </c>
      <c r="B2808" s="41" t="str">
        <f xml:space="preserve"> _xlfn.TEXTJOIN( "", , data_scaledImpacts[[#This Row],[sector]:[impactType]] )</f>
        <v>ATSExtremeTempCanESM24low CI</v>
      </c>
      <c r="C2808" s="33" t="s">
        <v>1248</v>
      </c>
      <c r="D2808" s="33" t="s">
        <v>0</v>
      </c>
      <c r="E2808" s="34">
        <v>4</v>
      </c>
      <c r="F2808" s="34"/>
      <c r="G2808" s="34" t="s">
        <v>1257</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25">
      <c r="A2809" s="3">
        <f xml:space="preserve"> ROW( data_scaledImpacts[[#This Row],[row_id]] ) - ROW( data_scaledImpacts[[#Headers],[row_id]] )</f>
        <v>2808</v>
      </c>
      <c r="B2809" s="41" t="str">
        <f xml:space="preserve"> _xlfn.TEXTJOIN( "", , data_scaledImpacts[[#This Row],[sector]:[impactType]] )</f>
        <v>ATSExtremeTempCanESM25low CI</v>
      </c>
      <c r="C2809" s="33" t="s">
        <v>1248</v>
      </c>
      <c r="D2809" s="33" t="s">
        <v>0</v>
      </c>
      <c r="E2809" s="34">
        <v>5</v>
      </c>
      <c r="F2809" s="34"/>
      <c r="G2809" s="34" t="s">
        <v>1257</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25">
      <c r="A2810" s="3">
        <f xml:space="preserve"> ROW( data_scaledImpacts[[#This Row],[row_id]] ) - ROW( data_scaledImpacts[[#Headers],[row_id]] )</f>
        <v>2809</v>
      </c>
      <c r="B2810" s="41" t="str">
        <f xml:space="preserve"> _xlfn.TEXTJOIN( "", , data_scaledImpacts[[#This Row],[sector]:[impactType]] )</f>
        <v>ATSExtremeTempCanESM26low CI</v>
      </c>
      <c r="C2810" s="33" t="s">
        <v>1248</v>
      </c>
      <c r="D2810" s="33" t="s">
        <v>0</v>
      </c>
      <c r="E2810" s="34">
        <v>6</v>
      </c>
      <c r="F2810" s="34"/>
      <c r="G2810" s="34" t="s">
        <v>1257</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25">
      <c r="A2811" s="3">
        <f xml:space="preserve"> ROW( data_scaledImpacts[[#This Row],[row_id]] ) - ROW( data_scaledImpacts[[#Headers],[row_id]] )</f>
        <v>2810</v>
      </c>
      <c r="B2811" s="41" t="str">
        <f xml:space="preserve"> _xlfn.TEXTJOIN( "", , data_scaledImpacts[[#This Row],[sector]:[impactType]] )</f>
        <v>ATSExtremeTempCCSM41low CI</v>
      </c>
      <c r="C2811" s="33" t="s">
        <v>1248</v>
      </c>
      <c r="D2811" s="33" t="s">
        <v>1</v>
      </c>
      <c r="E2811" s="34">
        <v>1</v>
      </c>
      <c r="F2811" s="34"/>
      <c r="G2811" s="34" t="s">
        <v>1257</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25">
      <c r="A2812" s="3">
        <f xml:space="preserve"> ROW( data_scaledImpacts[[#This Row],[row_id]] ) - ROW( data_scaledImpacts[[#Headers],[row_id]] )</f>
        <v>2811</v>
      </c>
      <c r="B2812" s="41" t="str">
        <f xml:space="preserve"> _xlfn.TEXTJOIN( "", , data_scaledImpacts[[#This Row],[sector]:[impactType]] )</f>
        <v>ATSExtremeTempCCSM42low CI</v>
      </c>
      <c r="C2812" s="33" t="s">
        <v>1248</v>
      </c>
      <c r="D2812" s="33" t="s">
        <v>1</v>
      </c>
      <c r="E2812" s="34">
        <v>2</v>
      </c>
      <c r="F2812" s="34"/>
      <c r="G2812" s="34" t="s">
        <v>1257</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25">
      <c r="A2813" s="3">
        <f xml:space="preserve"> ROW( data_scaledImpacts[[#This Row],[row_id]] ) - ROW( data_scaledImpacts[[#Headers],[row_id]] )</f>
        <v>2812</v>
      </c>
      <c r="B2813" s="41" t="str">
        <f xml:space="preserve"> _xlfn.TEXTJOIN( "", , data_scaledImpacts[[#This Row],[sector]:[impactType]] )</f>
        <v>ATSExtremeTempCCSM43low CI</v>
      </c>
      <c r="C2813" s="33" t="s">
        <v>1248</v>
      </c>
      <c r="D2813" s="33" t="s">
        <v>1</v>
      </c>
      <c r="E2813" s="34">
        <v>3</v>
      </c>
      <c r="F2813" s="34"/>
      <c r="G2813" s="34" t="s">
        <v>1257</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25">
      <c r="A2814" s="3">
        <f xml:space="preserve"> ROW( data_scaledImpacts[[#This Row],[row_id]] ) - ROW( data_scaledImpacts[[#Headers],[row_id]] )</f>
        <v>2813</v>
      </c>
      <c r="B2814" s="41" t="str">
        <f xml:space="preserve"> _xlfn.TEXTJOIN( "", , data_scaledImpacts[[#This Row],[sector]:[impactType]] )</f>
        <v>ATSExtremeTempCCSM44low CI</v>
      </c>
      <c r="C2814" s="33" t="s">
        <v>1248</v>
      </c>
      <c r="D2814" s="33" t="s">
        <v>1</v>
      </c>
      <c r="E2814" s="34">
        <v>4</v>
      </c>
      <c r="F2814" s="34"/>
      <c r="G2814" s="34" t="s">
        <v>1257</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25">
      <c r="A2815" s="3">
        <f xml:space="preserve"> ROW( data_scaledImpacts[[#This Row],[row_id]] ) - ROW( data_scaledImpacts[[#Headers],[row_id]] )</f>
        <v>2814</v>
      </c>
      <c r="B2815" s="41" t="str">
        <f xml:space="preserve"> _xlfn.TEXTJOIN( "", , data_scaledImpacts[[#This Row],[sector]:[impactType]] )</f>
        <v>ATSExtremeTempCCSM45low CI</v>
      </c>
      <c r="C2815" s="33" t="s">
        <v>1248</v>
      </c>
      <c r="D2815" s="33" t="s">
        <v>1</v>
      </c>
      <c r="E2815" s="34">
        <v>5</v>
      </c>
      <c r="F2815" s="34"/>
      <c r="G2815" s="34" t="s">
        <v>1257</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25">
      <c r="A2816" s="3">
        <f xml:space="preserve"> ROW( data_scaledImpacts[[#This Row],[row_id]] ) - ROW( data_scaledImpacts[[#Headers],[row_id]] )</f>
        <v>2815</v>
      </c>
      <c r="B2816" s="41" t="str">
        <f xml:space="preserve"> _xlfn.TEXTJOIN( "", , data_scaledImpacts[[#This Row],[sector]:[impactType]] )</f>
        <v>ATSExtremeTempCCSM46low CI</v>
      </c>
      <c r="C2816" s="33" t="s">
        <v>1248</v>
      </c>
      <c r="D2816" s="33" t="s">
        <v>1</v>
      </c>
      <c r="E2816" s="34">
        <v>6</v>
      </c>
      <c r="F2816" s="34"/>
      <c r="G2816" s="34" t="s">
        <v>1257</v>
      </c>
      <c r="H2816" s="35"/>
      <c r="I2816" s="43" t="s">
        <v>71</v>
      </c>
      <c r="J2816" s="117"/>
      <c r="K2816" s="117"/>
      <c r="L2816" s="117"/>
      <c r="M2816" s="117"/>
      <c r="N2816" s="117"/>
      <c r="O2816" s="117"/>
      <c r="P2816" s="117"/>
    </row>
    <row r="2817" spans="1:16" x14ac:dyDescent="0.25">
      <c r="A2817" s="3">
        <f xml:space="preserve"> ROW( data_scaledImpacts[[#This Row],[row_id]] ) - ROW( data_scaledImpacts[[#Headers],[row_id]] )</f>
        <v>2816</v>
      </c>
      <c r="B2817" s="41" t="str">
        <f xml:space="preserve"> _xlfn.TEXTJOIN( "", , data_scaledImpacts[[#This Row],[sector]:[impactType]] )</f>
        <v>ATSExtremeTempGISS-E2-R1low CI</v>
      </c>
      <c r="C2817" s="33" t="s">
        <v>1248</v>
      </c>
      <c r="D2817" s="33" t="s">
        <v>2</v>
      </c>
      <c r="E2817" s="34">
        <v>1</v>
      </c>
      <c r="F2817" s="34"/>
      <c r="G2817" s="34" t="s">
        <v>1257</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25">
      <c r="A2818" s="3">
        <f xml:space="preserve"> ROW( data_scaledImpacts[[#This Row],[row_id]] ) - ROW( data_scaledImpacts[[#Headers],[row_id]] )</f>
        <v>2817</v>
      </c>
      <c r="B2818" s="41" t="str">
        <f xml:space="preserve"> _xlfn.TEXTJOIN( "", , data_scaledImpacts[[#This Row],[sector]:[impactType]] )</f>
        <v>ATSExtremeTempGISS-E2-R2low CI</v>
      </c>
      <c r="C2818" s="33" t="s">
        <v>1248</v>
      </c>
      <c r="D2818" s="33" t="s">
        <v>2</v>
      </c>
      <c r="E2818" s="34">
        <v>2</v>
      </c>
      <c r="F2818" s="34"/>
      <c r="G2818" s="34" t="s">
        <v>1257</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25">
      <c r="A2819" s="3">
        <f xml:space="preserve"> ROW( data_scaledImpacts[[#This Row],[row_id]] ) - ROW( data_scaledImpacts[[#Headers],[row_id]] )</f>
        <v>2818</v>
      </c>
      <c r="B2819" s="41" t="str">
        <f xml:space="preserve"> _xlfn.TEXTJOIN( "", , data_scaledImpacts[[#This Row],[sector]:[impactType]] )</f>
        <v>ATSExtremeTempGISS-E2-R3low CI</v>
      </c>
      <c r="C2819" s="33" t="s">
        <v>1248</v>
      </c>
      <c r="D2819" s="33" t="s">
        <v>2</v>
      </c>
      <c r="E2819" s="34">
        <v>3</v>
      </c>
      <c r="F2819" s="34"/>
      <c r="G2819" s="34" t="s">
        <v>1257</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25">
      <c r="A2820" s="3">
        <f xml:space="preserve"> ROW( data_scaledImpacts[[#This Row],[row_id]] ) - ROW( data_scaledImpacts[[#Headers],[row_id]] )</f>
        <v>2819</v>
      </c>
      <c r="B2820" s="41" t="str">
        <f xml:space="preserve"> _xlfn.TEXTJOIN( "", , data_scaledImpacts[[#This Row],[sector]:[impactType]] )</f>
        <v>ATSExtremeTempGISS-E2-R4low CI</v>
      </c>
      <c r="C2820" s="33" t="s">
        <v>1248</v>
      </c>
      <c r="D2820" s="33" t="s">
        <v>2</v>
      </c>
      <c r="E2820" s="34">
        <v>4</v>
      </c>
      <c r="F2820" s="34"/>
      <c r="G2820" s="34" t="s">
        <v>1257</v>
      </c>
      <c r="H2820" s="35"/>
      <c r="I2820" s="43" t="s">
        <v>58</v>
      </c>
      <c r="J2820" s="117"/>
      <c r="K2820" s="117"/>
      <c r="L2820" s="117"/>
      <c r="M2820" s="117"/>
      <c r="N2820" s="117"/>
      <c r="O2820" s="117"/>
      <c r="P2820" s="117"/>
    </row>
    <row r="2821" spans="1:16" x14ac:dyDescent="0.25">
      <c r="A2821" s="3">
        <f xml:space="preserve"> ROW( data_scaledImpacts[[#This Row],[row_id]] ) - ROW( data_scaledImpacts[[#Headers],[row_id]] )</f>
        <v>2820</v>
      </c>
      <c r="B2821" s="41" t="str">
        <f xml:space="preserve"> _xlfn.TEXTJOIN( "", , data_scaledImpacts[[#This Row],[sector]:[impactType]] )</f>
        <v>ATSExtremeTempGISS-E2-R5low CI</v>
      </c>
      <c r="C2821" s="33" t="s">
        <v>1248</v>
      </c>
      <c r="D2821" s="33" t="s">
        <v>2</v>
      </c>
      <c r="E2821" s="34">
        <v>5</v>
      </c>
      <c r="F2821" s="34"/>
      <c r="G2821" s="34" t="s">
        <v>1257</v>
      </c>
      <c r="H2821" s="35"/>
      <c r="I2821" s="43" t="s">
        <v>65</v>
      </c>
      <c r="J2821" s="117"/>
      <c r="K2821" s="117"/>
      <c r="L2821" s="117"/>
      <c r="M2821" s="117"/>
      <c r="N2821" s="117"/>
      <c r="O2821" s="117"/>
      <c r="P2821" s="117"/>
    </row>
    <row r="2822" spans="1:16" x14ac:dyDescent="0.25">
      <c r="A2822" s="3">
        <f xml:space="preserve"> ROW( data_scaledImpacts[[#This Row],[row_id]] ) - ROW( data_scaledImpacts[[#Headers],[row_id]] )</f>
        <v>2821</v>
      </c>
      <c r="B2822" s="41" t="str">
        <f xml:space="preserve"> _xlfn.TEXTJOIN( "", , data_scaledImpacts[[#This Row],[sector]:[impactType]] )</f>
        <v>ATSExtremeTempGISS-E2-R6low CI</v>
      </c>
      <c r="C2822" s="33" t="s">
        <v>1248</v>
      </c>
      <c r="D2822" s="33" t="s">
        <v>2</v>
      </c>
      <c r="E2822" s="34">
        <v>6</v>
      </c>
      <c r="F2822" s="34"/>
      <c r="G2822" s="34" t="s">
        <v>1257</v>
      </c>
      <c r="H2822" s="35"/>
      <c r="I2822" s="43" t="s">
        <v>72</v>
      </c>
      <c r="J2822" s="117"/>
      <c r="K2822" s="117"/>
      <c r="L2822" s="117"/>
      <c r="M2822" s="117"/>
      <c r="N2822" s="117"/>
      <c r="O2822" s="117"/>
      <c r="P2822" s="117"/>
    </row>
    <row r="2823" spans="1:16" x14ac:dyDescent="0.25">
      <c r="A2823" s="3">
        <f xml:space="preserve"> ROW( data_scaledImpacts[[#This Row],[row_id]] ) - ROW( data_scaledImpacts[[#Headers],[row_id]] )</f>
        <v>2822</v>
      </c>
      <c r="B2823" s="41" t="str">
        <f xml:space="preserve"> _xlfn.TEXTJOIN( "", , data_scaledImpacts[[#This Row],[sector]:[impactType]] )</f>
        <v>ATSExtremeTempHadGEM2-ES1low CI</v>
      </c>
      <c r="C2823" s="33" t="s">
        <v>1248</v>
      </c>
      <c r="D2823" s="33" t="s">
        <v>3</v>
      </c>
      <c r="E2823" s="34">
        <v>1</v>
      </c>
      <c r="F2823" s="34"/>
      <c r="G2823" s="34" t="s">
        <v>1257</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25">
      <c r="A2824" s="3">
        <f xml:space="preserve"> ROW( data_scaledImpacts[[#This Row],[row_id]] ) - ROW( data_scaledImpacts[[#Headers],[row_id]] )</f>
        <v>2823</v>
      </c>
      <c r="B2824" s="41" t="str">
        <f xml:space="preserve"> _xlfn.TEXTJOIN( "", , data_scaledImpacts[[#This Row],[sector]:[impactType]] )</f>
        <v>ATSExtremeTempHadGEM2-ES2low CI</v>
      </c>
      <c r="C2824" s="33" t="s">
        <v>1248</v>
      </c>
      <c r="D2824" s="33" t="s">
        <v>3</v>
      </c>
      <c r="E2824" s="34">
        <v>2</v>
      </c>
      <c r="F2824" s="34"/>
      <c r="G2824" s="34" t="s">
        <v>1257</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25">
      <c r="A2825" s="3">
        <f xml:space="preserve"> ROW( data_scaledImpacts[[#This Row],[row_id]] ) - ROW( data_scaledImpacts[[#Headers],[row_id]] )</f>
        <v>2824</v>
      </c>
      <c r="B2825" s="41" t="str">
        <f xml:space="preserve"> _xlfn.TEXTJOIN( "", , data_scaledImpacts[[#This Row],[sector]:[impactType]] )</f>
        <v>ATSExtremeTempHadGEM2-ES3low CI</v>
      </c>
      <c r="C2825" s="33" t="s">
        <v>1248</v>
      </c>
      <c r="D2825" s="33" t="s">
        <v>3</v>
      </c>
      <c r="E2825" s="34">
        <v>3</v>
      </c>
      <c r="F2825" s="34"/>
      <c r="G2825" s="34" t="s">
        <v>1257</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25">
      <c r="A2826" s="3">
        <f xml:space="preserve"> ROW( data_scaledImpacts[[#This Row],[row_id]] ) - ROW( data_scaledImpacts[[#Headers],[row_id]] )</f>
        <v>2825</v>
      </c>
      <c r="B2826" s="41" t="str">
        <f xml:space="preserve"> _xlfn.TEXTJOIN( "", , data_scaledImpacts[[#This Row],[sector]:[impactType]] )</f>
        <v>ATSExtremeTempHadGEM2-ES4low CI</v>
      </c>
      <c r="C2826" s="33" t="s">
        <v>1248</v>
      </c>
      <c r="D2826" s="33" t="s">
        <v>3</v>
      </c>
      <c r="E2826" s="34">
        <v>4</v>
      </c>
      <c r="F2826" s="34"/>
      <c r="G2826" s="34" t="s">
        <v>1257</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25">
      <c r="A2827" s="3">
        <f xml:space="preserve"> ROW( data_scaledImpacts[[#This Row],[row_id]] ) - ROW( data_scaledImpacts[[#Headers],[row_id]] )</f>
        <v>2826</v>
      </c>
      <c r="B2827" s="41" t="str">
        <f xml:space="preserve"> _xlfn.TEXTJOIN( "", , data_scaledImpacts[[#This Row],[sector]:[impactType]] )</f>
        <v>ATSExtremeTempHadGEM2-ES5low CI</v>
      </c>
      <c r="C2827" s="33" t="s">
        <v>1248</v>
      </c>
      <c r="D2827" s="33" t="s">
        <v>3</v>
      </c>
      <c r="E2827" s="34">
        <v>5</v>
      </c>
      <c r="F2827" s="34"/>
      <c r="G2827" s="34" t="s">
        <v>1257</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25">
      <c r="A2828" s="3">
        <f xml:space="preserve"> ROW( data_scaledImpacts[[#This Row],[row_id]] ) - ROW( data_scaledImpacts[[#Headers],[row_id]] )</f>
        <v>2827</v>
      </c>
      <c r="B2828" s="41" t="str">
        <f xml:space="preserve"> _xlfn.TEXTJOIN( "", , data_scaledImpacts[[#This Row],[sector]:[impactType]] )</f>
        <v>ATSExtremeTempHadGEM2-ES6low CI</v>
      </c>
      <c r="C2828" s="33" t="s">
        <v>1248</v>
      </c>
      <c r="D2828" s="33" t="s">
        <v>3</v>
      </c>
      <c r="E2828" s="34">
        <v>6</v>
      </c>
      <c r="F2828" s="34"/>
      <c r="G2828" s="34" t="s">
        <v>1257</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25">
      <c r="A2829" s="3">
        <f xml:space="preserve"> ROW( data_scaledImpacts[[#This Row],[row_id]] ) - ROW( data_scaledImpacts[[#Headers],[row_id]] )</f>
        <v>2828</v>
      </c>
      <c r="B2829" s="41" t="str">
        <f xml:space="preserve"> _xlfn.TEXTJOIN( "", , data_scaledImpacts[[#This Row],[sector]:[impactType]] )</f>
        <v>ATSExtremeTempMIROC51low CI</v>
      </c>
      <c r="C2829" s="33" t="s">
        <v>1248</v>
      </c>
      <c r="D2829" s="33" t="s">
        <v>4</v>
      </c>
      <c r="E2829" s="34">
        <v>1</v>
      </c>
      <c r="F2829" s="34"/>
      <c r="G2829" s="34" t="s">
        <v>1257</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25">
      <c r="A2830" s="3">
        <f xml:space="preserve"> ROW( data_scaledImpacts[[#This Row],[row_id]] ) - ROW( data_scaledImpacts[[#Headers],[row_id]] )</f>
        <v>2829</v>
      </c>
      <c r="B2830" s="41" t="str">
        <f xml:space="preserve"> _xlfn.TEXTJOIN( "", , data_scaledImpacts[[#This Row],[sector]:[impactType]] )</f>
        <v>ATSExtremeTempMIROC52low CI</v>
      </c>
      <c r="C2830" s="33" t="s">
        <v>1248</v>
      </c>
      <c r="D2830" s="33" t="s">
        <v>4</v>
      </c>
      <c r="E2830" s="34">
        <v>2</v>
      </c>
      <c r="F2830" s="34"/>
      <c r="G2830" s="34" t="s">
        <v>1257</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25">
      <c r="A2831" s="3">
        <f xml:space="preserve"> ROW( data_scaledImpacts[[#This Row],[row_id]] ) - ROW( data_scaledImpacts[[#Headers],[row_id]] )</f>
        <v>2830</v>
      </c>
      <c r="B2831" s="41" t="str">
        <f xml:space="preserve"> _xlfn.TEXTJOIN( "", , data_scaledImpacts[[#This Row],[sector]:[impactType]] )</f>
        <v>ATSExtremeTempMIROC53low CI</v>
      </c>
      <c r="C2831" s="33" t="s">
        <v>1248</v>
      </c>
      <c r="D2831" s="33" t="s">
        <v>4</v>
      </c>
      <c r="E2831" s="34">
        <v>3</v>
      </c>
      <c r="F2831" s="34"/>
      <c r="G2831" s="34" t="s">
        <v>1257</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25">
      <c r="A2832" s="3">
        <f xml:space="preserve"> ROW( data_scaledImpacts[[#This Row],[row_id]] ) - ROW( data_scaledImpacts[[#Headers],[row_id]] )</f>
        <v>2831</v>
      </c>
      <c r="B2832" s="41" t="str">
        <f xml:space="preserve"> _xlfn.TEXTJOIN( "", , data_scaledImpacts[[#This Row],[sector]:[impactType]] )</f>
        <v>ATSExtremeTempMIROC54low CI</v>
      </c>
      <c r="C2832" s="33" t="s">
        <v>1248</v>
      </c>
      <c r="D2832" s="33" t="s">
        <v>4</v>
      </c>
      <c r="E2832" s="34">
        <v>4</v>
      </c>
      <c r="F2832" s="34"/>
      <c r="G2832" s="34" t="s">
        <v>1257</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25">
      <c r="A2833" s="3">
        <f xml:space="preserve"> ROW( data_scaledImpacts[[#This Row],[row_id]] ) - ROW( data_scaledImpacts[[#Headers],[row_id]] )</f>
        <v>2832</v>
      </c>
      <c r="B2833" s="41" t="str">
        <f xml:space="preserve"> _xlfn.TEXTJOIN( "", , data_scaledImpacts[[#This Row],[sector]:[impactType]] )</f>
        <v>ATSExtremeTempMIROC55low CI</v>
      </c>
      <c r="C2833" s="33" t="s">
        <v>1248</v>
      </c>
      <c r="D2833" s="33" t="s">
        <v>4</v>
      </c>
      <c r="E2833" s="34">
        <v>5</v>
      </c>
      <c r="F2833" s="34"/>
      <c r="G2833" s="34" t="s">
        <v>1257</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25">
      <c r="A2834" s="3">
        <f xml:space="preserve"> ROW( data_scaledImpacts[[#This Row],[row_id]] ) - ROW( data_scaledImpacts[[#Headers],[row_id]] )</f>
        <v>2833</v>
      </c>
      <c r="B2834" s="41" t="str">
        <f xml:space="preserve"> _xlfn.TEXTJOIN( "", , data_scaledImpacts[[#This Row],[sector]:[impactType]] )</f>
        <v>ATSExtremeTempMIROC56low CI</v>
      </c>
      <c r="C2834" s="33" t="s">
        <v>1248</v>
      </c>
      <c r="D2834" s="33" t="s">
        <v>4</v>
      </c>
      <c r="E2834" s="34">
        <v>6</v>
      </c>
      <c r="F2834" s="34"/>
      <c r="G2834" s="34" t="s">
        <v>1257</v>
      </c>
      <c r="H2834" s="35"/>
      <c r="I2834" s="43" t="s">
        <v>74</v>
      </c>
      <c r="J2834" s="117"/>
      <c r="K2834" s="117"/>
      <c r="L2834" s="117"/>
      <c r="M2834" s="117"/>
      <c r="N2834" s="117"/>
      <c r="O2834" s="117"/>
      <c r="P2834" s="117"/>
    </row>
    <row r="2835" spans="1:16" x14ac:dyDescent="0.25">
      <c r="A2835" s="3">
        <f xml:space="preserve"> ROW( data_scaledImpacts[[#This Row],[row_id]] ) - ROW( data_scaledImpacts[[#Headers],[row_id]] )</f>
        <v>2834</v>
      </c>
      <c r="B2835" s="41" t="str">
        <f xml:space="preserve"> _xlfn.TEXTJOIN( "", , data_scaledImpacts[[#This Row],[sector]:[impactType]] )</f>
        <v>ATSExtremeTempGFDL-CM31low CI</v>
      </c>
      <c r="C2835" s="33" t="s">
        <v>1248</v>
      </c>
      <c r="D2835" s="33" t="s">
        <v>5</v>
      </c>
      <c r="E2835" s="34">
        <v>1</v>
      </c>
      <c r="F2835" s="34"/>
      <c r="G2835" s="34" t="s">
        <v>1257</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25">
      <c r="A2836" s="3">
        <f xml:space="preserve"> ROW( data_scaledImpacts[[#This Row],[row_id]] ) - ROW( data_scaledImpacts[[#Headers],[row_id]] )</f>
        <v>2835</v>
      </c>
      <c r="B2836" s="41" t="str">
        <f xml:space="preserve"> _xlfn.TEXTJOIN( "", , data_scaledImpacts[[#This Row],[sector]:[impactType]] )</f>
        <v>ATSExtremeTempGFDL-CM32low CI</v>
      </c>
      <c r="C2836" s="33" t="s">
        <v>1248</v>
      </c>
      <c r="D2836" s="33" t="s">
        <v>5</v>
      </c>
      <c r="E2836" s="34">
        <v>2</v>
      </c>
      <c r="F2836" s="34"/>
      <c r="G2836" s="34" t="s">
        <v>1257</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25">
      <c r="A2837" s="3">
        <f xml:space="preserve"> ROW( data_scaledImpacts[[#This Row],[row_id]] ) - ROW( data_scaledImpacts[[#Headers],[row_id]] )</f>
        <v>2836</v>
      </c>
      <c r="B2837" s="41" t="str">
        <f xml:space="preserve"> _xlfn.TEXTJOIN( "", , data_scaledImpacts[[#This Row],[sector]:[impactType]] )</f>
        <v>ATSExtremeTempGFDL-CM33low CI</v>
      </c>
      <c r="C2837" s="33" t="s">
        <v>1248</v>
      </c>
      <c r="D2837" s="33" t="s">
        <v>5</v>
      </c>
      <c r="E2837" s="34">
        <v>3</v>
      </c>
      <c r="F2837" s="34"/>
      <c r="G2837" s="34" t="s">
        <v>1257</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25">
      <c r="A2838" s="3">
        <f xml:space="preserve"> ROW( data_scaledImpacts[[#This Row],[row_id]] ) - ROW( data_scaledImpacts[[#Headers],[row_id]] )</f>
        <v>2837</v>
      </c>
      <c r="B2838" s="41" t="str">
        <f xml:space="preserve"> _xlfn.TEXTJOIN( "", , data_scaledImpacts[[#This Row],[sector]:[impactType]] )</f>
        <v>ATSExtremeTempGFDL-CM34low CI</v>
      </c>
      <c r="C2838" s="33" t="s">
        <v>1248</v>
      </c>
      <c r="D2838" s="33" t="s">
        <v>5</v>
      </c>
      <c r="E2838" s="34">
        <v>4</v>
      </c>
      <c r="F2838" s="34"/>
      <c r="G2838" s="34" t="s">
        <v>1257</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25">
      <c r="A2839" s="3">
        <f xml:space="preserve"> ROW( data_scaledImpacts[[#This Row],[row_id]] ) - ROW( data_scaledImpacts[[#Headers],[row_id]] )</f>
        <v>2838</v>
      </c>
      <c r="B2839" s="41" t="str">
        <f xml:space="preserve"> _xlfn.TEXTJOIN( "", , data_scaledImpacts[[#This Row],[sector]:[impactType]] )</f>
        <v>ATSExtremeTempGFDL-CM35low CI</v>
      </c>
      <c r="C2839" s="33" t="s">
        <v>1248</v>
      </c>
      <c r="D2839" s="33" t="s">
        <v>5</v>
      </c>
      <c r="E2839" s="34">
        <v>5</v>
      </c>
      <c r="F2839" s="34"/>
      <c r="G2839" s="34" t="s">
        <v>1257</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25">
      <c r="A2840" s="3">
        <f xml:space="preserve"> ROW( data_scaledImpacts[[#This Row],[row_id]] ) - ROW( data_scaledImpacts[[#Headers],[row_id]] )</f>
        <v>2839</v>
      </c>
      <c r="B2840" s="41" t="str">
        <f xml:space="preserve"> _xlfn.TEXTJOIN( "", , data_scaledImpacts[[#This Row],[sector]:[impactType]] )</f>
        <v>ATSExtremeTempGFDL-CM36low CI</v>
      </c>
      <c r="C2840" s="33" t="s">
        <v>1248</v>
      </c>
      <c r="D2840" s="33" t="s">
        <v>5</v>
      </c>
      <c r="E2840" s="34">
        <v>6</v>
      </c>
      <c r="F2840" s="34"/>
      <c r="G2840" s="34" t="s">
        <v>1257</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25">
      <c r="A2841" s="3">
        <f xml:space="preserve"> ROW( data_scaledImpacts[[#This Row],[row_id]] ) - ROW( data_scaledImpacts[[#Headers],[row_id]] )</f>
        <v>2840</v>
      </c>
      <c r="B2841" s="41" t="str">
        <f xml:space="preserve"> _xlfn.TEXTJOIN( "", , data_scaledImpacts[[#This Row],[sector]:[impactType]] )</f>
        <v>ATSExtremeTempGCMAverage1low CI</v>
      </c>
      <c r="C2841" s="33" t="s">
        <v>1248</v>
      </c>
      <c r="D2841" s="33" t="s">
        <v>1250</v>
      </c>
      <c r="E2841" s="34">
        <v>1</v>
      </c>
      <c r="F2841" s="34"/>
      <c r="G2841" s="34" t="s">
        <v>1257</v>
      </c>
      <c r="H2841" s="35"/>
      <c r="I2841" s="43" t="s">
        <v>1251</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25">
      <c r="A2842" s="3">
        <f xml:space="preserve"> ROW( data_scaledImpacts[[#This Row],[row_id]] ) - ROW( data_scaledImpacts[[#Headers],[row_id]] )</f>
        <v>2841</v>
      </c>
      <c r="B2842" s="41" t="str">
        <f xml:space="preserve"> _xlfn.TEXTJOIN( "", , data_scaledImpacts[[#This Row],[sector]:[impactType]] )</f>
        <v>ATSExtremeTempGCMAverage2low CI</v>
      </c>
      <c r="C2842" s="33" t="s">
        <v>1248</v>
      </c>
      <c r="D2842" s="33" t="s">
        <v>1250</v>
      </c>
      <c r="E2842" s="34">
        <v>2</v>
      </c>
      <c r="F2842" s="34"/>
      <c r="G2842" s="34" t="s">
        <v>1257</v>
      </c>
      <c r="H2842" s="35"/>
      <c r="I2842" s="43" t="s">
        <v>1252</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25">
      <c r="A2843" s="3">
        <f xml:space="preserve"> ROW( data_scaledImpacts[[#This Row],[row_id]] ) - ROW( data_scaledImpacts[[#Headers],[row_id]] )</f>
        <v>2842</v>
      </c>
      <c r="B2843" s="41" t="str">
        <f xml:space="preserve"> _xlfn.TEXTJOIN( "", , data_scaledImpacts[[#This Row],[sector]:[impactType]] )</f>
        <v>ATSExtremeTempGCMAverage3low CI</v>
      </c>
      <c r="C2843" s="33" t="s">
        <v>1248</v>
      </c>
      <c r="D2843" s="33" t="s">
        <v>1250</v>
      </c>
      <c r="E2843" s="34">
        <v>3</v>
      </c>
      <c r="F2843" s="34"/>
      <c r="G2843" s="34" t="s">
        <v>1257</v>
      </c>
      <c r="H2843" s="35"/>
      <c r="I2843" s="43" t="s">
        <v>1253</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25">
      <c r="A2844" s="3">
        <f xml:space="preserve"> ROW( data_scaledImpacts[[#This Row],[row_id]] ) - ROW( data_scaledImpacts[[#Headers],[row_id]] )</f>
        <v>2843</v>
      </c>
      <c r="B2844" s="41" t="str">
        <f xml:space="preserve"> _xlfn.TEXTJOIN( "", , data_scaledImpacts[[#This Row],[sector]:[impactType]] )</f>
        <v>ATSExtremeTempGCMAverage4low CI</v>
      </c>
      <c r="C2844" s="33" t="s">
        <v>1248</v>
      </c>
      <c r="D2844" s="33" t="s">
        <v>1250</v>
      </c>
      <c r="E2844" s="34">
        <v>4</v>
      </c>
      <c r="F2844" s="34"/>
      <c r="G2844" s="34" t="s">
        <v>1257</v>
      </c>
      <c r="H2844" s="35"/>
      <c r="I2844" s="43" t="s">
        <v>1254</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25">
      <c r="A2845" s="3">
        <f xml:space="preserve"> ROW( data_scaledImpacts[[#This Row],[row_id]] ) - ROW( data_scaledImpacts[[#Headers],[row_id]] )</f>
        <v>2844</v>
      </c>
      <c r="B2845" s="41" t="str">
        <f xml:space="preserve"> _xlfn.TEXTJOIN( "", , data_scaledImpacts[[#This Row],[sector]:[impactType]] )</f>
        <v>ATSExtremeTempGCMAverage5low CI</v>
      </c>
      <c r="C2845" s="33" t="s">
        <v>1248</v>
      </c>
      <c r="D2845" s="33" t="s">
        <v>1250</v>
      </c>
      <c r="E2845" s="34">
        <v>5</v>
      </c>
      <c r="F2845" s="34"/>
      <c r="G2845" s="34" t="s">
        <v>1257</v>
      </c>
      <c r="H2845" s="35"/>
      <c r="I2845" s="43" t="s">
        <v>1255</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25">
      <c r="A2846" s="3">
        <f xml:space="preserve"> ROW( data_scaledImpacts[[#This Row],[row_id]] ) - ROW( data_scaledImpacts[[#Headers],[row_id]] )</f>
        <v>2845</v>
      </c>
      <c r="B2846" s="41" t="str">
        <f xml:space="preserve"> _xlfn.TEXTJOIN( "", , data_scaledImpacts[[#This Row],[sector]:[impactType]] )</f>
        <v>ATSExtremeTempGCMAverage6low CI</v>
      </c>
      <c r="C2846" s="33" t="s">
        <v>1248</v>
      </c>
      <c r="D2846" s="33" t="s">
        <v>1250</v>
      </c>
      <c r="E2846" s="34">
        <v>6</v>
      </c>
      <c r="F2846" s="34"/>
      <c r="G2846" s="34" t="s">
        <v>1257</v>
      </c>
      <c r="H2846" s="35"/>
      <c r="I2846" s="43" t="s">
        <v>1256</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25">
      <c r="A2847" s="3">
        <f xml:space="preserve"> ROW( data_scaledImpacts[[#This Row],[row_id]] ) - ROW( data_scaledImpacts[[#Headers],[row_id]] )</f>
        <v>2846</v>
      </c>
      <c r="B2847" s="41" t="str">
        <f xml:space="preserve"> _xlfn.TEXTJOIN( "", , data_scaledImpacts[[#This Row],[sector]:[impactType]] )</f>
        <v>ATSExtremeTempCanESM21high CI</v>
      </c>
      <c r="C2847" s="33" t="s">
        <v>1248</v>
      </c>
      <c r="D2847" s="33" t="s">
        <v>0</v>
      </c>
      <c r="E2847" s="34">
        <v>1</v>
      </c>
      <c r="F2847" s="34"/>
      <c r="G2847" s="34" t="s">
        <v>1258</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25">
      <c r="A2848" s="3">
        <f xml:space="preserve"> ROW( data_scaledImpacts[[#This Row],[row_id]] ) - ROW( data_scaledImpacts[[#Headers],[row_id]] )</f>
        <v>2847</v>
      </c>
      <c r="B2848" s="41" t="str">
        <f xml:space="preserve"> _xlfn.TEXTJOIN( "", , data_scaledImpacts[[#This Row],[sector]:[impactType]] )</f>
        <v>ATSExtremeTempCanESM22high CI</v>
      </c>
      <c r="C2848" s="33" t="s">
        <v>1248</v>
      </c>
      <c r="D2848" s="33" t="s">
        <v>0</v>
      </c>
      <c r="E2848" s="34">
        <v>2</v>
      </c>
      <c r="F2848" s="34"/>
      <c r="G2848" s="34" t="s">
        <v>1258</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25">
      <c r="A2849" s="3">
        <f xml:space="preserve"> ROW( data_scaledImpacts[[#This Row],[row_id]] ) - ROW( data_scaledImpacts[[#Headers],[row_id]] )</f>
        <v>2848</v>
      </c>
      <c r="B2849" s="41" t="str">
        <f xml:space="preserve"> _xlfn.TEXTJOIN( "", , data_scaledImpacts[[#This Row],[sector]:[impactType]] )</f>
        <v>ATSExtremeTempCanESM23high CI</v>
      </c>
      <c r="C2849" s="33" t="s">
        <v>1248</v>
      </c>
      <c r="D2849" s="33" t="s">
        <v>0</v>
      </c>
      <c r="E2849" s="34">
        <v>3</v>
      </c>
      <c r="F2849" s="34"/>
      <c r="G2849" s="34" t="s">
        <v>1258</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25">
      <c r="A2850" s="3">
        <f xml:space="preserve"> ROW( data_scaledImpacts[[#This Row],[row_id]] ) - ROW( data_scaledImpacts[[#Headers],[row_id]] )</f>
        <v>2849</v>
      </c>
      <c r="B2850" s="41" t="str">
        <f xml:space="preserve"> _xlfn.TEXTJOIN( "", , data_scaledImpacts[[#This Row],[sector]:[impactType]] )</f>
        <v>ATSExtremeTempCanESM24high CI</v>
      </c>
      <c r="C2850" s="33" t="s">
        <v>1248</v>
      </c>
      <c r="D2850" s="33" t="s">
        <v>0</v>
      </c>
      <c r="E2850" s="34">
        <v>4</v>
      </c>
      <c r="F2850" s="34"/>
      <c r="G2850" s="34" t="s">
        <v>1258</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25">
      <c r="A2851" s="3">
        <f xml:space="preserve"> ROW( data_scaledImpacts[[#This Row],[row_id]] ) - ROW( data_scaledImpacts[[#Headers],[row_id]] )</f>
        <v>2850</v>
      </c>
      <c r="B2851" s="41" t="str">
        <f xml:space="preserve"> _xlfn.TEXTJOIN( "", , data_scaledImpacts[[#This Row],[sector]:[impactType]] )</f>
        <v>ATSExtremeTempCanESM25high CI</v>
      </c>
      <c r="C2851" s="33" t="s">
        <v>1248</v>
      </c>
      <c r="D2851" s="33" t="s">
        <v>0</v>
      </c>
      <c r="E2851" s="34">
        <v>5</v>
      </c>
      <c r="F2851" s="34"/>
      <c r="G2851" s="34" t="s">
        <v>1258</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25">
      <c r="A2852" s="3">
        <f xml:space="preserve"> ROW( data_scaledImpacts[[#This Row],[row_id]] ) - ROW( data_scaledImpacts[[#Headers],[row_id]] )</f>
        <v>2851</v>
      </c>
      <c r="B2852" s="41" t="str">
        <f xml:space="preserve"> _xlfn.TEXTJOIN( "", , data_scaledImpacts[[#This Row],[sector]:[impactType]] )</f>
        <v>ATSExtremeTempCanESM26high CI</v>
      </c>
      <c r="C2852" s="33" t="s">
        <v>1248</v>
      </c>
      <c r="D2852" s="33" t="s">
        <v>0</v>
      </c>
      <c r="E2852" s="34">
        <v>6</v>
      </c>
      <c r="F2852" s="34"/>
      <c r="G2852" s="34" t="s">
        <v>1258</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25">
      <c r="A2853" s="3">
        <f xml:space="preserve"> ROW( data_scaledImpacts[[#This Row],[row_id]] ) - ROW( data_scaledImpacts[[#Headers],[row_id]] )</f>
        <v>2852</v>
      </c>
      <c r="B2853" s="41" t="str">
        <f xml:space="preserve"> _xlfn.TEXTJOIN( "", , data_scaledImpacts[[#This Row],[sector]:[impactType]] )</f>
        <v>ATSExtremeTempCCSM41high CI</v>
      </c>
      <c r="C2853" s="33" t="s">
        <v>1248</v>
      </c>
      <c r="D2853" s="33" t="s">
        <v>1</v>
      </c>
      <c r="E2853" s="34">
        <v>1</v>
      </c>
      <c r="F2853" s="34"/>
      <c r="G2853" s="34" t="s">
        <v>1258</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25">
      <c r="A2854" s="3">
        <f xml:space="preserve"> ROW( data_scaledImpacts[[#This Row],[row_id]] ) - ROW( data_scaledImpacts[[#Headers],[row_id]] )</f>
        <v>2853</v>
      </c>
      <c r="B2854" s="41" t="str">
        <f xml:space="preserve"> _xlfn.TEXTJOIN( "", , data_scaledImpacts[[#This Row],[sector]:[impactType]] )</f>
        <v>ATSExtremeTempCCSM42high CI</v>
      </c>
      <c r="C2854" s="33" t="s">
        <v>1248</v>
      </c>
      <c r="D2854" s="33" t="s">
        <v>1</v>
      </c>
      <c r="E2854" s="34">
        <v>2</v>
      </c>
      <c r="F2854" s="34"/>
      <c r="G2854" s="34" t="s">
        <v>1258</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25">
      <c r="A2855" s="3">
        <f xml:space="preserve"> ROW( data_scaledImpacts[[#This Row],[row_id]] ) - ROW( data_scaledImpacts[[#Headers],[row_id]] )</f>
        <v>2854</v>
      </c>
      <c r="B2855" s="41" t="str">
        <f xml:space="preserve"> _xlfn.TEXTJOIN( "", , data_scaledImpacts[[#This Row],[sector]:[impactType]] )</f>
        <v>ATSExtremeTempCCSM43high CI</v>
      </c>
      <c r="C2855" s="33" t="s">
        <v>1248</v>
      </c>
      <c r="D2855" s="33" t="s">
        <v>1</v>
      </c>
      <c r="E2855" s="34">
        <v>3</v>
      </c>
      <c r="F2855" s="34"/>
      <c r="G2855" s="34" t="s">
        <v>1258</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25">
      <c r="A2856" s="3">
        <f xml:space="preserve"> ROW( data_scaledImpacts[[#This Row],[row_id]] ) - ROW( data_scaledImpacts[[#Headers],[row_id]] )</f>
        <v>2855</v>
      </c>
      <c r="B2856" s="41" t="str">
        <f xml:space="preserve"> _xlfn.TEXTJOIN( "", , data_scaledImpacts[[#This Row],[sector]:[impactType]] )</f>
        <v>ATSExtremeTempCCSM44high CI</v>
      </c>
      <c r="C2856" s="33" t="s">
        <v>1248</v>
      </c>
      <c r="D2856" s="33" t="s">
        <v>1</v>
      </c>
      <c r="E2856" s="34">
        <v>4</v>
      </c>
      <c r="F2856" s="34"/>
      <c r="G2856" s="34" t="s">
        <v>1258</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25">
      <c r="A2857" s="3">
        <f xml:space="preserve"> ROW( data_scaledImpacts[[#This Row],[row_id]] ) - ROW( data_scaledImpacts[[#Headers],[row_id]] )</f>
        <v>2856</v>
      </c>
      <c r="B2857" s="41" t="str">
        <f xml:space="preserve"> _xlfn.TEXTJOIN( "", , data_scaledImpacts[[#This Row],[sector]:[impactType]] )</f>
        <v>ATSExtremeTempCCSM45high CI</v>
      </c>
      <c r="C2857" s="33" t="s">
        <v>1248</v>
      </c>
      <c r="D2857" s="33" t="s">
        <v>1</v>
      </c>
      <c r="E2857" s="34">
        <v>5</v>
      </c>
      <c r="F2857" s="34"/>
      <c r="G2857" s="34" t="s">
        <v>1258</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25">
      <c r="A2858" s="3">
        <f xml:space="preserve"> ROW( data_scaledImpacts[[#This Row],[row_id]] ) - ROW( data_scaledImpacts[[#Headers],[row_id]] )</f>
        <v>2857</v>
      </c>
      <c r="B2858" s="41" t="str">
        <f xml:space="preserve"> _xlfn.TEXTJOIN( "", , data_scaledImpacts[[#This Row],[sector]:[impactType]] )</f>
        <v>ATSExtremeTempCCSM46high CI</v>
      </c>
      <c r="C2858" s="33" t="s">
        <v>1248</v>
      </c>
      <c r="D2858" s="33" t="s">
        <v>1</v>
      </c>
      <c r="E2858" s="34">
        <v>6</v>
      </c>
      <c r="F2858" s="34"/>
      <c r="G2858" s="34" t="s">
        <v>1258</v>
      </c>
      <c r="H2858" s="35"/>
      <c r="I2858" s="43" t="s">
        <v>71</v>
      </c>
      <c r="J2858" s="117"/>
      <c r="K2858" s="117"/>
      <c r="L2858" s="117"/>
      <c r="M2858" s="117"/>
      <c r="N2858" s="117"/>
      <c r="O2858" s="117"/>
      <c r="P2858" s="117"/>
    </row>
    <row r="2859" spans="1:16" x14ac:dyDescent="0.25">
      <c r="A2859" s="3">
        <f xml:space="preserve"> ROW( data_scaledImpacts[[#This Row],[row_id]] ) - ROW( data_scaledImpacts[[#Headers],[row_id]] )</f>
        <v>2858</v>
      </c>
      <c r="B2859" s="41" t="str">
        <f xml:space="preserve"> _xlfn.TEXTJOIN( "", , data_scaledImpacts[[#This Row],[sector]:[impactType]] )</f>
        <v>ATSExtremeTempGISS-E2-R1high CI</v>
      </c>
      <c r="C2859" s="33" t="s">
        <v>1248</v>
      </c>
      <c r="D2859" s="33" t="s">
        <v>2</v>
      </c>
      <c r="E2859" s="34">
        <v>1</v>
      </c>
      <c r="F2859" s="34"/>
      <c r="G2859" s="34" t="s">
        <v>1258</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25">
      <c r="A2860" s="3">
        <f xml:space="preserve"> ROW( data_scaledImpacts[[#This Row],[row_id]] ) - ROW( data_scaledImpacts[[#Headers],[row_id]] )</f>
        <v>2859</v>
      </c>
      <c r="B2860" s="41" t="str">
        <f xml:space="preserve"> _xlfn.TEXTJOIN( "", , data_scaledImpacts[[#This Row],[sector]:[impactType]] )</f>
        <v>ATSExtremeTempGISS-E2-R2high CI</v>
      </c>
      <c r="C2860" s="33" t="s">
        <v>1248</v>
      </c>
      <c r="D2860" s="33" t="s">
        <v>2</v>
      </c>
      <c r="E2860" s="34">
        <v>2</v>
      </c>
      <c r="F2860" s="34"/>
      <c r="G2860" s="34" t="s">
        <v>1258</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25">
      <c r="A2861" s="3">
        <f xml:space="preserve"> ROW( data_scaledImpacts[[#This Row],[row_id]] ) - ROW( data_scaledImpacts[[#Headers],[row_id]] )</f>
        <v>2860</v>
      </c>
      <c r="B2861" s="41" t="str">
        <f xml:space="preserve"> _xlfn.TEXTJOIN( "", , data_scaledImpacts[[#This Row],[sector]:[impactType]] )</f>
        <v>ATSExtremeTempGISS-E2-R3high CI</v>
      </c>
      <c r="C2861" s="33" t="s">
        <v>1248</v>
      </c>
      <c r="D2861" s="33" t="s">
        <v>2</v>
      </c>
      <c r="E2861" s="34">
        <v>3</v>
      </c>
      <c r="F2861" s="34"/>
      <c r="G2861" s="34" t="s">
        <v>1258</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25">
      <c r="A2862" s="3">
        <f xml:space="preserve"> ROW( data_scaledImpacts[[#This Row],[row_id]] ) - ROW( data_scaledImpacts[[#Headers],[row_id]] )</f>
        <v>2861</v>
      </c>
      <c r="B2862" s="41" t="str">
        <f xml:space="preserve"> _xlfn.TEXTJOIN( "", , data_scaledImpacts[[#This Row],[sector]:[impactType]] )</f>
        <v>ATSExtremeTempGISS-E2-R4high CI</v>
      </c>
      <c r="C2862" s="33" t="s">
        <v>1248</v>
      </c>
      <c r="D2862" s="33" t="s">
        <v>2</v>
      </c>
      <c r="E2862" s="34">
        <v>4</v>
      </c>
      <c r="F2862" s="34"/>
      <c r="G2862" s="34" t="s">
        <v>1258</v>
      </c>
      <c r="H2862" s="35"/>
      <c r="I2862" s="43" t="s">
        <v>58</v>
      </c>
      <c r="J2862" s="117"/>
      <c r="K2862" s="117"/>
      <c r="L2862" s="117"/>
      <c r="M2862" s="117"/>
      <c r="N2862" s="117"/>
      <c r="O2862" s="117"/>
      <c r="P2862" s="117"/>
    </row>
    <row r="2863" spans="1:16" x14ac:dyDescent="0.25">
      <c r="A2863" s="3">
        <f xml:space="preserve"> ROW( data_scaledImpacts[[#This Row],[row_id]] ) - ROW( data_scaledImpacts[[#Headers],[row_id]] )</f>
        <v>2862</v>
      </c>
      <c r="B2863" s="41" t="str">
        <f xml:space="preserve"> _xlfn.TEXTJOIN( "", , data_scaledImpacts[[#This Row],[sector]:[impactType]] )</f>
        <v>ATSExtremeTempGISS-E2-R5high CI</v>
      </c>
      <c r="C2863" s="33" t="s">
        <v>1248</v>
      </c>
      <c r="D2863" s="33" t="s">
        <v>2</v>
      </c>
      <c r="E2863" s="34">
        <v>5</v>
      </c>
      <c r="F2863" s="34"/>
      <c r="G2863" s="34" t="s">
        <v>1258</v>
      </c>
      <c r="H2863" s="35"/>
      <c r="I2863" s="43" t="s">
        <v>65</v>
      </c>
      <c r="J2863" s="117"/>
      <c r="K2863" s="117"/>
      <c r="L2863" s="117"/>
      <c r="M2863" s="117"/>
      <c r="N2863" s="117"/>
      <c r="O2863" s="117"/>
      <c r="P2863" s="117"/>
    </row>
    <row r="2864" spans="1:16" x14ac:dyDescent="0.25">
      <c r="A2864" s="3">
        <f xml:space="preserve"> ROW( data_scaledImpacts[[#This Row],[row_id]] ) - ROW( data_scaledImpacts[[#Headers],[row_id]] )</f>
        <v>2863</v>
      </c>
      <c r="B2864" s="41" t="str">
        <f xml:space="preserve"> _xlfn.TEXTJOIN( "", , data_scaledImpacts[[#This Row],[sector]:[impactType]] )</f>
        <v>ATSExtremeTempGISS-E2-R6high CI</v>
      </c>
      <c r="C2864" s="33" t="s">
        <v>1248</v>
      </c>
      <c r="D2864" s="33" t="s">
        <v>2</v>
      </c>
      <c r="E2864" s="34">
        <v>6</v>
      </c>
      <c r="F2864" s="34"/>
      <c r="G2864" s="34" t="s">
        <v>1258</v>
      </c>
      <c r="H2864" s="35"/>
      <c r="I2864" s="43" t="s">
        <v>72</v>
      </c>
      <c r="J2864" s="117"/>
      <c r="K2864" s="117"/>
      <c r="L2864" s="117"/>
      <c r="M2864" s="117"/>
      <c r="N2864" s="117"/>
      <c r="O2864" s="117"/>
      <c r="P2864" s="117"/>
    </row>
    <row r="2865" spans="1:16" x14ac:dyDescent="0.25">
      <c r="A2865" s="3">
        <f xml:space="preserve"> ROW( data_scaledImpacts[[#This Row],[row_id]] ) - ROW( data_scaledImpacts[[#Headers],[row_id]] )</f>
        <v>2864</v>
      </c>
      <c r="B2865" s="41" t="str">
        <f xml:space="preserve"> _xlfn.TEXTJOIN( "", , data_scaledImpacts[[#This Row],[sector]:[impactType]] )</f>
        <v>ATSExtremeTempHadGEM2-ES1high CI</v>
      </c>
      <c r="C2865" s="33" t="s">
        <v>1248</v>
      </c>
      <c r="D2865" s="33" t="s">
        <v>3</v>
      </c>
      <c r="E2865" s="34">
        <v>1</v>
      </c>
      <c r="F2865" s="34"/>
      <c r="G2865" s="34" t="s">
        <v>1258</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25">
      <c r="A2866" s="3">
        <f xml:space="preserve"> ROW( data_scaledImpacts[[#This Row],[row_id]] ) - ROW( data_scaledImpacts[[#Headers],[row_id]] )</f>
        <v>2865</v>
      </c>
      <c r="B2866" s="41" t="str">
        <f xml:space="preserve"> _xlfn.TEXTJOIN( "", , data_scaledImpacts[[#This Row],[sector]:[impactType]] )</f>
        <v>ATSExtremeTempHadGEM2-ES2high CI</v>
      </c>
      <c r="C2866" s="33" t="s">
        <v>1248</v>
      </c>
      <c r="D2866" s="33" t="s">
        <v>3</v>
      </c>
      <c r="E2866" s="34">
        <v>2</v>
      </c>
      <c r="F2866" s="34"/>
      <c r="G2866" s="34" t="s">
        <v>1258</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25">
      <c r="A2867" s="3">
        <f xml:space="preserve"> ROW( data_scaledImpacts[[#This Row],[row_id]] ) - ROW( data_scaledImpacts[[#Headers],[row_id]] )</f>
        <v>2866</v>
      </c>
      <c r="B2867" s="41" t="str">
        <f xml:space="preserve"> _xlfn.TEXTJOIN( "", , data_scaledImpacts[[#This Row],[sector]:[impactType]] )</f>
        <v>ATSExtremeTempHadGEM2-ES3high CI</v>
      </c>
      <c r="C2867" s="33" t="s">
        <v>1248</v>
      </c>
      <c r="D2867" s="33" t="s">
        <v>3</v>
      </c>
      <c r="E2867" s="34">
        <v>3</v>
      </c>
      <c r="F2867" s="34"/>
      <c r="G2867" s="34" t="s">
        <v>1258</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25">
      <c r="A2868" s="3">
        <f xml:space="preserve"> ROW( data_scaledImpacts[[#This Row],[row_id]] ) - ROW( data_scaledImpacts[[#Headers],[row_id]] )</f>
        <v>2867</v>
      </c>
      <c r="B2868" s="41" t="str">
        <f xml:space="preserve"> _xlfn.TEXTJOIN( "", , data_scaledImpacts[[#This Row],[sector]:[impactType]] )</f>
        <v>ATSExtremeTempHadGEM2-ES4high CI</v>
      </c>
      <c r="C2868" s="33" t="s">
        <v>1248</v>
      </c>
      <c r="D2868" s="33" t="s">
        <v>3</v>
      </c>
      <c r="E2868" s="34">
        <v>4</v>
      </c>
      <c r="F2868" s="34"/>
      <c r="G2868" s="34" t="s">
        <v>1258</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25">
      <c r="A2869" s="3">
        <f xml:space="preserve"> ROW( data_scaledImpacts[[#This Row],[row_id]] ) - ROW( data_scaledImpacts[[#Headers],[row_id]] )</f>
        <v>2868</v>
      </c>
      <c r="B2869" s="41" t="str">
        <f xml:space="preserve"> _xlfn.TEXTJOIN( "", , data_scaledImpacts[[#This Row],[sector]:[impactType]] )</f>
        <v>ATSExtremeTempHadGEM2-ES5high CI</v>
      </c>
      <c r="C2869" s="33" t="s">
        <v>1248</v>
      </c>
      <c r="D2869" s="33" t="s">
        <v>3</v>
      </c>
      <c r="E2869" s="34">
        <v>5</v>
      </c>
      <c r="F2869" s="34"/>
      <c r="G2869" s="34" t="s">
        <v>1258</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25">
      <c r="A2870" s="3">
        <f xml:space="preserve"> ROW( data_scaledImpacts[[#This Row],[row_id]] ) - ROW( data_scaledImpacts[[#Headers],[row_id]] )</f>
        <v>2869</v>
      </c>
      <c r="B2870" s="41" t="str">
        <f xml:space="preserve"> _xlfn.TEXTJOIN( "", , data_scaledImpacts[[#This Row],[sector]:[impactType]] )</f>
        <v>ATSExtremeTempHadGEM2-ES6high CI</v>
      </c>
      <c r="C2870" s="33" t="s">
        <v>1248</v>
      </c>
      <c r="D2870" s="33" t="s">
        <v>3</v>
      </c>
      <c r="E2870" s="34">
        <v>6</v>
      </c>
      <c r="F2870" s="34"/>
      <c r="G2870" s="34" t="s">
        <v>1258</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25">
      <c r="A2871" s="3">
        <f xml:space="preserve"> ROW( data_scaledImpacts[[#This Row],[row_id]] ) - ROW( data_scaledImpacts[[#Headers],[row_id]] )</f>
        <v>2870</v>
      </c>
      <c r="B2871" s="41" t="str">
        <f xml:space="preserve"> _xlfn.TEXTJOIN( "", , data_scaledImpacts[[#This Row],[sector]:[impactType]] )</f>
        <v>ATSExtremeTempMIROC51high CI</v>
      </c>
      <c r="C2871" s="33" t="s">
        <v>1248</v>
      </c>
      <c r="D2871" s="33" t="s">
        <v>4</v>
      </c>
      <c r="E2871" s="34">
        <v>1</v>
      </c>
      <c r="F2871" s="34"/>
      <c r="G2871" s="34" t="s">
        <v>1258</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25">
      <c r="A2872" s="3">
        <f xml:space="preserve"> ROW( data_scaledImpacts[[#This Row],[row_id]] ) - ROW( data_scaledImpacts[[#Headers],[row_id]] )</f>
        <v>2871</v>
      </c>
      <c r="B2872" s="41" t="str">
        <f xml:space="preserve"> _xlfn.TEXTJOIN( "", , data_scaledImpacts[[#This Row],[sector]:[impactType]] )</f>
        <v>ATSExtremeTempMIROC52high CI</v>
      </c>
      <c r="C2872" s="33" t="s">
        <v>1248</v>
      </c>
      <c r="D2872" s="33" t="s">
        <v>4</v>
      </c>
      <c r="E2872" s="34">
        <v>2</v>
      </c>
      <c r="F2872" s="34"/>
      <c r="G2872" s="34" t="s">
        <v>1258</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25">
      <c r="A2873" s="3">
        <f xml:space="preserve"> ROW( data_scaledImpacts[[#This Row],[row_id]] ) - ROW( data_scaledImpacts[[#Headers],[row_id]] )</f>
        <v>2872</v>
      </c>
      <c r="B2873" s="41" t="str">
        <f xml:space="preserve"> _xlfn.TEXTJOIN( "", , data_scaledImpacts[[#This Row],[sector]:[impactType]] )</f>
        <v>ATSExtremeTempMIROC53high CI</v>
      </c>
      <c r="C2873" s="33" t="s">
        <v>1248</v>
      </c>
      <c r="D2873" s="33" t="s">
        <v>4</v>
      </c>
      <c r="E2873" s="34">
        <v>3</v>
      </c>
      <c r="F2873" s="34"/>
      <c r="G2873" s="34" t="s">
        <v>1258</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25">
      <c r="A2874" s="3">
        <f xml:space="preserve"> ROW( data_scaledImpacts[[#This Row],[row_id]] ) - ROW( data_scaledImpacts[[#Headers],[row_id]] )</f>
        <v>2873</v>
      </c>
      <c r="B2874" s="41" t="str">
        <f xml:space="preserve"> _xlfn.TEXTJOIN( "", , data_scaledImpacts[[#This Row],[sector]:[impactType]] )</f>
        <v>ATSExtremeTempMIROC54high CI</v>
      </c>
      <c r="C2874" s="33" t="s">
        <v>1248</v>
      </c>
      <c r="D2874" s="33" t="s">
        <v>4</v>
      </c>
      <c r="E2874" s="34">
        <v>4</v>
      </c>
      <c r="F2874" s="34"/>
      <c r="G2874" s="34" t="s">
        <v>1258</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25">
      <c r="A2875" s="3">
        <f xml:space="preserve"> ROW( data_scaledImpacts[[#This Row],[row_id]] ) - ROW( data_scaledImpacts[[#Headers],[row_id]] )</f>
        <v>2874</v>
      </c>
      <c r="B2875" s="41" t="str">
        <f xml:space="preserve"> _xlfn.TEXTJOIN( "", , data_scaledImpacts[[#This Row],[sector]:[impactType]] )</f>
        <v>ATSExtremeTempMIROC55high CI</v>
      </c>
      <c r="C2875" s="33" t="s">
        <v>1248</v>
      </c>
      <c r="D2875" s="33" t="s">
        <v>4</v>
      </c>
      <c r="E2875" s="34">
        <v>5</v>
      </c>
      <c r="F2875" s="34"/>
      <c r="G2875" s="34" t="s">
        <v>1258</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25">
      <c r="A2876" s="3">
        <f xml:space="preserve"> ROW( data_scaledImpacts[[#This Row],[row_id]] ) - ROW( data_scaledImpacts[[#Headers],[row_id]] )</f>
        <v>2875</v>
      </c>
      <c r="B2876" s="41" t="str">
        <f xml:space="preserve"> _xlfn.TEXTJOIN( "", , data_scaledImpacts[[#This Row],[sector]:[impactType]] )</f>
        <v>ATSExtremeTempMIROC56high CI</v>
      </c>
      <c r="C2876" s="33" t="s">
        <v>1248</v>
      </c>
      <c r="D2876" s="33" t="s">
        <v>4</v>
      </c>
      <c r="E2876" s="34">
        <v>6</v>
      </c>
      <c r="F2876" s="34"/>
      <c r="G2876" s="34" t="s">
        <v>1258</v>
      </c>
      <c r="H2876" s="35"/>
      <c r="I2876" s="43" t="s">
        <v>74</v>
      </c>
      <c r="J2876" s="117"/>
      <c r="K2876" s="117"/>
      <c r="L2876" s="117"/>
      <c r="M2876" s="117"/>
      <c r="N2876" s="117"/>
      <c r="O2876" s="117"/>
      <c r="P2876" s="117"/>
    </row>
    <row r="2877" spans="1:16" x14ac:dyDescent="0.25">
      <c r="A2877" s="3">
        <f xml:space="preserve"> ROW( data_scaledImpacts[[#This Row],[row_id]] ) - ROW( data_scaledImpacts[[#Headers],[row_id]] )</f>
        <v>2876</v>
      </c>
      <c r="B2877" s="41" t="str">
        <f xml:space="preserve"> _xlfn.TEXTJOIN( "", , data_scaledImpacts[[#This Row],[sector]:[impactType]] )</f>
        <v>ATSExtremeTempGFDL-CM31high CI</v>
      </c>
      <c r="C2877" s="33" t="s">
        <v>1248</v>
      </c>
      <c r="D2877" s="33" t="s">
        <v>5</v>
      </c>
      <c r="E2877" s="34">
        <v>1</v>
      </c>
      <c r="F2877" s="34"/>
      <c r="G2877" s="34" t="s">
        <v>1258</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25">
      <c r="A2878" s="3">
        <f xml:space="preserve"> ROW( data_scaledImpacts[[#This Row],[row_id]] ) - ROW( data_scaledImpacts[[#Headers],[row_id]] )</f>
        <v>2877</v>
      </c>
      <c r="B2878" s="41" t="str">
        <f xml:space="preserve"> _xlfn.TEXTJOIN( "", , data_scaledImpacts[[#This Row],[sector]:[impactType]] )</f>
        <v>ATSExtremeTempGFDL-CM32high CI</v>
      </c>
      <c r="C2878" s="33" t="s">
        <v>1248</v>
      </c>
      <c r="D2878" s="33" t="s">
        <v>5</v>
      </c>
      <c r="E2878" s="34">
        <v>2</v>
      </c>
      <c r="F2878" s="34"/>
      <c r="G2878" s="34" t="s">
        <v>1258</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25">
      <c r="A2879" s="3">
        <f xml:space="preserve"> ROW( data_scaledImpacts[[#This Row],[row_id]] ) - ROW( data_scaledImpacts[[#Headers],[row_id]] )</f>
        <v>2878</v>
      </c>
      <c r="B2879" s="41" t="str">
        <f xml:space="preserve"> _xlfn.TEXTJOIN( "", , data_scaledImpacts[[#This Row],[sector]:[impactType]] )</f>
        <v>ATSExtremeTempGFDL-CM33high CI</v>
      </c>
      <c r="C2879" s="33" t="s">
        <v>1248</v>
      </c>
      <c r="D2879" s="33" t="s">
        <v>5</v>
      </c>
      <c r="E2879" s="34">
        <v>3</v>
      </c>
      <c r="F2879" s="34"/>
      <c r="G2879" s="34" t="s">
        <v>1258</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25">
      <c r="A2880" s="3">
        <f xml:space="preserve"> ROW( data_scaledImpacts[[#This Row],[row_id]] ) - ROW( data_scaledImpacts[[#Headers],[row_id]] )</f>
        <v>2879</v>
      </c>
      <c r="B2880" s="41" t="str">
        <f xml:space="preserve"> _xlfn.TEXTJOIN( "", , data_scaledImpacts[[#This Row],[sector]:[impactType]] )</f>
        <v>ATSExtremeTempGFDL-CM34high CI</v>
      </c>
      <c r="C2880" s="33" t="s">
        <v>1248</v>
      </c>
      <c r="D2880" s="33" t="s">
        <v>5</v>
      </c>
      <c r="E2880" s="34">
        <v>4</v>
      </c>
      <c r="F2880" s="34"/>
      <c r="G2880" s="34" t="s">
        <v>1258</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25">
      <c r="A2881" s="3">
        <f xml:space="preserve"> ROW( data_scaledImpacts[[#This Row],[row_id]] ) - ROW( data_scaledImpacts[[#Headers],[row_id]] )</f>
        <v>2880</v>
      </c>
      <c r="B2881" s="41" t="str">
        <f xml:space="preserve"> _xlfn.TEXTJOIN( "", , data_scaledImpacts[[#This Row],[sector]:[impactType]] )</f>
        <v>ATSExtremeTempGFDL-CM35high CI</v>
      </c>
      <c r="C2881" s="33" t="s">
        <v>1248</v>
      </c>
      <c r="D2881" s="33" t="s">
        <v>5</v>
      </c>
      <c r="E2881" s="34">
        <v>5</v>
      </c>
      <c r="F2881" s="34"/>
      <c r="G2881" s="34" t="s">
        <v>1258</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25">
      <c r="A2882" s="3">
        <f xml:space="preserve"> ROW( data_scaledImpacts[[#This Row],[row_id]] ) - ROW( data_scaledImpacts[[#Headers],[row_id]] )</f>
        <v>2881</v>
      </c>
      <c r="B2882" s="41" t="str">
        <f xml:space="preserve"> _xlfn.TEXTJOIN( "", , data_scaledImpacts[[#This Row],[sector]:[impactType]] )</f>
        <v>ATSExtremeTempGFDL-CM36high CI</v>
      </c>
      <c r="C2882" s="33" t="s">
        <v>1248</v>
      </c>
      <c r="D2882" s="33" t="s">
        <v>5</v>
      </c>
      <c r="E2882" s="34">
        <v>6</v>
      </c>
      <c r="F2882" s="34"/>
      <c r="G2882" s="34" t="s">
        <v>1258</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25">
      <c r="A2883" s="3">
        <f xml:space="preserve"> ROW( data_scaledImpacts[[#This Row],[row_id]] ) - ROW( data_scaledImpacts[[#Headers],[row_id]] )</f>
        <v>2882</v>
      </c>
      <c r="B2883" s="41" t="str">
        <f xml:space="preserve"> _xlfn.TEXTJOIN( "", , data_scaledImpacts[[#This Row],[sector]:[impactType]] )</f>
        <v>ATSExtremeTempGCMAverage1high CI</v>
      </c>
      <c r="C2883" s="33" t="s">
        <v>1248</v>
      </c>
      <c r="D2883" s="33" t="s">
        <v>1250</v>
      </c>
      <c r="E2883" s="34">
        <v>1</v>
      </c>
      <c r="F2883" s="34"/>
      <c r="G2883" s="34" t="s">
        <v>1258</v>
      </c>
      <c r="H2883" s="35"/>
      <c r="I2883" s="43" t="s">
        <v>1251</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25">
      <c r="A2884" s="3">
        <f xml:space="preserve"> ROW( data_scaledImpacts[[#This Row],[row_id]] ) - ROW( data_scaledImpacts[[#Headers],[row_id]] )</f>
        <v>2883</v>
      </c>
      <c r="B2884" s="41" t="str">
        <f xml:space="preserve"> _xlfn.TEXTJOIN( "", , data_scaledImpacts[[#This Row],[sector]:[impactType]] )</f>
        <v>ATSExtremeTempGCMAverage2high CI</v>
      </c>
      <c r="C2884" s="33" t="s">
        <v>1248</v>
      </c>
      <c r="D2884" s="33" t="s">
        <v>1250</v>
      </c>
      <c r="E2884" s="34">
        <v>2</v>
      </c>
      <c r="F2884" s="34"/>
      <c r="G2884" s="34" t="s">
        <v>1258</v>
      </c>
      <c r="H2884" s="35"/>
      <c r="I2884" s="43" t="s">
        <v>1252</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25">
      <c r="A2885" s="3">
        <f xml:space="preserve"> ROW( data_scaledImpacts[[#This Row],[row_id]] ) - ROW( data_scaledImpacts[[#Headers],[row_id]] )</f>
        <v>2884</v>
      </c>
      <c r="B2885" s="41" t="str">
        <f xml:space="preserve"> _xlfn.TEXTJOIN( "", , data_scaledImpacts[[#This Row],[sector]:[impactType]] )</f>
        <v>ATSExtremeTempGCMAverage3high CI</v>
      </c>
      <c r="C2885" s="33" t="s">
        <v>1248</v>
      </c>
      <c r="D2885" s="33" t="s">
        <v>1250</v>
      </c>
      <c r="E2885" s="34">
        <v>3</v>
      </c>
      <c r="F2885" s="34"/>
      <c r="G2885" s="34" t="s">
        <v>1258</v>
      </c>
      <c r="H2885" s="35"/>
      <c r="I2885" s="43" t="s">
        <v>1253</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25">
      <c r="A2886" s="3">
        <f xml:space="preserve"> ROW( data_scaledImpacts[[#This Row],[row_id]] ) - ROW( data_scaledImpacts[[#Headers],[row_id]] )</f>
        <v>2885</v>
      </c>
      <c r="B2886" s="41" t="str">
        <f xml:space="preserve"> _xlfn.TEXTJOIN( "", , data_scaledImpacts[[#This Row],[sector]:[impactType]] )</f>
        <v>ATSExtremeTempGCMAverage4high CI</v>
      </c>
      <c r="C2886" s="33" t="s">
        <v>1248</v>
      </c>
      <c r="D2886" s="33" t="s">
        <v>1250</v>
      </c>
      <c r="E2886" s="34">
        <v>4</v>
      </c>
      <c r="F2886" s="34"/>
      <c r="G2886" s="34" t="s">
        <v>1258</v>
      </c>
      <c r="H2886" s="35"/>
      <c r="I2886" s="43" t="s">
        <v>1254</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25">
      <c r="A2887" s="3">
        <f xml:space="preserve"> ROW( data_scaledImpacts[[#This Row],[row_id]] ) - ROW( data_scaledImpacts[[#Headers],[row_id]] )</f>
        <v>2886</v>
      </c>
      <c r="B2887" s="41" t="str">
        <f xml:space="preserve"> _xlfn.TEXTJOIN( "", , data_scaledImpacts[[#This Row],[sector]:[impactType]] )</f>
        <v>ATSExtremeTempGCMAverage5high CI</v>
      </c>
      <c r="C2887" s="33" t="s">
        <v>1248</v>
      </c>
      <c r="D2887" s="33" t="s">
        <v>1250</v>
      </c>
      <c r="E2887" s="34">
        <v>5</v>
      </c>
      <c r="F2887" s="34"/>
      <c r="G2887" s="34" t="s">
        <v>1258</v>
      </c>
      <c r="H2887" s="35"/>
      <c r="I2887" s="43" t="s">
        <v>1255</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25">
      <c r="A2888" s="3">
        <f xml:space="preserve"> ROW( data_scaledImpacts[[#This Row],[row_id]] ) - ROW( data_scaledImpacts[[#Headers],[row_id]] )</f>
        <v>2887</v>
      </c>
      <c r="B2888" s="41" t="str">
        <f xml:space="preserve"> _xlfn.TEXTJOIN( "", , data_scaledImpacts[[#This Row],[sector]:[impactType]] )</f>
        <v>ATSExtremeTempGCMAverage6high CI</v>
      </c>
      <c r="C2888" s="33" t="s">
        <v>1248</v>
      </c>
      <c r="D2888" s="33" t="s">
        <v>1250</v>
      </c>
      <c r="E2888" s="34">
        <v>6</v>
      </c>
      <c r="F2888" s="34"/>
      <c r="G2888" s="34" t="s">
        <v>1258</v>
      </c>
      <c r="H2888" s="35"/>
      <c r="I2888" s="43" t="s">
        <v>1256</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25">
      <c r="A2889" s="3">
        <f xml:space="preserve"> ROW( data_scaledImpacts[[#This Row],[row_id]] ) - ROW( data_scaledImpacts[[#Headers],[row_id]] )</f>
        <v>2888</v>
      </c>
      <c r="B2889" s="41" t="str">
        <f xml:space="preserve"> _xlfn.TEXTJOIN( "", , data_scaledImpacts[[#This Row],[sector]:[impactType]] )</f>
        <v>CILExtremeTempCanESM21low CI</v>
      </c>
      <c r="C2889" s="33" t="s">
        <v>1159</v>
      </c>
      <c r="D2889" s="33" t="s">
        <v>0</v>
      </c>
      <c r="E2889" s="34">
        <v>1</v>
      </c>
      <c r="F2889" s="34"/>
      <c r="G2889" s="34" t="s">
        <v>1257</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25">
      <c r="A2890" s="3">
        <f xml:space="preserve"> ROW( data_scaledImpacts[[#This Row],[row_id]] ) - ROW( data_scaledImpacts[[#Headers],[row_id]] )</f>
        <v>2889</v>
      </c>
      <c r="B2890" s="41" t="str">
        <f xml:space="preserve"> _xlfn.TEXTJOIN( "", , data_scaledImpacts[[#This Row],[sector]:[impactType]] )</f>
        <v>CILExtremeTempCCSM41low CI</v>
      </c>
      <c r="C2890" s="33" t="s">
        <v>1159</v>
      </c>
      <c r="D2890" s="33" t="s">
        <v>1</v>
      </c>
      <c r="E2890" s="34">
        <v>1</v>
      </c>
      <c r="F2890" s="34"/>
      <c r="G2890" s="34" t="s">
        <v>1257</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25">
      <c r="A2891" s="3">
        <f xml:space="preserve"> ROW( data_scaledImpacts[[#This Row],[row_id]] ) - ROW( data_scaledImpacts[[#Headers],[row_id]] )</f>
        <v>2890</v>
      </c>
      <c r="B2891" s="41" t="str">
        <f xml:space="preserve"> _xlfn.TEXTJOIN( "", , data_scaledImpacts[[#This Row],[sector]:[impactType]] )</f>
        <v>CILExtremeTempGFDL-CM31low CI</v>
      </c>
      <c r="C2891" s="33" t="s">
        <v>1159</v>
      </c>
      <c r="D2891" s="33" t="s">
        <v>5</v>
      </c>
      <c r="E2891" s="34">
        <v>1</v>
      </c>
      <c r="F2891" s="34"/>
      <c r="G2891" s="34" t="s">
        <v>1257</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25">
      <c r="A2892" s="3">
        <f xml:space="preserve"> ROW( data_scaledImpacts[[#This Row],[row_id]] ) - ROW( data_scaledImpacts[[#Headers],[row_id]] )</f>
        <v>2891</v>
      </c>
      <c r="B2892" s="41" t="str">
        <f xml:space="preserve"> _xlfn.TEXTJOIN( "", , data_scaledImpacts[[#This Row],[sector]:[impactType]] )</f>
        <v>CILExtremeTempGISS-E2-R1low CI</v>
      </c>
      <c r="C2892" s="33" t="s">
        <v>1159</v>
      </c>
      <c r="D2892" s="33" t="s">
        <v>2</v>
      </c>
      <c r="E2892" s="34">
        <v>1</v>
      </c>
      <c r="F2892" s="34"/>
      <c r="G2892" s="34" t="s">
        <v>1257</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25">
      <c r="A2893" s="3">
        <f xml:space="preserve"> ROW( data_scaledImpacts[[#This Row],[row_id]] ) - ROW( data_scaledImpacts[[#Headers],[row_id]] )</f>
        <v>2892</v>
      </c>
      <c r="B2893" s="41" t="str">
        <f xml:space="preserve"> _xlfn.TEXTJOIN( "", , data_scaledImpacts[[#This Row],[sector]:[impactType]] )</f>
        <v>CILExtremeTempHadGEM2-ES1low CI</v>
      </c>
      <c r="C2893" s="33" t="s">
        <v>1159</v>
      </c>
      <c r="D2893" s="33" t="s">
        <v>3</v>
      </c>
      <c r="E2893" s="34">
        <v>1</v>
      </c>
      <c r="F2893" s="34"/>
      <c r="G2893" s="34" t="s">
        <v>1257</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25">
      <c r="A2894" s="3">
        <f xml:space="preserve"> ROW( data_scaledImpacts[[#This Row],[row_id]] ) - ROW( data_scaledImpacts[[#Headers],[row_id]] )</f>
        <v>2893</v>
      </c>
      <c r="B2894" s="41" t="str">
        <f xml:space="preserve"> _xlfn.TEXTJOIN( "", , data_scaledImpacts[[#This Row],[sector]:[impactType]] )</f>
        <v>CILExtremeTempMIROC51low CI</v>
      </c>
      <c r="C2894" s="33" t="s">
        <v>1159</v>
      </c>
      <c r="D2894" s="33" t="s">
        <v>4</v>
      </c>
      <c r="E2894" s="34">
        <v>1</v>
      </c>
      <c r="F2894" s="34"/>
      <c r="G2894" s="34" t="s">
        <v>1257</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25">
      <c r="A2895" s="3">
        <f xml:space="preserve"> ROW( data_scaledImpacts[[#This Row],[row_id]] ) - ROW( data_scaledImpacts[[#Headers],[row_id]] )</f>
        <v>2894</v>
      </c>
      <c r="B2895" s="41" t="str">
        <f xml:space="preserve"> _xlfn.TEXTJOIN( "", , data_scaledImpacts[[#This Row],[sector]:[impactType]] )</f>
        <v>CILExtremeTempCanESM22low CI</v>
      </c>
      <c r="C2895" s="33" t="s">
        <v>1159</v>
      </c>
      <c r="D2895" s="33" t="s">
        <v>0</v>
      </c>
      <c r="E2895" s="34">
        <v>2</v>
      </c>
      <c r="F2895" s="34"/>
      <c r="G2895" s="34" t="s">
        <v>1257</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25">
      <c r="A2896" s="3">
        <f xml:space="preserve"> ROW( data_scaledImpacts[[#This Row],[row_id]] ) - ROW( data_scaledImpacts[[#Headers],[row_id]] )</f>
        <v>2895</v>
      </c>
      <c r="B2896" s="41" t="str">
        <f xml:space="preserve"> _xlfn.TEXTJOIN( "", , data_scaledImpacts[[#This Row],[sector]:[impactType]] )</f>
        <v>CILExtremeTempCCSM42low CI</v>
      </c>
      <c r="C2896" s="33" t="s">
        <v>1159</v>
      </c>
      <c r="D2896" s="33" t="s">
        <v>1</v>
      </c>
      <c r="E2896" s="34">
        <v>2</v>
      </c>
      <c r="F2896" s="34"/>
      <c r="G2896" s="34" t="s">
        <v>1257</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25">
      <c r="A2897" s="3">
        <f xml:space="preserve"> ROW( data_scaledImpacts[[#This Row],[row_id]] ) - ROW( data_scaledImpacts[[#Headers],[row_id]] )</f>
        <v>2896</v>
      </c>
      <c r="B2897" s="41" t="str">
        <f xml:space="preserve"> _xlfn.TEXTJOIN( "", , data_scaledImpacts[[#This Row],[sector]:[impactType]] )</f>
        <v>CILExtremeTempGFDL-CM32low CI</v>
      </c>
      <c r="C2897" s="33" t="s">
        <v>1159</v>
      </c>
      <c r="D2897" s="33" t="s">
        <v>5</v>
      </c>
      <c r="E2897" s="34">
        <v>2</v>
      </c>
      <c r="F2897" s="34"/>
      <c r="G2897" s="34" t="s">
        <v>1257</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25">
      <c r="A2898" s="3">
        <f xml:space="preserve"> ROW( data_scaledImpacts[[#This Row],[row_id]] ) - ROW( data_scaledImpacts[[#Headers],[row_id]] )</f>
        <v>2897</v>
      </c>
      <c r="B2898" s="41" t="str">
        <f xml:space="preserve"> _xlfn.TEXTJOIN( "", , data_scaledImpacts[[#This Row],[sector]:[impactType]] )</f>
        <v>CILExtremeTempGISS-E2-R2low CI</v>
      </c>
      <c r="C2898" s="33" t="s">
        <v>1159</v>
      </c>
      <c r="D2898" s="33" t="s">
        <v>2</v>
      </c>
      <c r="E2898" s="34">
        <v>2</v>
      </c>
      <c r="F2898" s="34"/>
      <c r="G2898" s="34" t="s">
        <v>1257</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25">
      <c r="A2899" s="3">
        <f xml:space="preserve"> ROW( data_scaledImpacts[[#This Row],[row_id]] ) - ROW( data_scaledImpacts[[#Headers],[row_id]] )</f>
        <v>2898</v>
      </c>
      <c r="B2899" s="41" t="str">
        <f xml:space="preserve"> _xlfn.TEXTJOIN( "", , data_scaledImpacts[[#This Row],[sector]:[impactType]] )</f>
        <v>CILExtremeTempHadGEM2-ES2low CI</v>
      </c>
      <c r="C2899" s="33" t="s">
        <v>1159</v>
      </c>
      <c r="D2899" s="33" t="s">
        <v>3</v>
      </c>
      <c r="E2899" s="34">
        <v>2</v>
      </c>
      <c r="F2899" s="34"/>
      <c r="G2899" s="34" t="s">
        <v>1257</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25">
      <c r="A2900" s="3">
        <f xml:space="preserve"> ROW( data_scaledImpacts[[#This Row],[row_id]] ) - ROW( data_scaledImpacts[[#Headers],[row_id]] )</f>
        <v>2899</v>
      </c>
      <c r="B2900" s="41" t="str">
        <f xml:space="preserve"> _xlfn.TEXTJOIN( "", , data_scaledImpacts[[#This Row],[sector]:[impactType]] )</f>
        <v>CILExtremeTempMIROC52low CI</v>
      </c>
      <c r="C2900" s="33" t="s">
        <v>1159</v>
      </c>
      <c r="D2900" s="33" t="s">
        <v>4</v>
      </c>
      <c r="E2900" s="34">
        <v>2</v>
      </c>
      <c r="F2900" s="34"/>
      <c r="G2900" s="34" t="s">
        <v>1257</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25">
      <c r="A2901" s="3">
        <f xml:space="preserve"> ROW( data_scaledImpacts[[#This Row],[row_id]] ) - ROW( data_scaledImpacts[[#Headers],[row_id]] )</f>
        <v>2900</v>
      </c>
      <c r="B2901" s="41" t="str">
        <f xml:space="preserve"> _xlfn.TEXTJOIN( "", , data_scaledImpacts[[#This Row],[sector]:[impactType]] )</f>
        <v>CILExtremeTempCanESM23low CI</v>
      </c>
      <c r="C2901" s="33" t="s">
        <v>1159</v>
      </c>
      <c r="D2901" s="33" t="s">
        <v>0</v>
      </c>
      <c r="E2901" s="34">
        <v>3</v>
      </c>
      <c r="F2901" s="34"/>
      <c r="G2901" s="34" t="s">
        <v>1257</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25">
      <c r="A2902" s="3">
        <f xml:space="preserve"> ROW( data_scaledImpacts[[#This Row],[row_id]] ) - ROW( data_scaledImpacts[[#Headers],[row_id]] )</f>
        <v>2901</v>
      </c>
      <c r="B2902" s="41" t="str">
        <f xml:space="preserve"> _xlfn.TEXTJOIN( "", , data_scaledImpacts[[#This Row],[sector]:[impactType]] )</f>
        <v>CILExtremeTempCCSM43low CI</v>
      </c>
      <c r="C2902" s="33" t="s">
        <v>1159</v>
      </c>
      <c r="D2902" s="33" t="s">
        <v>1</v>
      </c>
      <c r="E2902" s="34">
        <v>3</v>
      </c>
      <c r="F2902" s="34"/>
      <c r="G2902" s="34" t="s">
        <v>1257</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25">
      <c r="A2903" s="3">
        <f xml:space="preserve"> ROW( data_scaledImpacts[[#This Row],[row_id]] ) - ROW( data_scaledImpacts[[#Headers],[row_id]] )</f>
        <v>2902</v>
      </c>
      <c r="B2903" s="41" t="str">
        <f xml:space="preserve"> _xlfn.TEXTJOIN( "", , data_scaledImpacts[[#This Row],[sector]:[impactType]] )</f>
        <v>CILExtremeTempGFDL-CM33low CI</v>
      </c>
      <c r="C2903" s="33" t="s">
        <v>1159</v>
      </c>
      <c r="D2903" s="33" t="s">
        <v>5</v>
      </c>
      <c r="E2903" s="34">
        <v>3</v>
      </c>
      <c r="F2903" s="34"/>
      <c r="G2903" s="34" t="s">
        <v>1257</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25">
      <c r="A2904" s="3">
        <f xml:space="preserve"> ROW( data_scaledImpacts[[#This Row],[row_id]] ) - ROW( data_scaledImpacts[[#Headers],[row_id]] )</f>
        <v>2903</v>
      </c>
      <c r="B2904" s="41" t="str">
        <f xml:space="preserve"> _xlfn.TEXTJOIN( "", , data_scaledImpacts[[#This Row],[sector]:[impactType]] )</f>
        <v>CILExtremeTempGISS-E2-R3low CI</v>
      </c>
      <c r="C2904" s="33" t="s">
        <v>1159</v>
      </c>
      <c r="D2904" s="33" t="s">
        <v>2</v>
      </c>
      <c r="E2904" s="34">
        <v>3</v>
      </c>
      <c r="F2904" s="34"/>
      <c r="G2904" s="34" t="s">
        <v>1257</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25">
      <c r="A2905" s="3">
        <f xml:space="preserve"> ROW( data_scaledImpacts[[#This Row],[row_id]] ) - ROW( data_scaledImpacts[[#Headers],[row_id]] )</f>
        <v>2904</v>
      </c>
      <c r="B2905" s="41" t="str">
        <f xml:space="preserve"> _xlfn.TEXTJOIN( "", , data_scaledImpacts[[#This Row],[sector]:[impactType]] )</f>
        <v>CILExtremeTempHadGEM2-ES3low CI</v>
      </c>
      <c r="C2905" s="33" t="s">
        <v>1159</v>
      </c>
      <c r="D2905" s="33" t="s">
        <v>3</v>
      </c>
      <c r="E2905" s="34">
        <v>3</v>
      </c>
      <c r="F2905" s="34"/>
      <c r="G2905" s="34" t="s">
        <v>1257</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25">
      <c r="A2906" s="3">
        <f xml:space="preserve"> ROW( data_scaledImpacts[[#This Row],[row_id]] ) - ROW( data_scaledImpacts[[#Headers],[row_id]] )</f>
        <v>2905</v>
      </c>
      <c r="B2906" s="41" t="str">
        <f xml:space="preserve"> _xlfn.TEXTJOIN( "", , data_scaledImpacts[[#This Row],[sector]:[impactType]] )</f>
        <v>CILExtremeTempMIROC53low CI</v>
      </c>
      <c r="C2906" s="33" t="s">
        <v>1159</v>
      </c>
      <c r="D2906" s="33" t="s">
        <v>4</v>
      </c>
      <c r="E2906" s="34">
        <v>3</v>
      </c>
      <c r="F2906" s="34"/>
      <c r="G2906" s="34" t="s">
        <v>1257</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25">
      <c r="A2907" s="3">
        <f xml:space="preserve"> ROW( data_scaledImpacts[[#This Row],[row_id]] ) - ROW( data_scaledImpacts[[#Headers],[row_id]] )</f>
        <v>2906</v>
      </c>
      <c r="B2907" s="41" t="str">
        <f xml:space="preserve"> _xlfn.TEXTJOIN( "", , data_scaledImpacts[[#This Row],[sector]:[impactType]] )</f>
        <v>CILExtremeTempCanESM24low CI</v>
      </c>
      <c r="C2907" s="33" t="s">
        <v>1159</v>
      </c>
      <c r="D2907" s="33" t="s">
        <v>0</v>
      </c>
      <c r="E2907" s="34">
        <v>4</v>
      </c>
      <c r="F2907" s="34"/>
      <c r="G2907" s="34" t="s">
        <v>1257</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25">
      <c r="A2908" s="3">
        <f xml:space="preserve"> ROW( data_scaledImpacts[[#This Row],[row_id]] ) - ROW( data_scaledImpacts[[#Headers],[row_id]] )</f>
        <v>2907</v>
      </c>
      <c r="B2908" s="41" t="str">
        <f xml:space="preserve"> _xlfn.TEXTJOIN( "", , data_scaledImpacts[[#This Row],[sector]:[impactType]] )</f>
        <v>CILExtremeTempCCSM44low CI</v>
      </c>
      <c r="C2908" s="33" t="s">
        <v>1159</v>
      </c>
      <c r="D2908" s="33" t="s">
        <v>1</v>
      </c>
      <c r="E2908" s="34">
        <v>4</v>
      </c>
      <c r="F2908" s="34"/>
      <c r="G2908" s="34" t="s">
        <v>1257</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25">
      <c r="A2909" s="3">
        <f xml:space="preserve"> ROW( data_scaledImpacts[[#This Row],[row_id]] ) - ROW( data_scaledImpacts[[#Headers],[row_id]] )</f>
        <v>2908</v>
      </c>
      <c r="B2909" s="41" t="str">
        <f xml:space="preserve"> _xlfn.TEXTJOIN( "", , data_scaledImpacts[[#This Row],[sector]:[impactType]] )</f>
        <v>CILExtremeTempGFDL-CM34low CI</v>
      </c>
      <c r="C2909" s="33" t="s">
        <v>1159</v>
      </c>
      <c r="D2909" s="33" t="s">
        <v>5</v>
      </c>
      <c r="E2909" s="34">
        <v>4</v>
      </c>
      <c r="F2909" s="34"/>
      <c r="G2909" s="34" t="s">
        <v>1257</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25">
      <c r="A2910" s="3">
        <f xml:space="preserve"> ROW( data_scaledImpacts[[#This Row],[row_id]] ) - ROW( data_scaledImpacts[[#Headers],[row_id]] )</f>
        <v>2909</v>
      </c>
      <c r="B2910" s="41" t="str">
        <f xml:space="preserve"> _xlfn.TEXTJOIN( "", , data_scaledImpacts[[#This Row],[sector]:[impactType]] )</f>
        <v>CILExtremeTempHadGEM2-ES4low CI</v>
      </c>
      <c r="C2910" s="33" t="s">
        <v>1159</v>
      </c>
      <c r="D2910" s="33" t="s">
        <v>3</v>
      </c>
      <c r="E2910" s="34">
        <v>4</v>
      </c>
      <c r="F2910" s="34"/>
      <c r="G2910" s="34" t="s">
        <v>1257</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25">
      <c r="A2911" s="3">
        <f xml:space="preserve"> ROW( data_scaledImpacts[[#This Row],[row_id]] ) - ROW( data_scaledImpacts[[#Headers],[row_id]] )</f>
        <v>2910</v>
      </c>
      <c r="B2911" s="41" t="str">
        <f xml:space="preserve"> _xlfn.TEXTJOIN( "", , data_scaledImpacts[[#This Row],[sector]:[impactType]] )</f>
        <v>CILExtremeTempMIROC54low CI</v>
      </c>
      <c r="C2911" s="33" t="s">
        <v>1159</v>
      </c>
      <c r="D2911" s="33" t="s">
        <v>4</v>
      </c>
      <c r="E2911" s="34">
        <v>4</v>
      </c>
      <c r="F2911" s="34"/>
      <c r="G2911" s="34" t="s">
        <v>1257</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25">
      <c r="A2912" s="3">
        <f xml:space="preserve"> ROW( data_scaledImpacts[[#This Row],[row_id]] ) - ROW( data_scaledImpacts[[#Headers],[row_id]] )</f>
        <v>2911</v>
      </c>
      <c r="B2912" s="41" t="str">
        <f xml:space="preserve"> _xlfn.TEXTJOIN( "", , data_scaledImpacts[[#This Row],[sector]:[impactType]] )</f>
        <v>CILExtremeTempCanESM25low CI</v>
      </c>
      <c r="C2912" s="33" t="s">
        <v>1159</v>
      </c>
      <c r="D2912" s="33" t="s">
        <v>0</v>
      </c>
      <c r="E2912" s="34">
        <v>5</v>
      </c>
      <c r="F2912" s="34"/>
      <c r="G2912" s="34" t="s">
        <v>1257</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25">
      <c r="A2913" s="3">
        <f xml:space="preserve"> ROW( data_scaledImpacts[[#This Row],[row_id]] ) - ROW( data_scaledImpacts[[#Headers],[row_id]] )</f>
        <v>2912</v>
      </c>
      <c r="B2913" s="41" t="str">
        <f xml:space="preserve"> _xlfn.TEXTJOIN( "", , data_scaledImpacts[[#This Row],[sector]:[impactType]] )</f>
        <v>CILExtremeTempCCSM45low CI</v>
      </c>
      <c r="C2913" s="33" t="s">
        <v>1159</v>
      </c>
      <c r="D2913" s="33" t="s">
        <v>1</v>
      </c>
      <c r="E2913" s="34">
        <v>5</v>
      </c>
      <c r="F2913" s="34"/>
      <c r="G2913" s="34" t="s">
        <v>1257</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25">
      <c r="A2914" s="3">
        <f xml:space="preserve"> ROW( data_scaledImpacts[[#This Row],[row_id]] ) - ROW( data_scaledImpacts[[#Headers],[row_id]] )</f>
        <v>2913</v>
      </c>
      <c r="B2914" s="41" t="str">
        <f xml:space="preserve"> _xlfn.TEXTJOIN( "", , data_scaledImpacts[[#This Row],[sector]:[impactType]] )</f>
        <v>CILExtremeTempGFDL-CM35low CI</v>
      </c>
      <c r="C2914" s="33" t="s">
        <v>1159</v>
      </c>
      <c r="D2914" s="33" t="s">
        <v>5</v>
      </c>
      <c r="E2914" s="34">
        <v>5</v>
      </c>
      <c r="F2914" s="34"/>
      <c r="G2914" s="34" t="s">
        <v>1257</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25">
      <c r="A2915" s="3">
        <f xml:space="preserve"> ROW( data_scaledImpacts[[#This Row],[row_id]] ) - ROW( data_scaledImpacts[[#Headers],[row_id]] )</f>
        <v>2914</v>
      </c>
      <c r="B2915" s="41" t="str">
        <f xml:space="preserve"> _xlfn.TEXTJOIN( "", , data_scaledImpacts[[#This Row],[sector]:[impactType]] )</f>
        <v>CILExtremeTempHadGEM2-ES5low CI</v>
      </c>
      <c r="C2915" s="33" t="s">
        <v>1159</v>
      </c>
      <c r="D2915" s="33" t="s">
        <v>3</v>
      </c>
      <c r="E2915" s="34">
        <v>5</v>
      </c>
      <c r="F2915" s="34"/>
      <c r="G2915" s="34" t="s">
        <v>1257</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25">
      <c r="A2916" s="3">
        <f xml:space="preserve"> ROW( data_scaledImpacts[[#This Row],[row_id]] ) - ROW( data_scaledImpacts[[#Headers],[row_id]] )</f>
        <v>2915</v>
      </c>
      <c r="B2916" s="41" t="str">
        <f xml:space="preserve"> _xlfn.TEXTJOIN( "", , data_scaledImpacts[[#This Row],[sector]:[impactType]] )</f>
        <v>CILExtremeTempMIROC55low CI</v>
      </c>
      <c r="C2916" s="33" t="s">
        <v>1159</v>
      </c>
      <c r="D2916" s="33" t="s">
        <v>4</v>
      </c>
      <c r="E2916" s="34">
        <v>5</v>
      </c>
      <c r="F2916" s="34"/>
      <c r="G2916" s="34" t="s">
        <v>1257</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25">
      <c r="A2917" s="3">
        <f xml:space="preserve"> ROW( data_scaledImpacts[[#This Row],[row_id]] ) - ROW( data_scaledImpacts[[#Headers],[row_id]] )</f>
        <v>2916</v>
      </c>
      <c r="B2917" s="41" t="str">
        <f xml:space="preserve"> _xlfn.TEXTJOIN( "", , data_scaledImpacts[[#This Row],[sector]:[impactType]] )</f>
        <v>CILExtremeTempCanESM26low CI</v>
      </c>
      <c r="C2917" s="33" t="s">
        <v>1159</v>
      </c>
      <c r="D2917" s="33" t="s">
        <v>0</v>
      </c>
      <c r="E2917" s="34">
        <v>6</v>
      </c>
      <c r="F2917" s="34"/>
      <c r="G2917" s="34" t="s">
        <v>1257</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25">
      <c r="A2918" s="3">
        <f xml:space="preserve"> ROW( data_scaledImpacts[[#This Row],[row_id]] ) - ROW( data_scaledImpacts[[#Headers],[row_id]] )</f>
        <v>2917</v>
      </c>
      <c r="B2918" s="41" t="str">
        <f xml:space="preserve"> _xlfn.TEXTJOIN( "", , data_scaledImpacts[[#This Row],[sector]:[impactType]] )</f>
        <v>CILExtremeTempGFDL-CM36low CI</v>
      </c>
      <c r="C2918" s="33" t="s">
        <v>1159</v>
      </c>
      <c r="D2918" s="33" t="s">
        <v>5</v>
      </c>
      <c r="E2918" s="34">
        <v>6</v>
      </c>
      <c r="F2918" s="34"/>
      <c r="G2918" s="34" t="s">
        <v>1257</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25">
      <c r="A2919" s="3">
        <f xml:space="preserve"> ROW( data_scaledImpacts[[#This Row],[row_id]] ) - ROW( data_scaledImpacts[[#Headers],[row_id]] )</f>
        <v>2918</v>
      </c>
      <c r="B2919" s="41" t="str">
        <f xml:space="preserve"> _xlfn.TEXTJOIN( "", , data_scaledImpacts[[#This Row],[sector]:[impactType]] )</f>
        <v>CILExtremeTempHadGEM2-ES6low CI</v>
      </c>
      <c r="C2919" s="33" t="s">
        <v>1159</v>
      </c>
      <c r="D2919" s="33" t="s">
        <v>3</v>
      </c>
      <c r="E2919" s="34">
        <v>6</v>
      </c>
      <c r="F2919" s="34"/>
      <c r="G2919" s="34" t="s">
        <v>1257</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25">
      <c r="A2920" s="3">
        <f xml:space="preserve"> ROW( data_scaledImpacts[[#This Row],[row_id]] ) - ROW( data_scaledImpacts[[#Headers],[row_id]] )</f>
        <v>2919</v>
      </c>
      <c r="B2920" s="41" t="str">
        <f xml:space="preserve"> _xlfn.TEXTJOIN( "", , data_scaledImpacts[[#This Row],[sector]:[impactType]] )</f>
        <v>CILExtremeTempCanESM21high CI</v>
      </c>
      <c r="C2920" s="33" t="s">
        <v>1159</v>
      </c>
      <c r="D2920" s="33" t="s">
        <v>0</v>
      </c>
      <c r="E2920" s="34">
        <v>1</v>
      </c>
      <c r="F2920" s="34"/>
      <c r="G2920" s="34" t="s">
        <v>1258</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25">
      <c r="A2921" s="3">
        <f xml:space="preserve"> ROW( data_scaledImpacts[[#This Row],[row_id]] ) - ROW( data_scaledImpacts[[#Headers],[row_id]] )</f>
        <v>2920</v>
      </c>
      <c r="B2921" s="41" t="str">
        <f xml:space="preserve"> _xlfn.TEXTJOIN( "", , data_scaledImpacts[[#This Row],[sector]:[impactType]] )</f>
        <v>CILExtremeTempCCSM41high CI</v>
      </c>
      <c r="C2921" s="33" t="s">
        <v>1159</v>
      </c>
      <c r="D2921" s="33" t="s">
        <v>1</v>
      </c>
      <c r="E2921" s="34">
        <v>1</v>
      </c>
      <c r="F2921" s="34"/>
      <c r="G2921" s="34" t="s">
        <v>1258</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25">
      <c r="A2922" s="3">
        <f xml:space="preserve"> ROW( data_scaledImpacts[[#This Row],[row_id]] ) - ROW( data_scaledImpacts[[#Headers],[row_id]] )</f>
        <v>2921</v>
      </c>
      <c r="B2922" s="41" t="str">
        <f xml:space="preserve"> _xlfn.TEXTJOIN( "", , data_scaledImpacts[[#This Row],[sector]:[impactType]] )</f>
        <v>CILExtremeTempGFDL-CM31high CI</v>
      </c>
      <c r="C2922" s="33" t="s">
        <v>1159</v>
      </c>
      <c r="D2922" s="33" t="s">
        <v>5</v>
      </c>
      <c r="E2922" s="34">
        <v>1</v>
      </c>
      <c r="F2922" s="34"/>
      <c r="G2922" s="34" t="s">
        <v>1258</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25">
      <c r="A2923" s="3">
        <f xml:space="preserve"> ROW( data_scaledImpacts[[#This Row],[row_id]] ) - ROW( data_scaledImpacts[[#Headers],[row_id]] )</f>
        <v>2922</v>
      </c>
      <c r="B2923" s="41" t="str">
        <f xml:space="preserve"> _xlfn.TEXTJOIN( "", , data_scaledImpacts[[#This Row],[sector]:[impactType]] )</f>
        <v>CILExtremeTempGISS-E2-R1high CI</v>
      </c>
      <c r="C2923" s="33" t="s">
        <v>1159</v>
      </c>
      <c r="D2923" s="33" t="s">
        <v>2</v>
      </c>
      <c r="E2923" s="34">
        <v>1</v>
      </c>
      <c r="F2923" s="34"/>
      <c r="G2923" s="34" t="s">
        <v>1258</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25">
      <c r="A2924" s="3">
        <f xml:space="preserve"> ROW( data_scaledImpacts[[#This Row],[row_id]] ) - ROW( data_scaledImpacts[[#Headers],[row_id]] )</f>
        <v>2923</v>
      </c>
      <c r="B2924" s="41" t="str">
        <f xml:space="preserve"> _xlfn.TEXTJOIN( "", , data_scaledImpacts[[#This Row],[sector]:[impactType]] )</f>
        <v>CILExtremeTempHadGEM2-ES1high CI</v>
      </c>
      <c r="C2924" s="33" t="s">
        <v>1159</v>
      </c>
      <c r="D2924" s="33" t="s">
        <v>3</v>
      </c>
      <c r="E2924" s="34">
        <v>1</v>
      </c>
      <c r="F2924" s="34"/>
      <c r="G2924" s="34" t="s">
        <v>1258</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25">
      <c r="A2925" s="3">
        <f xml:space="preserve"> ROW( data_scaledImpacts[[#This Row],[row_id]] ) - ROW( data_scaledImpacts[[#Headers],[row_id]] )</f>
        <v>2924</v>
      </c>
      <c r="B2925" s="41" t="str">
        <f xml:space="preserve"> _xlfn.TEXTJOIN( "", , data_scaledImpacts[[#This Row],[sector]:[impactType]] )</f>
        <v>CILExtremeTempMIROC51high CI</v>
      </c>
      <c r="C2925" s="33" t="s">
        <v>1159</v>
      </c>
      <c r="D2925" s="33" t="s">
        <v>4</v>
      </c>
      <c r="E2925" s="34">
        <v>1</v>
      </c>
      <c r="F2925" s="34"/>
      <c r="G2925" s="34" t="s">
        <v>1258</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25">
      <c r="A2926" s="3">
        <f xml:space="preserve"> ROW( data_scaledImpacts[[#This Row],[row_id]] ) - ROW( data_scaledImpacts[[#Headers],[row_id]] )</f>
        <v>2925</v>
      </c>
      <c r="B2926" s="41" t="str">
        <f xml:space="preserve"> _xlfn.TEXTJOIN( "", , data_scaledImpacts[[#This Row],[sector]:[impactType]] )</f>
        <v>CILExtremeTempCanESM22high CI</v>
      </c>
      <c r="C2926" s="33" t="s">
        <v>1159</v>
      </c>
      <c r="D2926" s="33" t="s">
        <v>0</v>
      </c>
      <c r="E2926" s="34">
        <v>2</v>
      </c>
      <c r="F2926" s="34"/>
      <c r="G2926" s="34" t="s">
        <v>1258</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25">
      <c r="A2927" s="3">
        <f xml:space="preserve"> ROW( data_scaledImpacts[[#This Row],[row_id]] ) - ROW( data_scaledImpacts[[#Headers],[row_id]] )</f>
        <v>2926</v>
      </c>
      <c r="B2927" s="41" t="str">
        <f xml:space="preserve"> _xlfn.TEXTJOIN( "", , data_scaledImpacts[[#This Row],[sector]:[impactType]] )</f>
        <v>CILExtremeTempCCSM42high CI</v>
      </c>
      <c r="C2927" s="33" t="s">
        <v>1159</v>
      </c>
      <c r="D2927" s="33" t="s">
        <v>1</v>
      </c>
      <c r="E2927" s="34">
        <v>2</v>
      </c>
      <c r="F2927" s="34"/>
      <c r="G2927" s="34" t="s">
        <v>1258</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25">
      <c r="A2928" s="3">
        <f xml:space="preserve"> ROW( data_scaledImpacts[[#This Row],[row_id]] ) - ROW( data_scaledImpacts[[#Headers],[row_id]] )</f>
        <v>2927</v>
      </c>
      <c r="B2928" s="41" t="str">
        <f xml:space="preserve"> _xlfn.TEXTJOIN( "", , data_scaledImpacts[[#This Row],[sector]:[impactType]] )</f>
        <v>CILExtremeTempGFDL-CM32high CI</v>
      </c>
      <c r="C2928" s="33" t="s">
        <v>1159</v>
      </c>
      <c r="D2928" s="33" t="s">
        <v>5</v>
      </c>
      <c r="E2928" s="34">
        <v>2</v>
      </c>
      <c r="F2928" s="34"/>
      <c r="G2928" s="34" t="s">
        <v>1258</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25">
      <c r="A2929" s="3">
        <f xml:space="preserve"> ROW( data_scaledImpacts[[#This Row],[row_id]] ) - ROW( data_scaledImpacts[[#Headers],[row_id]] )</f>
        <v>2928</v>
      </c>
      <c r="B2929" s="41" t="str">
        <f xml:space="preserve"> _xlfn.TEXTJOIN( "", , data_scaledImpacts[[#This Row],[sector]:[impactType]] )</f>
        <v>CILExtremeTempGISS-E2-R2high CI</v>
      </c>
      <c r="C2929" s="33" t="s">
        <v>1159</v>
      </c>
      <c r="D2929" s="33" t="s">
        <v>2</v>
      </c>
      <c r="E2929" s="34">
        <v>2</v>
      </c>
      <c r="F2929" s="34"/>
      <c r="G2929" s="34" t="s">
        <v>1258</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25">
      <c r="A2930" s="3">
        <f xml:space="preserve"> ROW( data_scaledImpacts[[#This Row],[row_id]] ) - ROW( data_scaledImpacts[[#Headers],[row_id]] )</f>
        <v>2929</v>
      </c>
      <c r="B2930" s="41" t="str">
        <f xml:space="preserve"> _xlfn.TEXTJOIN( "", , data_scaledImpacts[[#This Row],[sector]:[impactType]] )</f>
        <v>CILExtremeTempHadGEM2-ES2high CI</v>
      </c>
      <c r="C2930" s="33" t="s">
        <v>1159</v>
      </c>
      <c r="D2930" s="33" t="s">
        <v>3</v>
      </c>
      <c r="E2930" s="34">
        <v>2</v>
      </c>
      <c r="F2930" s="34"/>
      <c r="G2930" s="34" t="s">
        <v>1258</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25">
      <c r="A2931" s="3">
        <f xml:space="preserve"> ROW( data_scaledImpacts[[#This Row],[row_id]] ) - ROW( data_scaledImpacts[[#Headers],[row_id]] )</f>
        <v>2930</v>
      </c>
      <c r="B2931" s="41" t="str">
        <f xml:space="preserve"> _xlfn.TEXTJOIN( "", , data_scaledImpacts[[#This Row],[sector]:[impactType]] )</f>
        <v>CILExtremeTempMIROC52high CI</v>
      </c>
      <c r="C2931" s="33" t="s">
        <v>1159</v>
      </c>
      <c r="D2931" s="33" t="s">
        <v>4</v>
      </c>
      <c r="E2931" s="34">
        <v>2</v>
      </c>
      <c r="F2931" s="34"/>
      <c r="G2931" s="34" t="s">
        <v>1258</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25">
      <c r="A2932" s="3">
        <f xml:space="preserve"> ROW( data_scaledImpacts[[#This Row],[row_id]] ) - ROW( data_scaledImpacts[[#Headers],[row_id]] )</f>
        <v>2931</v>
      </c>
      <c r="B2932" s="41" t="str">
        <f xml:space="preserve"> _xlfn.TEXTJOIN( "", , data_scaledImpacts[[#This Row],[sector]:[impactType]] )</f>
        <v>CILExtremeTempCanESM23high CI</v>
      </c>
      <c r="C2932" s="33" t="s">
        <v>1159</v>
      </c>
      <c r="D2932" s="33" t="s">
        <v>0</v>
      </c>
      <c r="E2932" s="34">
        <v>3</v>
      </c>
      <c r="F2932" s="34"/>
      <c r="G2932" s="34" t="s">
        <v>1258</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25">
      <c r="A2933" s="3">
        <f xml:space="preserve"> ROW( data_scaledImpacts[[#This Row],[row_id]] ) - ROW( data_scaledImpacts[[#Headers],[row_id]] )</f>
        <v>2932</v>
      </c>
      <c r="B2933" s="41" t="str">
        <f xml:space="preserve"> _xlfn.TEXTJOIN( "", , data_scaledImpacts[[#This Row],[sector]:[impactType]] )</f>
        <v>CILExtremeTempCCSM43high CI</v>
      </c>
      <c r="C2933" s="33" t="s">
        <v>1159</v>
      </c>
      <c r="D2933" s="33" t="s">
        <v>1</v>
      </c>
      <c r="E2933" s="34">
        <v>3</v>
      </c>
      <c r="F2933" s="34"/>
      <c r="G2933" s="34" t="s">
        <v>1258</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25">
      <c r="A2934" s="3">
        <f xml:space="preserve"> ROW( data_scaledImpacts[[#This Row],[row_id]] ) - ROW( data_scaledImpacts[[#Headers],[row_id]] )</f>
        <v>2933</v>
      </c>
      <c r="B2934" s="41" t="str">
        <f xml:space="preserve"> _xlfn.TEXTJOIN( "", , data_scaledImpacts[[#This Row],[sector]:[impactType]] )</f>
        <v>CILExtremeTempGFDL-CM33high CI</v>
      </c>
      <c r="C2934" s="33" t="s">
        <v>1159</v>
      </c>
      <c r="D2934" s="33" t="s">
        <v>5</v>
      </c>
      <c r="E2934" s="34">
        <v>3</v>
      </c>
      <c r="F2934" s="34"/>
      <c r="G2934" s="34" t="s">
        <v>1258</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25">
      <c r="A2935" s="3">
        <f xml:space="preserve"> ROW( data_scaledImpacts[[#This Row],[row_id]] ) - ROW( data_scaledImpacts[[#Headers],[row_id]] )</f>
        <v>2934</v>
      </c>
      <c r="B2935" s="41" t="str">
        <f xml:space="preserve"> _xlfn.TEXTJOIN( "", , data_scaledImpacts[[#This Row],[sector]:[impactType]] )</f>
        <v>CILExtremeTempGISS-E2-R3high CI</v>
      </c>
      <c r="C2935" s="33" t="s">
        <v>1159</v>
      </c>
      <c r="D2935" s="33" t="s">
        <v>2</v>
      </c>
      <c r="E2935" s="34">
        <v>3</v>
      </c>
      <c r="F2935" s="34"/>
      <c r="G2935" s="34" t="s">
        <v>1258</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25">
      <c r="A2936" s="3">
        <f xml:space="preserve"> ROW( data_scaledImpacts[[#This Row],[row_id]] ) - ROW( data_scaledImpacts[[#Headers],[row_id]] )</f>
        <v>2935</v>
      </c>
      <c r="B2936" s="41" t="str">
        <f xml:space="preserve"> _xlfn.TEXTJOIN( "", , data_scaledImpacts[[#This Row],[sector]:[impactType]] )</f>
        <v>CILExtremeTempHadGEM2-ES3high CI</v>
      </c>
      <c r="C2936" s="33" t="s">
        <v>1159</v>
      </c>
      <c r="D2936" s="33" t="s">
        <v>3</v>
      </c>
      <c r="E2936" s="34">
        <v>3</v>
      </c>
      <c r="F2936" s="34"/>
      <c r="G2936" s="34" t="s">
        <v>1258</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25">
      <c r="A2937" s="3">
        <f xml:space="preserve"> ROW( data_scaledImpacts[[#This Row],[row_id]] ) - ROW( data_scaledImpacts[[#Headers],[row_id]] )</f>
        <v>2936</v>
      </c>
      <c r="B2937" s="41" t="str">
        <f xml:space="preserve"> _xlfn.TEXTJOIN( "", , data_scaledImpacts[[#This Row],[sector]:[impactType]] )</f>
        <v>CILExtremeTempMIROC53high CI</v>
      </c>
      <c r="C2937" s="33" t="s">
        <v>1159</v>
      </c>
      <c r="D2937" s="33" t="s">
        <v>4</v>
      </c>
      <c r="E2937" s="34">
        <v>3</v>
      </c>
      <c r="F2937" s="34"/>
      <c r="G2937" s="34" t="s">
        <v>1258</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25">
      <c r="A2938" s="3">
        <f xml:space="preserve"> ROW( data_scaledImpacts[[#This Row],[row_id]] ) - ROW( data_scaledImpacts[[#Headers],[row_id]] )</f>
        <v>2937</v>
      </c>
      <c r="B2938" s="41" t="str">
        <f xml:space="preserve"> _xlfn.TEXTJOIN( "", , data_scaledImpacts[[#This Row],[sector]:[impactType]] )</f>
        <v>CILExtremeTempCanESM24high CI</v>
      </c>
      <c r="C2938" s="33" t="s">
        <v>1159</v>
      </c>
      <c r="D2938" s="33" t="s">
        <v>0</v>
      </c>
      <c r="E2938" s="34">
        <v>4</v>
      </c>
      <c r="F2938" s="34"/>
      <c r="G2938" s="34" t="s">
        <v>1258</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25">
      <c r="A2939" s="3">
        <f xml:space="preserve"> ROW( data_scaledImpacts[[#This Row],[row_id]] ) - ROW( data_scaledImpacts[[#Headers],[row_id]] )</f>
        <v>2938</v>
      </c>
      <c r="B2939" s="41" t="str">
        <f xml:space="preserve"> _xlfn.TEXTJOIN( "", , data_scaledImpacts[[#This Row],[sector]:[impactType]] )</f>
        <v>CILExtremeTempCCSM44high CI</v>
      </c>
      <c r="C2939" s="33" t="s">
        <v>1159</v>
      </c>
      <c r="D2939" s="33" t="s">
        <v>1</v>
      </c>
      <c r="E2939" s="34">
        <v>4</v>
      </c>
      <c r="F2939" s="34"/>
      <c r="G2939" s="34" t="s">
        <v>1258</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25">
      <c r="A2940" s="3">
        <f xml:space="preserve"> ROW( data_scaledImpacts[[#This Row],[row_id]] ) - ROW( data_scaledImpacts[[#Headers],[row_id]] )</f>
        <v>2939</v>
      </c>
      <c r="B2940" s="41" t="str">
        <f xml:space="preserve"> _xlfn.TEXTJOIN( "", , data_scaledImpacts[[#This Row],[sector]:[impactType]] )</f>
        <v>CILExtremeTempGFDL-CM34high CI</v>
      </c>
      <c r="C2940" s="33" t="s">
        <v>1159</v>
      </c>
      <c r="D2940" s="33" t="s">
        <v>5</v>
      </c>
      <c r="E2940" s="34">
        <v>4</v>
      </c>
      <c r="F2940" s="34"/>
      <c r="G2940" s="34" t="s">
        <v>1258</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25">
      <c r="A2941" s="3">
        <f xml:space="preserve"> ROW( data_scaledImpacts[[#This Row],[row_id]] ) - ROW( data_scaledImpacts[[#Headers],[row_id]] )</f>
        <v>2940</v>
      </c>
      <c r="B2941" s="41" t="str">
        <f xml:space="preserve"> _xlfn.TEXTJOIN( "", , data_scaledImpacts[[#This Row],[sector]:[impactType]] )</f>
        <v>CILExtremeTempHadGEM2-ES4high CI</v>
      </c>
      <c r="C2941" s="33" t="s">
        <v>1159</v>
      </c>
      <c r="D2941" s="33" t="s">
        <v>3</v>
      </c>
      <c r="E2941" s="34">
        <v>4</v>
      </c>
      <c r="F2941" s="34"/>
      <c r="G2941" s="34" t="s">
        <v>1258</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25">
      <c r="A2942" s="3">
        <f xml:space="preserve"> ROW( data_scaledImpacts[[#This Row],[row_id]] ) - ROW( data_scaledImpacts[[#Headers],[row_id]] )</f>
        <v>2941</v>
      </c>
      <c r="B2942" s="41" t="str">
        <f xml:space="preserve"> _xlfn.TEXTJOIN( "", , data_scaledImpacts[[#This Row],[sector]:[impactType]] )</f>
        <v>CILExtremeTempMIROC54high CI</v>
      </c>
      <c r="C2942" s="33" t="s">
        <v>1159</v>
      </c>
      <c r="D2942" s="33" t="s">
        <v>4</v>
      </c>
      <c r="E2942" s="34">
        <v>4</v>
      </c>
      <c r="F2942" s="34"/>
      <c r="G2942" s="34" t="s">
        <v>1258</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25">
      <c r="A2943" s="3">
        <f xml:space="preserve"> ROW( data_scaledImpacts[[#This Row],[row_id]] ) - ROW( data_scaledImpacts[[#Headers],[row_id]] )</f>
        <v>2942</v>
      </c>
      <c r="B2943" s="41" t="str">
        <f xml:space="preserve"> _xlfn.TEXTJOIN( "", , data_scaledImpacts[[#This Row],[sector]:[impactType]] )</f>
        <v>CILExtremeTempCanESM25high CI</v>
      </c>
      <c r="C2943" s="33" t="s">
        <v>1159</v>
      </c>
      <c r="D2943" s="33" t="s">
        <v>0</v>
      </c>
      <c r="E2943" s="34">
        <v>5</v>
      </c>
      <c r="F2943" s="34"/>
      <c r="G2943" s="34" t="s">
        <v>1258</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25">
      <c r="A2944" s="3">
        <f xml:space="preserve"> ROW( data_scaledImpacts[[#This Row],[row_id]] ) - ROW( data_scaledImpacts[[#Headers],[row_id]] )</f>
        <v>2943</v>
      </c>
      <c r="B2944" s="41" t="str">
        <f xml:space="preserve"> _xlfn.TEXTJOIN( "", , data_scaledImpacts[[#This Row],[sector]:[impactType]] )</f>
        <v>CILExtremeTempCCSM45high CI</v>
      </c>
      <c r="C2944" s="33" t="s">
        <v>1159</v>
      </c>
      <c r="D2944" s="33" t="s">
        <v>1</v>
      </c>
      <c r="E2944" s="34">
        <v>5</v>
      </c>
      <c r="F2944" s="34"/>
      <c r="G2944" s="34" t="s">
        <v>1258</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25">
      <c r="A2945" s="3">
        <f xml:space="preserve"> ROW( data_scaledImpacts[[#This Row],[row_id]] ) - ROW( data_scaledImpacts[[#Headers],[row_id]] )</f>
        <v>2944</v>
      </c>
      <c r="B2945" s="41" t="str">
        <f xml:space="preserve"> _xlfn.TEXTJOIN( "", , data_scaledImpacts[[#This Row],[sector]:[impactType]] )</f>
        <v>CILExtremeTempGFDL-CM35high CI</v>
      </c>
      <c r="C2945" s="33" t="s">
        <v>1159</v>
      </c>
      <c r="D2945" s="33" t="s">
        <v>5</v>
      </c>
      <c r="E2945" s="34">
        <v>5</v>
      </c>
      <c r="F2945" s="34"/>
      <c r="G2945" s="34" t="s">
        <v>1258</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25">
      <c r="A2946" s="3">
        <f xml:space="preserve"> ROW( data_scaledImpacts[[#This Row],[row_id]] ) - ROW( data_scaledImpacts[[#Headers],[row_id]] )</f>
        <v>2945</v>
      </c>
      <c r="B2946" s="41" t="str">
        <f xml:space="preserve"> _xlfn.TEXTJOIN( "", , data_scaledImpacts[[#This Row],[sector]:[impactType]] )</f>
        <v>CILExtremeTempHadGEM2-ES5high CI</v>
      </c>
      <c r="C2946" s="33" t="s">
        <v>1159</v>
      </c>
      <c r="D2946" s="33" t="s">
        <v>3</v>
      </c>
      <c r="E2946" s="34">
        <v>5</v>
      </c>
      <c r="F2946" s="34"/>
      <c r="G2946" s="34" t="s">
        <v>1258</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25">
      <c r="A2947" s="3">
        <f xml:space="preserve"> ROW( data_scaledImpacts[[#This Row],[row_id]] ) - ROW( data_scaledImpacts[[#Headers],[row_id]] )</f>
        <v>2946</v>
      </c>
      <c r="B2947" s="41" t="str">
        <f xml:space="preserve"> _xlfn.TEXTJOIN( "", , data_scaledImpacts[[#This Row],[sector]:[impactType]] )</f>
        <v>CILExtremeTempMIROC55high CI</v>
      </c>
      <c r="C2947" s="33" t="s">
        <v>1159</v>
      </c>
      <c r="D2947" s="33" t="s">
        <v>4</v>
      </c>
      <c r="E2947" s="34">
        <v>5</v>
      </c>
      <c r="F2947" s="34"/>
      <c r="G2947" s="34" t="s">
        <v>1258</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25">
      <c r="A2948" s="3">
        <f xml:space="preserve"> ROW( data_scaledImpacts[[#This Row],[row_id]] ) - ROW( data_scaledImpacts[[#Headers],[row_id]] )</f>
        <v>2947</v>
      </c>
      <c r="B2948" s="41" t="str">
        <f xml:space="preserve"> _xlfn.TEXTJOIN( "", , data_scaledImpacts[[#This Row],[sector]:[impactType]] )</f>
        <v>CILExtremeTempCanESM26high CI</v>
      </c>
      <c r="C2948" s="33" t="s">
        <v>1159</v>
      </c>
      <c r="D2948" s="33" t="s">
        <v>0</v>
      </c>
      <c r="E2948" s="34">
        <v>6</v>
      </c>
      <c r="F2948" s="34"/>
      <c r="G2948" s="34" t="s">
        <v>1258</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25">
      <c r="A2949" s="3">
        <f xml:space="preserve"> ROW( data_scaledImpacts[[#This Row],[row_id]] ) - ROW( data_scaledImpacts[[#Headers],[row_id]] )</f>
        <v>2948</v>
      </c>
      <c r="B2949" s="41" t="str">
        <f xml:space="preserve"> _xlfn.TEXTJOIN( "", , data_scaledImpacts[[#This Row],[sector]:[impactType]] )</f>
        <v>CILExtremeTempGFDL-CM36high CI</v>
      </c>
      <c r="C2949" s="33" t="s">
        <v>1159</v>
      </c>
      <c r="D2949" s="33" t="s">
        <v>5</v>
      </c>
      <c r="E2949" s="34">
        <v>6</v>
      </c>
      <c r="F2949" s="34"/>
      <c r="G2949" s="34" t="s">
        <v>1258</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25">
      <c r="A2950" s="3">
        <f xml:space="preserve"> ROW( data_scaledImpacts[[#This Row],[row_id]] ) - ROW( data_scaledImpacts[[#Headers],[row_id]] )</f>
        <v>2949</v>
      </c>
      <c r="B2950" s="41" t="str">
        <f xml:space="preserve"> _xlfn.TEXTJOIN( "", , data_scaledImpacts[[#This Row],[sector]:[impactType]] )</f>
        <v>CILExtremeTempHadGEM2-ES6high CI</v>
      </c>
      <c r="C2950" s="33" t="s">
        <v>1159</v>
      </c>
      <c r="D2950" s="33" t="s">
        <v>3</v>
      </c>
      <c r="E2950" s="34">
        <v>6</v>
      </c>
      <c r="F2950" s="34"/>
      <c r="G2950" s="34" t="s">
        <v>1258</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25">
      <c r="A2951" s="3">
        <f xml:space="preserve"> ROW( data_scaledImpacts[[#This Row],[row_id]] ) - ROW( data_scaledImpacts[[#Headers],[row_id]] )</f>
        <v>2950</v>
      </c>
      <c r="B2951" s="41" t="str">
        <f xml:space="preserve"> _xlfn.TEXTJOIN( "", , data_scaledImpacts[[#This Row],[sector]:[impactType]] )</f>
        <v>VibrioCanESM21 N/ADirectMedCost</v>
      </c>
      <c r="C2951" s="33" t="s">
        <v>1306</v>
      </c>
      <c r="D2951" s="33" t="s">
        <v>0</v>
      </c>
      <c r="E2951" s="34">
        <v>1</v>
      </c>
      <c r="F2951" s="34" t="s">
        <v>1311</v>
      </c>
      <c r="G2951" s="34" t="s">
        <v>201</v>
      </c>
      <c r="H2951" s="35" t="s">
        <v>1309</v>
      </c>
      <c r="I2951" s="43"/>
      <c r="J2951" s="96"/>
      <c r="K2951" s="138">
        <v>3436263.3524039299</v>
      </c>
      <c r="L2951" s="37"/>
      <c r="M2951" s="138">
        <v>862748.97297541401</v>
      </c>
      <c r="N2951" s="138">
        <v>5916425.4710204601</v>
      </c>
      <c r="O2951" s="138">
        <v>1079872.9341452499</v>
      </c>
      <c r="P2951" s="138">
        <v>369749.83767418697</v>
      </c>
    </row>
    <row r="2952" spans="1:16" x14ac:dyDescent="0.25">
      <c r="A2952" s="3">
        <f xml:space="preserve"> ROW( data_scaledImpacts[[#This Row],[row_id]] ) - ROW( data_scaledImpacts[[#Headers],[row_id]] )</f>
        <v>2951</v>
      </c>
      <c r="B2952" s="41" t="str">
        <f xml:space="preserve"> _xlfn.TEXTJOIN( "", , data_scaledImpacts[[#This Row],[sector]:[impactType]] )</f>
        <v>VibrioCanESM22 N/ADirectMedCost</v>
      </c>
      <c r="C2952" s="33" t="s">
        <v>1306</v>
      </c>
      <c r="D2952" s="33" t="s">
        <v>0</v>
      </c>
      <c r="E2952" s="34">
        <v>2</v>
      </c>
      <c r="F2952" s="34" t="s">
        <v>1311</v>
      </c>
      <c r="G2952" s="34" t="s">
        <v>201</v>
      </c>
      <c r="H2952" s="35" t="s">
        <v>1309</v>
      </c>
      <c r="I2952" s="43"/>
      <c r="J2952" s="96"/>
      <c r="K2952" s="138">
        <v>6566041.8500841297</v>
      </c>
      <c r="L2952" s="37"/>
      <c r="M2952" s="138">
        <v>1944780.38562912</v>
      </c>
      <c r="N2952" s="138">
        <v>12744863.161929499</v>
      </c>
      <c r="O2952" s="138">
        <v>2304182.7862162502</v>
      </c>
      <c r="P2952" s="138">
        <v>1113705.9136431899</v>
      </c>
    </row>
    <row r="2953" spans="1:16" x14ac:dyDescent="0.25">
      <c r="A2953" s="3">
        <f xml:space="preserve"> ROW( data_scaledImpacts[[#This Row],[row_id]] ) - ROW( data_scaledImpacts[[#Headers],[row_id]] )</f>
        <v>2952</v>
      </c>
      <c r="B2953" s="41" t="str">
        <f xml:space="preserve"> _xlfn.TEXTJOIN( "", , data_scaledImpacts[[#This Row],[sector]:[impactType]] )</f>
        <v>VibrioCanESM23 N/ADirectMedCost</v>
      </c>
      <c r="C2953" s="33" t="s">
        <v>1306</v>
      </c>
      <c r="D2953" s="33" t="s">
        <v>0</v>
      </c>
      <c r="E2953" s="34">
        <v>3</v>
      </c>
      <c r="F2953" s="34" t="s">
        <v>1311</v>
      </c>
      <c r="G2953" s="34" t="s">
        <v>201</v>
      </c>
      <c r="H2953" s="35" t="s">
        <v>1309</v>
      </c>
      <c r="I2953" s="43"/>
      <c r="J2953" s="96"/>
      <c r="K2953" s="138">
        <v>9754348.8272724207</v>
      </c>
      <c r="L2953" s="37"/>
      <c r="M2953" s="138">
        <v>3600449.2212239699</v>
      </c>
      <c r="N2953" s="138">
        <v>18703649.247012801</v>
      </c>
      <c r="O2953" s="138">
        <v>3624965.2822644399</v>
      </c>
      <c r="P2953" s="138">
        <v>1721559.37380764</v>
      </c>
    </row>
    <row r="2954" spans="1:16" x14ac:dyDescent="0.25">
      <c r="A2954" s="3">
        <f xml:space="preserve"> ROW( data_scaledImpacts[[#This Row],[row_id]] ) - ROW( data_scaledImpacts[[#Headers],[row_id]] )</f>
        <v>2953</v>
      </c>
      <c r="B2954" s="41" t="str">
        <f xml:space="preserve"> _xlfn.TEXTJOIN( "", , data_scaledImpacts[[#This Row],[sector]:[impactType]] )</f>
        <v>VibrioCanESM24 N/ADirectMedCost</v>
      </c>
      <c r="C2954" s="33" t="s">
        <v>1306</v>
      </c>
      <c r="D2954" s="33" t="s">
        <v>0</v>
      </c>
      <c r="E2954" s="34">
        <v>4</v>
      </c>
      <c r="F2954" s="34" t="s">
        <v>1311</v>
      </c>
      <c r="G2954" s="34" t="s">
        <v>201</v>
      </c>
      <c r="H2954" s="35" t="s">
        <v>1309</v>
      </c>
      <c r="I2954" s="43"/>
      <c r="J2954" s="96"/>
      <c r="K2954" s="138">
        <v>14363197.183434</v>
      </c>
      <c r="L2954" s="37"/>
      <c r="M2954" s="138">
        <v>5610836.5822464004</v>
      </c>
      <c r="N2954" s="138">
        <v>26210029.5173981</v>
      </c>
      <c r="O2954" s="138">
        <v>5243811.1086067604</v>
      </c>
      <c r="P2954" s="138">
        <v>2737883.5621397099</v>
      </c>
    </row>
    <row r="2955" spans="1:16" x14ac:dyDescent="0.25">
      <c r="A2955" s="3">
        <f xml:space="preserve"> ROW( data_scaledImpacts[[#This Row],[row_id]] ) - ROW( data_scaledImpacts[[#Headers],[row_id]] )</f>
        <v>2954</v>
      </c>
      <c r="B2955" s="41" t="str">
        <f xml:space="preserve"> _xlfn.TEXTJOIN( "", , data_scaledImpacts[[#This Row],[sector]:[impactType]] )</f>
        <v>VibrioCanESM25 N/ADirectMedCost</v>
      </c>
      <c r="C2955" s="33" t="s">
        <v>1306</v>
      </c>
      <c r="D2955" s="33" t="s">
        <v>0</v>
      </c>
      <c r="E2955" s="34">
        <v>5</v>
      </c>
      <c r="F2955" s="34" t="s">
        <v>1311</v>
      </c>
      <c r="G2955" s="34" t="s">
        <v>201</v>
      </c>
      <c r="H2955" s="35" t="s">
        <v>1309</v>
      </c>
      <c r="I2955" s="43"/>
      <c r="J2955" s="96"/>
      <c r="K2955" s="138">
        <v>19020150.730946399</v>
      </c>
      <c r="L2955" s="37"/>
      <c r="M2955" s="138">
        <v>7702940.1901535699</v>
      </c>
      <c r="N2955" s="138">
        <v>32962510.9836195</v>
      </c>
      <c r="O2955" s="138">
        <v>6223158.1524196202</v>
      </c>
      <c r="P2955" s="138">
        <v>3706292.6299710702</v>
      </c>
    </row>
    <row r="2956" spans="1:16" x14ac:dyDescent="0.25">
      <c r="A2956" s="3">
        <f xml:space="preserve"> ROW( data_scaledImpacts[[#This Row],[row_id]] ) - ROW( data_scaledImpacts[[#Headers],[row_id]] )</f>
        <v>2955</v>
      </c>
      <c r="B2956" s="41" t="str">
        <f xml:space="preserve"> _xlfn.TEXTJOIN( "", , data_scaledImpacts[[#This Row],[sector]:[impactType]] )</f>
        <v>VibrioCanESM26 N/ADirectMedCost</v>
      </c>
      <c r="C2956" s="33" t="s">
        <v>1306</v>
      </c>
      <c r="D2956" s="33" t="s">
        <v>0</v>
      </c>
      <c r="E2956" s="34">
        <v>6</v>
      </c>
      <c r="F2956" s="34" t="s">
        <v>1311</v>
      </c>
      <c r="G2956" s="34" t="s">
        <v>201</v>
      </c>
      <c r="H2956" s="35" t="s">
        <v>1309</v>
      </c>
      <c r="I2956" s="43"/>
      <c r="J2956" s="96"/>
      <c r="K2956" s="138">
        <v>24902263.230805401</v>
      </c>
      <c r="L2956" s="37"/>
      <c r="M2956" s="138">
        <v>10282924.404931501</v>
      </c>
      <c r="N2956" s="138">
        <v>43627135.265875898</v>
      </c>
      <c r="O2956" s="138">
        <v>8403938.8352232296</v>
      </c>
      <c r="P2956" s="138">
        <v>5102669.55596611</v>
      </c>
    </row>
    <row r="2957" spans="1:16" x14ac:dyDescent="0.25">
      <c r="A2957" s="3">
        <f xml:space="preserve"> ROW( data_scaledImpacts[[#This Row],[row_id]] ) - ROW( data_scaledImpacts[[#Headers],[row_id]] )</f>
        <v>2956</v>
      </c>
      <c r="B2957" s="41" t="str">
        <f xml:space="preserve"> _xlfn.TEXTJOIN( "", , data_scaledImpacts[[#This Row],[sector]:[impactType]] )</f>
        <v>VibrioCCSM41 N/ADirectMedCost</v>
      </c>
      <c r="C2957" s="33" t="s">
        <v>1306</v>
      </c>
      <c r="D2957" s="33" t="s">
        <v>1</v>
      </c>
      <c r="E2957" s="34">
        <v>1</v>
      </c>
      <c r="F2957" s="34" t="s">
        <v>1311</v>
      </c>
      <c r="G2957" s="34" t="s">
        <v>201</v>
      </c>
      <c r="H2957" s="35" t="s">
        <v>1309</v>
      </c>
      <c r="I2957" s="43"/>
      <c r="J2957" s="96"/>
      <c r="K2957" s="138">
        <v>2066815.90602982</v>
      </c>
      <c r="L2957" s="37"/>
      <c r="M2957" s="138">
        <v>558335.96431618405</v>
      </c>
      <c r="N2957" s="138">
        <v>4616870.4106066301</v>
      </c>
      <c r="O2957" s="138">
        <v>1097247.76283822</v>
      </c>
      <c r="P2957" s="138">
        <v>364900.17367181397</v>
      </c>
    </row>
    <row r="2958" spans="1:16" x14ac:dyDescent="0.25">
      <c r="A2958" s="3">
        <f xml:space="preserve"> ROW( data_scaledImpacts[[#This Row],[row_id]] ) - ROW( data_scaledImpacts[[#Headers],[row_id]] )</f>
        <v>2957</v>
      </c>
      <c r="B2958" s="41" t="str">
        <f xml:space="preserve"> _xlfn.TEXTJOIN( "", , data_scaledImpacts[[#This Row],[sector]:[impactType]] )</f>
        <v>VibrioCCSM42 N/ADirectMedCost</v>
      </c>
      <c r="C2958" s="33" t="s">
        <v>1306</v>
      </c>
      <c r="D2958" s="33" t="s">
        <v>1</v>
      </c>
      <c r="E2958" s="34">
        <v>2</v>
      </c>
      <c r="F2958" s="34" t="s">
        <v>1311</v>
      </c>
      <c r="G2958" s="34" t="s">
        <v>201</v>
      </c>
      <c r="H2958" s="35" t="s">
        <v>1309</v>
      </c>
      <c r="I2958" s="43"/>
      <c r="J2958" s="96"/>
      <c r="K2958" s="138">
        <v>4458951.1352621997</v>
      </c>
      <c r="L2958" s="37"/>
      <c r="M2958" s="138">
        <v>1305027.0480182001</v>
      </c>
      <c r="N2958" s="138">
        <v>9789827.5255126506</v>
      </c>
      <c r="O2958" s="138">
        <v>1969237.17356932</v>
      </c>
      <c r="P2958" s="138">
        <v>831242.33475712396</v>
      </c>
    </row>
    <row r="2959" spans="1:16" x14ac:dyDescent="0.25">
      <c r="A2959" s="3">
        <f xml:space="preserve"> ROW( data_scaledImpacts[[#This Row],[row_id]] ) - ROW( data_scaledImpacts[[#Headers],[row_id]] )</f>
        <v>2958</v>
      </c>
      <c r="B2959" s="41" t="str">
        <f xml:space="preserve"> _xlfn.TEXTJOIN( "", , data_scaledImpacts[[#This Row],[sector]:[impactType]] )</f>
        <v>VibrioCCSM43 N/ADirectMedCost</v>
      </c>
      <c r="C2959" s="33" t="s">
        <v>1306</v>
      </c>
      <c r="D2959" s="33" t="s">
        <v>1</v>
      </c>
      <c r="E2959" s="34">
        <v>3</v>
      </c>
      <c r="F2959" s="34" t="s">
        <v>1311</v>
      </c>
      <c r="G2959" s="34" t="s">
        <v>201</v>
      </c>
      <c r="H2959" s="35" t="s">
        <v>1309</v>
      </c>
      <c r="I2959" s="43"/>
      <c r="J2959" s="96"/>
      <c r="K2959" s="138">
        <v>7972354.9104378195</v>
      </c>
      <c r="L2959" s="37"/>
      <c r="M2959" s="138">
        <v>2460408.3749654</v>
      </c>
      <c r="N2959" s="138">
        <v>17655478.6611026</v>
      </c>
      <c r="O2959" s="138">
        <v>3582712.6554999701</v>
      </c>
      <c r="P2959" s="138">
        <v>1234648.5841280001</v>
      </c>
    </row>
    <row r="2960" spans="1:16" x14ac:dyDescent="0.25">
      <c r="A2960" s="3">
        <f xml:space="preserve"> ROW( data_scaledImpacts[[#This Row],[row_id]] ) - ROW( data_scaledImpacts[[#Headers],[row_id]] )</f>
        <v>2959</v>
      </c>
      <c r="B2960" s="41" t="str">
        <f xml:space="preserve"> _xlfn.TEXTJOIN( "", , data_scaledImpacts[[#This Row],[sector]:[impactType]] )</f>
        <v>VibrioCCSM44 N/ADirectMedCost</v>
      </c>
      <c r="C2960" s="33" t="s">
        <v>1306</v>
      </c>
      <c r="D2960" s="33" t="s">
        <v>1</v>
      </c>
      <c r="E2960" s="34">
        <v>4</v>
      </c>
      <c r="F2960" s="34" t="s">
        <v>1311</v>
      </c>
      <c r="G2960" s="34" t="s">
        <v>201</v>
      </c>
      <c r="H2960" s="35" t="s">
        <v>1309</v>
      </c>
      <c r="I2960" s="43"/>
      <c r="J2960" s="96"/>
      <c r="K2960" s="138">
        <v>10824504.9031025</v>
      </c>
      <c r="L2960" s="37"/>
      <c r="M2960" s="138">
        <v>4038617.3477854598</v>
      </c>
      <c r="N2960" s="138">
        <v>23605924.012229901</v>
      </c>
      <c r="O2960" s="138">
        <v>4644622.2973663798</v>
      </c>
      <c r="P2960" s="138">
        <v>2118859.40486984</v>
      </c>
    </row>
    <row r="2961" spans="1:16" x14ac:dyDescent="0.25">
      <c r="A2961" s="3">
        <f xml:space="preserve"> ROW( data_scaledImpacts[[#This Row],[row_id]] ) - ROW( data_scaledImpacts[[#Headers],[row_id]] )</f>
        <v>2960</v>
      </c>
      <c r="B2961" s="41" t="str">
        <f xml:space="preserve"> _xlfn.TEXTJOIN( "", , data_scaledImpacts[[#This Row],[sector]:[impactType]] )</f>
        <v>VibrioCCSM45 N/ADirectMedCost</v>
      </c>
      <c r="C2961" s="33" t="s">
        <v>1306</v>
      </c>
      <c r="D2961" s="33" t="s">
        <v>1</v>
      </c>
      <c r="E2961" s="34">
        <v>5</v>
      </c>
      <c r="F2961" s="34" t="s">
        <v>1311</v>
      </c>
      <c r="G2961" s="34" t="s">
        <v>201</v>
      </c>
      <c r="H2961" s="35" t="s">
        <v>1309</v>
      </c>
      <c r="I2961" s="43"/>
      <c r="J2961" s="96"/>
      <c r="K2961" s="138">
        <v>14392021.592558</v>
      </c>
      <c r="L2961" s="37"/>
      <c r="M2961" s="138">
        <v>4850301.95867771</v>
      </c>
      <c r="N2961" s="138">
        <v>33261135.0457597</v>
      </c>
      <c r="O2961" s="138">
        <v>6929649.7534910403</v>
      </c>
      <c r="P2961" s="138">
        <v>2271375.43830592</v>
      </c>
    </row>
    <row r="2962" spans="1:16" x14ac:dyDescent="0.25">
      <c r="A2962" s="3">
        <f xml:space="preserve"> ROW( data_scaledImpacts[[#This Row],[row_id]] ) - ROW( data_scaledImpacts[[#Headers],[row_id]] )</f>
        <v>2961</v>
      </c>
      <c r="B2962" s="41" t="str">
        <f xml:space="preserve"> _xlfn.TEXTJOIN( "", , data_scaledImpacts[[#This Row],[sector]:[impactType]] )</f>
        <v>VibrioGFDL-CM31 N/ADirectMedCost</v>
      </c>
      <c r="C2962" s="33" t="s">
        <v>1306</v>
      </c>
      <c r="D2962" s="33" t="s">
        <v>5</v>
      </c>
      <c r="E2962" s="34">
        <v>1</v>
      </c>
      <c r="F2962" s="34" t="s">
        <v>1311</v>
      </c>
      <c r="G2962" s="34" t="s">
        <v>201</v>
      </c>
      <c r="H2962" s="35" t="s">
        <v>1309</v>
      </c>
      <c r="I2962" s="43"/>
      <c r="J2962" s="96"/>
      <c r="K2962" s="138">
        <v>3783161.5292663099</v>
      </c>
      <c r="L2962" s="37"/>
      <c r="M2962" s="138">
        <v>595473.58182424796</v>
      </c>
      <c r="N2962" s="138">
        <v>7422465.9902561298</v>
      </c>
      <c r="O2962" s="138">
        <v>1623316.55407964</v>
      </c>
      <c r="P2962" s="138">
        <v>381948.00566097302</v>
      </c>
    </row>
    <row r="2963" spans="1:16" x14ac:dyDescent="0.25">
      <c r="A2963" s="3">
        <f xml:space="preserve"> ROW( data_scaledImpacts[[#This Row],[row_id]] ) - ROW( data_scaledImpacts[[#Headers],[row_id]] )</f>
        <v>2962</v>
      </c>
      <c r="B2963" s="41" t="str">
        <f xml:space="preserve"> _xlfn.TEXTJOIN( "", , data_scaledImpacts[[#This Row],[sector]:[impactType]] )</f>
        <v>VibrioGFDL-CM32 N/ADirectMedCost</v>
      </c>
      <c r="C2963" s="33" t="s">
        <v>1306</v>
      </c>
      <c r="D2963" s="33" t="s">
        <v>5</v>
      </c>
      <c r="E2963" s="34">
        <v>2</v>
      </c>
      <c r="F2963" s="34" t="s">
        <v>1311</v>
      </c>
      <c r="G2963" s="34" t="s">
        <v>201</v>
      </c>
      <c r="H2963" s="35" t="s">
        <v>1309</v>
      </c>
      <c r="I2963" s="43"/>
      <c r="J2963" s="96"/>
      <c r="K2963" s="138">
        <v>6499402.5473907404</v>
      </c>
      <c r="L2963" s="37"/>
      <c r="M2963" s="138">
        <v>1429523.3586044</v>
      </c>
      <c r="N2963" s="138">
        <v>14422425.1557086</v>
      </c>
      <c r="O2963" s="138">
        <v>3086498.8548976802</v>
      </c>
      <c r="P2963" s="138">
        <v>829160.08463198296</v>
      </c>
    </row>
    <row r="2964" spans="1:16" x14ac:dyDescent="0.25">
      <c r="A2964" s="3">
        <f xml:space="preserve"> ROW( data_scaledImpacts[[#This Row],[row_id]] ) - ROW( data_scaledImpacts[[#Headers],[row_id]] )</f>
        <v>2963</v>
      </c>
      <c r="B2964" s="41" t="str">
        <f xml:space="preserve"> _xlfn.TEXTJOIN( "", , data_scaledImpacts[[#This Row],[sector]:[impactType]] )</f>
        <v>VibrioGFDL-CM33 N/ADirectMedCost</v>
      </c>
      <c r="C2964" s="33" t="s">
        <v>1306</v>
      </c>
      <c r="D2964" s="33" t="s">
        <v>5</v>
      </c>
      <c r="E2964" s="34">
        <v>3</v>
      </c>
      <c r="F2964" s="34" t="s">
        <v>1311</v>
      </c>
      <c r="G2964" s="34" t="s">
        <v>201</v>
      </c>
      <c r="H2964" s="35" t="s">
        <v>1309</v>
      </c>
      <c r="I2964" s="43"/>
      <c r="J2964" s="96"/>
      <c r="K2964" s="138">
        <v>11219938.837545101</v>
      </c>
      <c r="L2964" s="37"/>
      <c r="M2964" s="138">
        <v>2809214.44972341</v>
      </c>
      <c r="N2964" s="138">
        <v>21894058.040005501</v>
      </c>
      <c r="O2964" s="138">
        <v>4772118.5744826403</v>
      </c>
      <c r="P2964" s="138">
        <v>1587288.5728680999</v>
      </c>
    </row>
    <row r="2965" spans="1:16" x14ac:dyDescent="0.25">
      <c r="A2965" s="3">
        <f xml:space="preserve"> ROW( data_scaledImpacts[[#This Row],[row_id]] ) - ROW( data_scaledImpacts[[#Headers],[row_id]] )</f>
        <v>2964</v>
      </c>
      <c r="B2965" s="41" t="str">
        <f xml:space="preserve"> _xlfn.TEXTJOIN( "", , data_scaledImpacts[[#This Row],[sector]:[impactType]] )</f>
        <v>VibrioGFDL-CM34 N/ADirectMedCost</v>
      </c>
      <c r="C2965" s="33" t="s">
        <v>1306</v>
      </c>
      <c r="D2965" s="33" t="s">
        <v>5</v>
      </c>
      <c r="E2965" s="34">
        <v>4</v>
      </c>
      <c r="F2965" s="34" t="s">
        <v>1311</v>
      </c>
      <c r="G2965" s="34" t="s">
        <v>201</v>
      </c>
      <c r="H2965" s="35" t="s">
        <v>1309</v>
      </c>
      <c r="I2965" s="43"/>
      <c r="J2965" s="96"/>
      <c r="K2965" s="138">
        <v>15739635.7291342</v>
      </c>
      <c r="L2965" s="37"/>
      <c r="M2965" s="138">
        <v>3869350.42823717</v>
      </c>
      <c r="N2965" s="138">
        <v>31267474.696778499</v>
      </c>
      <c r="O2965" s="138">
        <v>6524226.8604180804</v>
      </c>
      <c r="P2965" s="138">
        <v>2290085.6918294202</v>
      </c>
    </row>
    <row r="2966" spans="1:16" x14ac:dyDescent="0.25">
      <c r="A2966" s="3">
        <f xml:space="preserve"> ROW( data_scaledImpacts[[#This Row],[row_id]] ) - ROW( data_scaledImpacts[[#Headers],[row_id]] )</f>
        <v>2965</v>
      </c>
      <c r="B2966" s="41" t="str">
        <f xml:space="preserve"> _xlfn.TEXTJOIN( "", , data_scaledImpacts[[#This Row],[sector]:[impactType]] )</f>
        <v>VibrioGFDL-CM35 N/ADirectMedCost</v>
      </c>
      <c r="C2966" s="33" t="s">
        <v>1306</v>
      </c>
      <c r="D2966" s="33" t="s">
        <v>5</v>
      </c>
      <c r="E2966" s="34">
        <v>5</v>
      </c>
      <c r="F2966" s="34" t="s">
        <v>1311</v>
      </c>
      <c r="G2966" s="34" t="s">
        <v>201</v>
      </c>
      <c r="H2966" s="35" t="s">
        <v>1309</v>
      </c>
      <c r="I2966" s="43"/>
      <c r="J2966" s="96"/>
      <c r="K2966" s="138">
        <v>18853487.6145663</v>
      </c>
      <c r="L2966" s="37"/>
      <c r="M2966" s="138">
        <v>4371678.8035905398</v>
      </c>
      <c r="N2966" s="138">
        <v>38169588.396118097</v>
      </c>
      <c r="O2966" s="138">
        <v>7785391.3459142502</v>
      </c>
      <c r="P2966" s="138">
        <v>2853859.24830114</v>
      </c>
    </row>
    <row r="2967" spans="1:16" x14ac:dyDescent="0.25">
      <c r="A2967" s="3">
        <f xml:space="preserve"> ROW( data_scaledImpacts[[#This Row],[row_id]] ) - ROW( data_scaledImpacts[[#Headers],[row_id]] )</f>
        <v>2966</v>
      </c>
      <c r="B2967" s="41" t="str">
        <f xml:space="preserve"> _xlfn.TEXTJOIN( "", , data_scaledImpacts[[#This Row],[sector]:[impactType]] )</f>
        <v>VibrioGFDL-CM36 N/ADirectMedCost</v>
      </c>
      <c r="C2967" s="33" t="s">
        <v>1306</v>
      </c>
      <c r="D2967" s="33" t="s">
        <v>5</v>
      </c>
      <c r="E2967" s="34">
        <v>6</v>
      </c>
      <c r="F2967" s="34" t="s">
        <v>1311</v>
      </c>
      <c r="G2967" s="34" t="s">
        <v>201</v>
      </c>
      <c r="H2967" s="35" t="s">
        <v>1309</v>
      </c>
      <c r="I2967" s="43"/>
      <c r="J2967" s="96"/>
      <c r="K2967" s="138">
        <v>25590306.0987183</v>
      </c>
      <c r="L2967" s="37"/>
      <c r="M2967" s="138">
        <v>6789920.5256195301</v>
      </c>
      <c r="N2967" s="138">
        <v>49808669.826200299</v>
      </c>
      <c r="O2967" s="138">
        <v>10385509.027238101</v>
      </c>
      <c r="P2967" s="138">
        <v>3848391.8436601199</v>
      </c>
    </row>
    <row r="2968" spans="1:16" x14ac:dyDescent="0.25">
      <c r="A2968" s="3">
        <f xml:space="preserve"> ROW( data_scaledImpacts[[#This Row],[row_id]] ) - ROW( data_scaledImpacts[[#Headers],[row_id]] )</f>
        <v>2967</v>
      </c>
      <c r="B2968" s="41" t="str">
        <f xml:space="preserve"> _xlfn.TEXTJOIN( "", , data_scaledImpacts[[#This Row],[sector]:[impactType]] )</f>
        <v>VibrioGISS-E2-R1 N/ADirectMedCost</v>
      </c>
      <c r="C2968" s="33" t="s">
        <v>1306</v>
      </c>
      <c r="D2968" s="33" t="s">
        <v>2</v>
      </c>
      <c r="E2968" s="34">
        <v>1</v>
      </c>
      <c r="F2968" s="34" t="s">
        <v>1311</v>
      </c>
      <c r="G2968" s="34" t="s">
        <v>201</v>
      </c>
      <c r="H2968" s="35" t="s">
        <v>1309</v>
      </c>
      <c r="I2968" s="43"/>
      <c r="J2968" s="96"/>
      <c r="K2968" s="138">
        <v>2733138.1094575399</v>
      </c>
      <c r="L2968" s="37"/>
      <c r="M2968" s="138">
        <v>745192.50268066803</v>
      </c>
      <c r="N2968" s="138">
        <v>6016047.1492907899</v>
      </c>
      <c r="O2968" s="138">
        <v>1133824.0178334999</v>
      </c>
      <c r="P2968" s="138">
        <v>411711.06102785002</v>
      </c>
    </row>
    <row r="2969" spans="1:16" x14ac:dyDescent="0.25">
      <c r="A2969" s="3">
        <f xml:space="preserve"> ROW( data_scaledImpacts[[#This Row],[row_id]] ) - ROW( data_scaledImpacts[[#Headers],[row_id]] )</f>
        <v>2968</v>
      </c>
      <c r="B2969" s="41" t="str">
        <f xml:space="preserve"> _xlfn.TEXTJOIN( "", , data_scaledImpacts[[#This Row],[sector]:[impactType]] )</f>
        <v>VibrioGISS-E2-R2 N/ADirectMedCost</v>
      </c>
      <c r="C2969" s="33" t="s">
        <v>1306</v>
      </c>
      <c r="D2969" s="33" t="s">
        <v>2</v>
      </c>
      <c r="E2969" s="34">
        <v>2</v>
      </c>
      <c r="F2969" s="34" t="s">
        <v>1311</v>
      </c>
      <c r="G2969" s="34" t="s">
        <v>201</v>
      </c>
      <c r="H2969" s="35" t="s">
        <v>1309</v>
      </c>
      <c r="I2969" s="43"/>
      <c r="J2969" s="96"/>
      <c r="K2969" s="138">
        <v>4435065.0306944204</v>
      </c>
      <c r="L2969" s="37"/>
      <c r="M2969" s="138">
        <v>1507043.2164984499</v>
      </c>
      <c r="N2969" s="138">
        <v>13140662.9696144</v>
      </c>
      <c r="O2969" s="138">
        <v>2352026.4743684502</v>
      </c>
      <c r="P2969" s="138">
        <v>977616.52139633102</v>
      </c>
    </row>
    <row r="2970" spans="1:16" x14ac:dyDescent="0.25">
      <c r="A2970" s="3">
        <f xml:space="preserve"> ROW( data_scaledImpacts[[#This Row],[row_id]] ) - ROW( data_scaledImpacts[[#Headers],[row_id]] )</f>
        <v>2969</v>
      </c>
      <c r="B2970" s="41" t="str">
        <f xml:space="preserve"> _xlfn.TEXTJOIN( "", , data_scaledImpacts[[#This Row],[sector]:[impactType]] )</f>
        <v>VibrioGISS-E2-R3 N/ADirectMedCost</v>
      </c>
      <c r="C2970" s="33" t="s">
        <v>1306</v>
      </c>
      <c r="D2970" s="33" t="s">
        <v>2</v>
      </c>
      <c r="E2970" s="34">
        <v>3</v>
      </c>
      <c r="F2970" s="34" t="s">
        <v>1311</v>
      </c>
      <c r="G2970" s="34" t="s">
        <v>201</v>
      </c>
      <c r="H2970" s="35" t="s">
        <v>1309</v>
      </c>
      <c r="I2970" s="43"/>
      <c r="J2970" s="96"/>
      <c r="K2970" s="138">
        <v>9044093.5099753495</v>
      </c>
      <c r="L2970" s="37"/>
      <c r="M2970" s="138">
        <v>2006110.01308701</v>
      </c>
      <c r="N2970" s="138">
        <v>21148448.162994701</v>
      </c>
      <c r="O2970" s="138">
        <v>3584027.8031563</v>
      </c>
      <c r="P2970" s="138">
        <v>1470218.7400895399</v>
      </c>
    </row>
    <row r="2971" spans="1:16" x14ac:dyDescent="0.25">
      <c r="A2971" s="3">
        <f xml:space="preserve"> ROW( data_scaledImpacts[[#This Row],[row_id]] ) - ROW( data_scaledImpacts[[#Headers],[row_id]] )</f>
        <v>2970</v>
      </c>
      <c r="B2971" s="41" t="str">
        <f xml:space="preserve"> _xlfn.TEXTJOIN( "", , data_scaledImpacts[[#This Row],[sector]:[impactType]] )</f>
        <v>VibrioHadGEM2-ES1 N/ADirectMedCost</v>
      </c>
      <c r="C2971" s="33" t="s">
        <v>1306</v>
      </c>
      <c r="D2971" s="33" t="s">
        <v>3</v>
      </c>
      <c r="E2971" s="34">
        <v>1</v>
      </c>
      <c r="F2971" s="34" t="s">
        <v>1311</v>
      </c>
      <c r="G2971" s="34" t="s">
        <v>201</v>
      </c>
      <c r="H2971" s="35" t="s">
        <v>1309</v>
      </c>
      <c r="I2971" s="43"/>
      <c r="J2971" s="96"/>
      <c r="K2971" s="138">
        <v>2478947.1614024001</v>
      </c>
      <c r="L2971" s="37"/>
      <c r="M2971" s="138">
        <v>983729.90796467406</v>
      </c>
      <c r="N2971" s="138">
        <v>8296568.3820345197</v>
      </c>
      <c r="O2971" s="138">
        <v>1293236.79470516</v>
      </c>
      <c r="P2971" s="138">
        <v>264449.32250485203</v>
      </c>
    </row>
    <row r="2972" spans="1:16" x14ac:dyDescent="0.25">
      <c r="A2972" s="3">
        <f xml:space="preserve"> ROW( data_scaledImpacts[[#This Row],[row_id]] ) - ROW( data_scaledImpacts[[#Headers],[row_id]] )</f>
        <v>2971</v>
      </c>
      <c r="B2972" s="41" t="str">
        <f xml:space="preserve"> _xlfn.TEXTJOIN( "", , data_scaledImpacts[[#This Row],[sector]:[impactType]] )</f>
        <v>VibrioHadGEM2-ES2 N/ADirectMedCost</v>
      </c>
      <c r="C2972" s="33" t="s">
        <v>1306</v>
      </c>
      <c r="D2972" s="33" t="s">
        <v>3</v>
      </c>
      <c r="E2972" s="34">
        <v>2</v>
      </c>
      <c r="F2972" s="34" t="s">
        <v>1311</v>
      </c>
      <c r="G2972" s="34" t="s">
        <v>201</v>
      </c>
      <c r="H2972" s="35" t="s">
        <v>1309</v>
      </c>
      <c r="I2972" s="43"/>
      <c r="J2972" s="96"/>
      <c r="K2972" s="138">
        <v>5226084.7190372804</v>
      </c>
      <c r="L2972" s="37"/>
      <c r="M2972" s="138">
        <v>1597502.86447903</v>
      </c>
      <c r="N2972" s="138">
        <v>13202171.4104647</v>
      </c>
      <c r="O2972" s="138">
        <v>2739849.55090502</v>
      </c>
      <c r="P2972" s="138">
        <v>749824.26325191697</v>
      </c>
    </row>
    <row r="2973" spans="1:16" x14ac:dyDescent="0.25">
      <c r="A2973" s="3">
        <f xml:space="preserve"> ROW( data_scaledImpacts[[#This Row],[row_id]] ) - ROW( data_scaledImpacts[[#Headers],[row_id]] )</f>
        <v>2972</v>
      </c>
      <c r="B2973" s="41" t="str">
        <f xml:space="preserve"> _xlfn.TEXTJOIN( "", , data_scaledImpacts[[#This Row],[sector]:[impactType]] )</f>
        <v>VibrioHadGEM2-ES3 N/ADirectMedCost</v>
      </c>
      <c r="C2973" s="33" t="s">
        <v>1306</v>
      </c>
      <c r="D2973" s="33" t="s">
        <v>3</v>
      </c>
      <c r="E2973" s="34">
        <v>3</v>
      </c>
      <c r="F2973" s="34" t="s">
        <v>1311</v>
      </c>
      <c r="G2973" s="34" t="s">
        <v>201</v>
      </c>
      <c r="H2973" s="35" t="s">
        <v>1309</v>
      </c>
      <c r="I2973" s="43"/>
      <c r="J2973" s="96"/>
      <c r="K2973" s="138">
        <v>8388426.5660332004</v>
      </c>
      <c r="L2973" s="37"/>
      <c r="M2973" s="138">
        <v>2377978.2186566899</v>
      </c>
      <c r="N2973" s="138">
        <v>20684149.4931584</v>
      </c>
      <c r="O2973" s="138">
        <v>3678073.22720765</v>
      </c>
      <c r="P2973" s="138">
        <v>1185585.33095212</v>
      </c>
    </row>
    <row r="2974" spans="1:16" x14ac:dyDescent="0.25">
      <c r="A2974" s="3">
        <f xml:space="preserve"> ROW( data_scaledImpacts[[#This Row],[row_id]] ) - ROW( data_scaledImpacts[[#Headers],[row_id]] )</f>
        <v>2973</v>
      </c>
      <c r="B2974" s="41" t="str">
        <f xml:space="preserve"> _xlfn.TEXTJOIN( "", , data_scaledImpacts[[#This Row],[sector]:[impactType]] )</f>
        <v>VibrioHadGEM2-ES4 N/ADirectMedCost</v>
      </c>
      <c r="C2974" s="33" t="s">
        <v>1306</v>
      </c>
      <c r="D2974" s="33" t="s">
        <v>3</v>
      </c>
      <c r="E2974" s="34">
        <v>4</v>
      </c>
      <c r="F2974" s="34" t="s">
        <v>1311</v>
      </c>
      <c r="G2974" s="34" t="s">
        <v>201</v>
      </c>
      <c r="H2974" s="35" t="s">
        <v>1309</v>
      </c>
      <c r="I2974" s="43"/>
      <c r="J2974" s="96"/>
      <c r="K2974" s="138">
        <v>12022708.7084415</v>
      </c>
      <c r="L2974" s="37"/>
      <c r="M2974" s="138">
        <v>4104108.1865548301</v>
      </c>
      <c r="N2974" s="138">
        <v>27121168.3414606</v>
      </c>
      <c r="O2974" s="138">
        <v>4807918.8600639096</v>
      </c>
      <c r="P2974" s="138">
        <v>2177506.1635091002</v>
      </c>
    </row>
    <row r="2975" spans="1:16" x14ac:dyDescent="0.25">
      <c r="A2975" s="3">
        <f xml:space="preserve"> ROW( data_scaledImpacts[[#This Row],[row_id]] ) - ROW( data_scaledImpacts[[#Headers],[row_id]] )</f>
        <v>2974</v>
      </c>
      <c r="B2975" s="41" t="str">
        <f xml:space="preserve"> _xlfn.TEXTJOIN( "", , data_scaledImpacts[[#This Row],[sector]:[impactType]] )</f>
        <v>VibrioHadGEM2-ES5 N/ADirectMedCost</v>
      </c>
      <c r="C2975" s="33" t="s">
        <v>1306</v>
      </c>
      <c r="D2975" s="33" t="s">
        <v>3</v>
      </c>
      <c r="E2975" s="34">
        <v>5</v>
      </c>
      <c r="F2975" s="34" t="s">
        <v>1311</v>
      </c>
      <c r="G2975" s="34" t="s">
        <v>201</v>
      </c>
      <c r="H2975" s="35" t="s">
        <v>1309</v>
      </c>
      <c r="I2975" s="43"/>
      <c r="J2975" s="96"/>
      <c r="K2975" s="138">
        <v>16316933.6972229</v>
      </c>
      <c r="L2975" s="37"/>
      <c r="M2975" s="138">
        <v>5813284.7234696997</v>
      </c>
      <c r="N2975" s="138">
        <v>33603332.573935002</v>
      </c>
      <c r="O2975" s="138">
        <v>5782189.7101710802</v>
      </c>
      <c r="P2975" s="138">
        <v>2826747.0300751501</v>
      </c>
    </row>
    <row r="2976" spans="1:16" x14ac:dyDescent="0.25">
      <c r="A2976" s="3">
        <f xml:space="preserve"> ROW( data_scaledImpacts[[#This Row],[row_id]] ) - ROW( data_scaledImpacts[[#Headers],[row_id]] )</f>
        <v>2975</v>
      </c>
      <c r="B2976" s="41" t="str">
        <f xml:space="preserve"> _xlfn.TEXTJOIN( "", , data_scaledImpacts[[#This Row],[sector]:[impactType]] )</f>
        <v>VibrioHadGEM2-ES6 N/ADirectMedCost</v>
      </c>
      <c r="C2976" s="33" t="s">
        <v>1306</v>
      </c>
      <c r="D2976" s="33" t="s">
        <v>3</v>
      </c>
      <c r="E2976" s="34">
        <v>6</v>
      </c>
      <c r="F2976" s="34" t="s">
        <v>1311</v>
      </c>
      <c r="G2976" s="34" t="s">
        <v>201</v>
      </c>
      <c r="H2976" s="35" t="s">
        <v>1309</v>
      </c>
      <c r="I2976" s="43"/>
      <c r="J2976" s="96"/>
      <c r="K2976" s="138">
        <v>22623403.341915801</v>
      </c>
      <c r="L2976" s="37"/>
      <c r="M2976" s="138">
        <v>7642070.5454621101</v>
      </c>
      <c r="N2976" s="138">
        <v>44088002.937737897</v>
      </c>
      <c r="O2976" s="138">
        <v>7570095.4177654302</v>
      </c>
      <c r="P2976" s="138">
        <v>3691256.8218839299</v>
      </c>
    </row>
    <row r="2977" spans="1:16" x14ac:dyDescent="0.25">
      <c r="A2977" s="3">
        <f xml:space="preserve"> ROW( data_scaledImpacts[[#This Row],[row_id]] ) - ROW( data_scaledImpacts[[#Headers],[row_id]] )</f>
        <v>2976</v>
      </c>
      <c r="B2977" s="41" t="str">
        <f xml:space="preserve"> _xlfn.TEXTJOIN( "", , data_scaledImpacts[[#This Row],[sector]:[impactType]] )</f>
        <v>VibrioMIROC51 N/ADirectMedCost</v>
      </c>
      <c r="C2977" s="33" t="s">
        <v>1306</v>
      </c>
      <c r="D2977" s="33" t="s">
        <v>4</v>
      </c>
      <c r="E2977" s="34">
        <v>1</v>
      </c>
      <c r="F2977" s="34" t="s">
        <v>1311</v>
      </c>
      <c r="G2977" s="34" t="s">
        <v>201</v>
      </c>
      <c r="H2977" s="35" t="s">
        <v>1309</v>
      </c>
      <c r="I2977" s="43"/>
      <c r="J2977" s="96"/>
      <c r="K2977" s="138">
        <v>1705129.2503648601</v>
      </c>
      <c r="L2977" s="37"/>
      <c r="M2977" s="138">
        <v>632293.72637804796</v>
      </c>
      <c r="N2977" s="138">
        <v>4813298.0348453699</v>
      </c>
      <c r="O2977" s="138">
        <v>996683.331184307</v>
      </c>
      <c r="P2977" s="138">
        <v>262918.59895816102</v>
      </c>
    </row>
    <row r="2978" spans="1:16" x14ac:dyDescent="0.25">
      <c r="A2978" s="3">
        <f xml:space="preserve"> ROW( data_scaledImpacts[[#This Row],[row_id]] ) - ROW( data_scaledImpacts[[#Headers],[row_id]] )</f>
        <v>2977</v>
      </c>
      <c r="B2978" s="41" t="str">
        <f xml:space="preserve"> _xlfn.TEXTJOIN( "", , data_scaledImpacts[[#This Row],[sector]:[impactType]] )</f>
        <v>VibrioMIROC52 N/ADirectMedCost</v>
      </c>
      <c r="C2978" s="33" t="s">
        <v>1306</v>
      </c>
      <c r="D2978" s="33" t="s">
        <v>4</v>
      </c>
      <c r="E2978" s="34">
        <v>2</v>
      </c>
      <c r="F2978" s="34" t="s">
        <v>1311</v>
      </c>
      <c r="G2978" s="34" t="s">
        <v>201</v>
      </c>
      <c r="H2978" s="35" t="s">
        <v>1309</v>
      </c>
      <c r="I2978" s="43"/>
      <c r="J2978" s="96"/>
      <c r="K2978" s="138">
        <v>4302851.89276144</v>
      </c>
      <c r="L2978" s="37"/>
      <c r="M2978" s="138">
        <v>1021766.44980247</v>
      </c>
      <c r="N2978" s="138">
        <v>10553027.991536399</v>
      </c>
      <c r="O2978" s="138">
        <v>2339284.5973623898</v>
      </c>
      <c r="P2978" s="138">
        <v>684154.28639723395</v>
      </c>
    </row>
    <row r="2979" spans="1:16" x14ac:dyDescent="0.25">
      <c r="A2979" s="3">
        <f xml:space="preserve"> ROW( data_scaledImpacts[[#This Row],[row_id]] ) - ROW( data_scaledImpacts[[#Headers],[row_id]] )</f>
        <v>2978</v>
      </c>
      <c r="B2979" s="41" t="str">
        <f xml:space="preserve"> _xlfn.TEXTJOIN( "", , data_scaledImpacts[[#This Row],[sector]:[impactType]] )</f>
        <v>VibrioMIROC53 N/ADirectMedCost</v>
      </c>
      <c r="C2979" s="33" t="s">
        <v>1306</v>
      </c>
      <c r="D2979" s="33" t="s">
        <v>4</v>
      </c>
      <c r="E2979" s="34">
        <v>3</v>
      </c>
      <c r="F2979" s="34" t="s">
        <v>1311</v>
      </c>
      <c r="G2979" s="34" t="s">
        <v>201</v>
      </c>
      <c r="H2979" s="35" t="s">
        <v>1309</v>
      </c>
      <c r="I2979" s="43"/>
      <c r="J2979" s="96"/>
      <c r="K2979" s="138">
        <v>7420457.9277108302</v>
      </c>
      <c r="L2979" s="37"/>
      <c r="M2979" s="138">
        <v>1700548.7449464099</v>
      </c>
      <c r="N2979" s="138">
        <v>15977315.3781961</v>
      </c>
      <c r="O2979" s="138">
        <v>3456572.7182150199</v>
      </c>
      <c r="P2979" s="138">
        <v>1092804.9021006899</v>
      </c>
    </row>
    <row r="2980" spans="1:16" x14ac:dyDescent="0.25">
      <c r="A2980" s="3">
        <f xml:space="preserve"> ROW( data_scaledImpacts[[#This Row],[row_id]] ) - ROW( data_scaledImpacts[[#Headers],[row_id]] )</f>
        <v>2979</v>
      </c>
      <c r="B2980" s="41" t="str">
        <f xml:space="preserve"> _xlfn.TEXTJOIN( "", , data_scaledImpacts[[#This Row],[sector]:[impactType]] )</f>
        <v>VibrioMIROC54 N/ADirectMedCost</v>
      </c>
      <c r="C2980" s="33" t="s">
        <v>1306</v>
      </c>
      <c r="D2980" s="33" t="s">
        <v>4</v>
      </c>
      <c r="E2980" s="34">
        <v>4</v>
      </c>
      <c r="F2980" s="34" t="s">
        <v>1311</v>
      </c>
      <c r="G2980" s="34" t="s">
        <v>201</v>
      </c>
      <c r="H2980" s="35" t="s">
        <v>1309</v>
      </c>
      <c r="I2980" s="43"/>
      <c r="J2980" s="96"/>
      <c r="K2980" s="138">
        <v>11567084.510265401</v>
      </c>
      <c r="L2980" s="37"/>
      <c r="M2980" s="138">
        <v>2812470.6397422398</v>
      </c>
      <c r="N2980" s="138">
        <v>23309910.787982799</v>
      </c>
      <c r="O2980" s="138">
        <v>4654157.4939802298</v>
      </c>
      <c r="P2980" s="138">
        <v>1514893.1053877301</v>
      </c>
    </row>
    <row r="2981" spans="1:16" x14ac:dyDescent="0.25">
      <c r="A2981" s="3">
        <f xml:space="preserve"> ROW( data_scaledImpacts[[#This Row],[row_id]] ) - ROW( data_scaledImpacts[[#Headers],[row_id]] )</f>
        <v>2980</v>
      </c>
      <c r="B2981" s="41" t="str">
        <f xml:space="preserve"> _xlfn.TEXTJOIN( "", , data_scaledImpacts[[#This Row],[sector]:[impactType]] )</f>
        <v>VibrioMIROC55 N/ADirectMedCost</v>
      </c>
      <c r="C2981" s="33" t="s">
        <v>1306</v>
      </c>
      <c r="D2981" s="33" t="s">
        <v>4</v>
      </c>
      <c r="E2981" s="34">
        <v>5</v>
      </c>
      <c r="F2981" s="34" t="s">
        <v>1311</v>
      </c>
      <c r="G2981" s="34" t="s">
        <v>201</v>
      </c>
      <c r="H2981" s="35" t="s">
        <v>1309</v>
      </c>
      <c r="I2981" s="43"/>
      <c r="J2981" s="96"/>
      <c r="K2981" s="138">
        <v>13994712.8490471</v>
      </c>
      <c r="L2981" s="37"/>
      <c r="M2981" s="138">
        <v>3744916.7184220101</v>
      </c>
      <c r="N2981" s="138">
        <v>31429671.451177701</v>
      </c>
      <c r="O2981" s="138">
        <v>6455293.77070235</v>
      </c>
      <c r="P2981" s="138">
        <v>2293471.6617842801</v>
      </c>
    </row>
    <row r="2982" spans="1:16" x14ac:dyDescent="0.25">
      <c r="A2982" s="3">
        <f xml:space="preserve"> ROW( data_scaledImpacts[[#This Row],[row_id]] ) - ROW( data_scaledImpacts[[#Headers],[row_id]] )</f>
        <v>2981</v>
      </c>
      <c r="B2982" s="41" t="str">
        <f xml:space="preserve"> _xlfn.TEXTJOIN( "", , data_scaledImpacts[[#This Row],[sector]:[impactType]] )</f>
        <v>VibrioCanESM21 N/ALostDays</v>
      </c>
      <c r="C2982" s="33" t="s">
        <v>1306</v>
      </c>
      <c r="D2982" s="33" t="s">
        <v>0</v>
      </c>
      <c r="E2982" s="34">
        <v>1</v>
      </c>
      <c r="F2982" s="34" t="s">
        <v>1311</v>
      </c>
      <c r="G2982" s="34" t="s">
        <v>201</v>
      </c>
      <c r="H2982" s="35" t="s">
        <v>1310</v>
      </c>
      <c r="I2982" s="43"/>
      <c r="J2982" s="96"/>
      <c r="K2982" s="138">
        <v>9184.1328054545393</v>
      </c>
      <c r="L2982" s="37"/>
      <c r="M2982" s="138">
        <v>4155.8770009090904</v>
      </c>
      <c r="N2982" s="138">
        <v>12323.898356363599</v>
      </c>
      <c r="O2982" s="138">
        <v>1729.39750272727</v>
      </c>
      <c r="P2982" s="138">
        <v>1443.01716545454</v>
      </c>
    </row>
    <row r="2983" spans="1:16" x14ac:dyDescent="0.25">
      <c r="A2983" s="3">
        <f xml:space="preserve"> ROW( data_scaledImpacts[[#This Row],[row_id]] ) - ROW( data_scaledImpacts[[#Headers],[row_id]] )</f>
        <v>2982</v>
      </c>
      <c r="B2983" s="41" t="str">
        <f xml:space="preserve"> _xlfn.TEXTJOIN( "", , data_scaledImpacts[[#This Row],[sector]:[impactType]] )</f>
        <v>VibrioCanESM22 N/ALostDays</v>
      </c>
      <c r="C2983" s="33" t="s">
        <v>1306</v>
      </c>
      <c r="D2983" s="33" t="s">
        <v>0</v>
      </c>
      <c r="E2983" s="34">
        <v>2</v>
      </c>
      <c r="F2983" s="34" t="s">
        <v>1311</v>
      </c>
      <c r="G2983" s="34" t="s">
        <v>201</v>
      </c>
      <c r="H2983" s="35" t="s">
        <v>1310</v>
      </c>
      <c r="I2983" s="43"/>
      <c r="J2983" s="96"/>
      <c r="K2983" s="138">
        <v>17247.679496363598</v>
      </c>
      <c r="L2983" s="37"/>
      <c r="M2983" s="138">
        <v>8985.1319545454498</v>
      </c>
      <c r="N2983" s="138">
        <v>26734.969534545398</v>
      </c>
      <c r="O2983" s="138">
        <v>3698.31763181818</v>
      </c>
      <c r="P2983" s="138">
        <v>4319.2849390909096</v>
      </c>
    </row>
    <row r="2984" spans="1:16" x14ac:dyDescent="0.25">
      <c r="A2984" s="3">
        <f xml:space="preserve"> ROW( data_scaledImpacts[[#This Row],[row_id]] ) - ROW( data_scaledImpacts[[#Headers],[row_id]] )</f>
        <v>2983</v>
      </c>
      <c r="B2984" s="41" t="str">
        <f xml:space="preserve"> _xlfn.TEXTJOIN( "", , data_scaledImpacts[[#This Row],[sector]:[impactType]] )</f>
        <v>VibrioCanESM23 N/ALostDays</v>
      </c>
      <c r="C2984" s="33" t="s">
        <v>1306</v>
      </c>
      <c r="D2984" s="33" t="s">
        <v>0</v>
      </c>
      <c r="E2984" s="34">
        <v>3</v>
      </c>
      <c r="F2984" s="34" t="s">
        <v>1311</v>
      </c>
      <c r="G2984" s="34" t="s">
        <v>201</v>
      </c>
      <c r="H2984" s="35" t="s">
        <v>1310</v>
      </c>
      <c r="I2984" s="43"/>
      <c r="J2984" s="96"/>
      <c r="K2984" s="138">
        <v>25901.495681818102</v>
      </c>
      <c r="L2984" s="37"/>
      <c r="M2984" s="138">
        <v>15605.051380000001</v>
      </c>
      <c r="N2984" s="138">
        <v>39398.054119090899</v>
      </c>
      <c r="O2984" s="138">
        <v>5810.7820490908998</v>
      </c>
      <c r="P2984" s="138">
        <v>6637.6545999999998</v>
      </c>
    </row>
    <row r="2985" spans="1:16" x14ac:dyDescent="0.25">
      <c r="A2985" s="3">
        <f xml:space="preserve"> ROW( data_scaledImpacts[[#This Row],[row_id]] ) - ROW( data_scaledImpacts[[#Headers],[row_id]] )</f>
        <v>2984</v>
      </c>
      <c r="B2985" s="41" t="str">
        <f xml:space="preserve"> _xlfn.TEXTJOIN( "", , data_scaledImpacts[[#This Row],[sector]:[impactType]] )</f>
        <v>VibrioCanESM24 N/ALostDays</v>
      </c>
      <c r="C2985" s="33" t="s">
        <v>1306</v>
      </c>
      <c r="D2985" s="33" t="s">
        <v>0</v>
      </c>
      <c r="E2985" s="34">
        <v>4</v>
      </c>
      <c r="F2985" s="34" t="s">
        <v>1311</v>
      </c>
      <c r="G2985" s="34" t="s">
        <v>201</v>
      </c>
      <c r="H2985" s="35" t="s">
        <v>1310</v>
      </c>
      <c r="I2985" s="43"/>
      <c r="J2985" s="96"/>
      <c r="K2985" s="138">
        <v>38633.105962727197</v>
      </c>
      <c r="L2985" s="37"/>
      <c r="M2985" s="138">
        <v>23011.284577272701</v>
      </c>
      <c r="N2985" s="138">
        <v>55104.545025454499</v>
      </c>
      <c r="O2985" s="138">
        <v>8450.4185309090899</v>
      </c>
      <c r="P2985" s="138">
        <v>10447.0211790909</v>
      </c>
    </row>
    <row r="2986" spans="1:16" x14ac:dyDescent="0.25">
      <c r="A2986" s="3">
        <f xml:space="preserve"> ROW( data_scaledImpacts[[#This Row],[row_id]] ) - ROW( data_scaledImpacts[[#Headers],[row_id]] )</f>
        <v>2985</v>
      </c>
      <c r="B2986" s="41" t="str">
        <f xml:space="preserve"> _xlfn.TEXTJOIN( "", , data_scaledImpacts[[#This Row],[sector]:[impactType]] )</f>
        <v>VibrioCanESM25 N/ALostDays</v>
      </c>
      <c r="C2986" s="33" t="s">
        <v>1306</v>
      </c>
      <c r="D2986" s="33" t="s">
        <v>0</v>
      </c>
      <c r="E2986" s="34">
        <v>5</v>
      </c>
      <c r="F2986" s="34" t="s">
        <v>1311</v>
      </c>
      <c r="G2986" s="34" t="s">
        <v>201</v>
      </c>
      <c r="H2986" s="35" t="s">
        <v>1310</v>
      </c>
      <c r="I2986" s="43"/>
      <c r="J2986" s="96"/>
      <c r="K2986" s="138">
        <v>50898.4804245454</v>
      </c>
      <c r="L2986" s="37"/>
      <c r="M2986" s="138">
        <v>30505.4281972727</v>
      </c>
      <c r="N2986" s="138">
        <v>69709.079511818098</v>
      </c>
      <c r="O2986" s="138">
        <v>10031.033658181799</v>
      </c>
      <c r="P2986" s="138">
        <v>13934.4816963636</v>
      </c>
    </row>
    <row r="2987" spans="1:16" x14ac:dyDescent="0.25">
      <c r="A2987" s="3">
        <f xml:space="preserve"> ROW( data_scaledImpacts[[#This Row],[row_id]] ) - ROW( data_scaledImpacts[[#Headers],[row_id]] )</f>
        <v>2986</v>
      </c>
      <c r="B2987" s="41" t="str">
        <f xml:space="preserve"> _xlfn.TEXTJOIN( "", , data_scaledImpacts[[#This Row],[sector]:[impactType]] )</f>
        <v>VibrioCanESM26 N/ALostDays</v>
      </c>
      <c r="C2987" s="33" t="s">
        <v>1306</v>
      </c>
      <c r="D2987" s="33" t="s">
        <v>0</v>
      </c>
      <c r="E2987" s="34">
        <v>6</v>
      </c>
      <c r="F2987" s="34" t="s">
        <v>1311</v>
      </c>
      <c r="G2987" s="34" t="s">
        <v>201</v>
      </c>
      <c r="H2987" s="35" t="s">
        <v>1310</v>
      </c>
      <c r="I2987" s="43"/>
      <c r="J2987" s="96"/>
      <c r="K2987" s="138">
        <v>67074.879950000002</v>
      </c>
      <c r="L2987" s="37"/>
      <c r="M2987" s="138">
        <v>39351.671488181797</v>
      </c>
      <c r="N2987" s="138">
        <v>92019.1041754545</v>
      </c>
      <c r="O2987" s="138">
        <v>13637.190549090899</v>
      </c>
      <c r="P2987" s="138">
        <v>19025.1163745454</v>
      </c>
    </row>
    <row r="2988" spans="1:16" x14ac:dyDescent="0.25">
      <c r="A2988" s="3">
        <f xml:space="preserve"> ROW( data_scaledImpacts[[#This Row],[row_id]] ) - ROW( data_scaledImpacts[[#Headers],[row_id]] )</f>
        <v>2987</v>
      </c>
      <c r="B2988" s="41" t="str">
        <f xml:space="preserve"> _xlfn.TEXTJOIN( "", , data_scaledImpacts[[#This Row],[sector]:[impactType]] )</f>
        <v>VibrioCCSM41 N/ALostDays</v>
      </c>
      <c r="C2988" s="33" t="s">
        <v>1306</v>
      </c>
      <c r="D2988" s="33" t="s">
        <v>1</v>
      </c>
      <c r="E2988" s="34">
        <v>1</v>
      </c>
      <c r="F2988" s="34" t="s">
        <v>1311</v>
      </c>
      <c r="G2988" s="34" t="s">
        <v>201</v>
      </c>
      <c r="H2988" s="35" t="s">
        <v>1310</v>
      </c>
      <c r="I2988" s="43"/>
      <c r="J2988" s="96"/>
      <c r="K2988" s="138">
        <v>5611.9065399999899</v>
      </c>
      <c r="L2988" s="37"/>
      <c r="M2988" s="138">
        <v>2776.6732827272699</v>
      </c>
      <c r="N2988" s="138">
        <v>9418.0587099999902</v>
      </c>
      <c r="O2988" s="138">
        <v>1739.13295727272</v>
      </c>
      <c r="P2988" s="138">
        <v>1390.7760409090899</v>
      </c>
    </row>
    <row r="2989" spans="1:16" x14ac:dyDescent="0.25">
      <c r="A2989" s="3">
        <f xml:space="preserve"> ROW( data_scaledImpacts[[#This Row],[row_id]] ) - ROW( data_scaledImpacts[[#Headers],[row_id]] )</f>
        <v>2988</v>
      </c>
      <c r="B2989" s="41" t="str">
        <f xml:space="preserve"> _xlfn.TEXTJOIN( "", , data_scaledImpacts[[#This Row],[sector]:[impactType]] )</f>
        <v>VibrioCCSM42 N/ALostDays</v>
      </c>
      <c r="C2989" s="33" t="s">
        <v>1306</v>
      </c>
      <c r="D2989" s="33" t="s">
        <v>1</v>
      </c>
      <c r="E2989" s="34">
        <v>2</v>
      </c>
      <c r="F2989" s="34" t="s">
        <v>1311</v>
      </c>
      <c r="G2989" s="34" t="s">
        <v>201</v>
      </c>
      <c r="H2989" s="35" t="s">
        <v>1310</v>
      </c>
      <c r="I2989" s="43"/>
      <c r="J2989" s="96"/>
      <c r="K2989" s="138">
        <v>12003.6478345454</v>
      </c>
      <c r="L2989" s="37"/>
      <c r="M2989" s="138">
        <v>6351.43350363636</v>
      </c>
      <c r="N2989" s="138">
        <v>20381.076505454501</v>
      </c>
      <c r="O2989" s="138">
        <v>3113.7963809090902</v>
      </c>
      <c r="P2989" s="138">
        <v>3221.14393727272</v>
      </c>
    </row>
    <row r="2990" spans="1:16" x14ac:dyDescent="0.25">
      <c r="A2990" s="3">
        <f xml:space="preserve"> ROW( data_scaledImpacts[[#This Row],[row_id]] ) - ROW( data_scaledImpacts[[#Headers],[row_id]] )</f>
        <v>2989</v>
      </c>
      <c r="B2990" s="41" t="str">
        <f xml:space="preserve"> _xlfn.TEXTJOIN( "", , data_scaledImpacts[[#This Row],[sector]:[impactType]] )</f>
        <v>VibrioCCSM43 N/ALostDays</v>
      </c>
      <c r="C2990" s="33" t="s">
        <v>1306</v>
      </c>
      <c r="D2990" s="33" t="s">
        <v>1</v>
      </c>
      <c r="E2990" s="34">
        <v>3</v>
      </c>
      <c r="F2990" s="34" t="s">
        <v>1311</v>
      </c>
      <c r="G2990" s="34" t="s">
        <v>201</v>
      </c>
      <c r="H2990" s="35" t="s">
        <v>1310</v>
      </c>
      <c r="I2990" s="43"/>
      <c r="J2990" s="96"/>
      <c r="K2990" s="138">
        <v>21607.119280908999</v>
      </c>
      <c r="L2990" s="37"/>
      <c r="M2990" s="138">
        <v>11590.504499999999</v>
      </c>
      <c r="N2990" s="138">
        <v>36924.839840909</v>
      </c>
      <c r="O2990" s="138">
        <v>5724.7890736363597</v>
      </c>
      <c r="P2990" s="138">
        <v>4793.7331963636298</v>
      </c>
    </row>
    <row r="2991" spans="1:16" x14ac:dyDescent="0.25">
      <c r="A2991" s="3">
        <f xml:space="preserve"> ROW( data_scaledImpacts[[#This Row],[row_id]] ) - ROW( data_scaledImpacts[[#Headers],[row_id]] )</f>
        <v>2990</v>
      </c>
      <c r="B2991" s="41" t="str">
        <f xml:space="preserve"> _xlfn.TEXTJOIN( "", , data_scaledImpacts[[#This Row],[sector]:[impactType]] )</f>
        <v>VibrioCCSM44 N/ALostDays</v>
      </c>
      <c r="C2991" s="33" t="s">
        <v>1306</v>
      </c>
      <c r="D2991" s="33" t="s">
        <v>1</v>
      </c>
      <c r="E2991" s="34">
        <v>4</v>
      </c>
      <c r="F2991" s="34" t="s">
        <v>1311</v>
      </c>
      <c r="G2991" s="34" t="s">
        <v>201</v>
      </c>
      <c r="H2991" s="35" t="s">
        <v>1310</v>
      </c>
      <c r="I2991" s="43"/>
      <c r="J2991" s="96"/>
      <c r="K2991" s="138">
        <v>29481.141068181802</v>
      </c>
      <c r="L2991" s="37"/>
      <c r="M2991" s="138">
        <v>17952.939868181798</v>
      </c>
      <c r="N2991" s="138">
        <v>49561.874102727197</v>
      </c>
      <c r="O2991" s="138">
        <v>7428.9913854545403</v>
      </c>
      <c r="P2991" s="138">
        <v>8110.5603136363598</v>
      </c>
    </row>
    <row r="2992" spans="1:16" x14ac:dyDescent="0.25">
      <c r="A2992" s="3">
        <f xml:space="preserve"> ROW( data_scaledImpacts[[#This Row],[row_id]] ) - ROW( data_scaledImpacts[[#Headers],[row_id]] )</f>
        <v>2991</v>
      </c>
      <c r="B2992" s="41" t="str">
        <f xml:space="preserve"> _xlfn.TEXTJOIN( "", , data_scaledImpacts[[#This Row],[sector]:[impactType]] )</f>
        <v>VibrioCCSM45 N/ALostDays</v>
      </c>
      <c r="C2992" s="33" t="s">
        <v>1306</v>
      </c>
      <c r="D2992" s="33" t="s">
        <v>1</v>
      </c>
      <c r="E2992" s="34">
        <v>5</v>
      </c>
      <c r="F2992" s="34" t="s">
        <v>1311</v>
      </c>
      <c r="G2992" s="34" t="s">
        <v>201</v>
      </c>
      <c r="H2992" s="35" t="s">
        <v>1310</v>
      </c>
      <c r="I2992" s="43"/>
      <c r="J2992" s="96"/>
      <c r="K2992" s="138">
        <v>39505.690970000003</v>
      </c>
      <c r="L2992" s="37"/>
      <c r="M2992" s="138">
        <v>21220.472785454502</v>
      </c>
      <c r="N2992" s="138">
        <v>69870.869557272701</v>
      </c>
      <c r="O2992" s="138">
        <v>11149.703967272701</v>
      </c>
      <c r="P2992" s="138">
        <v>8717.3224190909095</v>
      </c>
    </row>
    <row r="2993" spans="1:16" x14ac:dyDescent="0.25">
      <c r="A2993" s="3">
        <f xml:space="preserve"> ROW( data_scaledImpacts[[#This Row],[row_id]] ) - ROW( data_scaledImpacts[[#Headers],[row_id]] )</f>
        <v>2992</v>
      </c>
      <c r="B2993" s="41" t="str">
        <f xml:space="preserve"> _xlfn.TEXTJOIN( "", , data_scaledImpacts[[#This Row],[sector]:[impactType]] )</f>
        <v>VibrioGFDL-CM31 N/ALostDays</v>
      </c>
      <c r="C2993" s="33" t="s">
        <v>1306</v>
      </c>
      <c r="D2993" s="33" t="s">
        <v>5</v>
      </c>
      <c r="E2993" s="34">
        <v>1</v>
      </c>
      <c r="F2993" s="34" t="s">
        <v>1311</v>
      </c>
      <c r="G2993" s="34" t="s">
        <v>201</v>
      </c>
      <c r="H2993" s="35" t="s">
        <v>1310</v>
      </c>
      <c r="I2993" s="43"/>
      <c r="J2993" s="96"/>
      <c r="K2993" s="138">
        <v>10017.368257272699</v>
      </c>
      <c r="L2993" s="37"/>
      <c r="M2993" s="138">
        <v>2866.18377545454</v>
      </c>
      <c r="N2993" s="138">
        <v>15549.0218763636</v>
      </c>
      <c r="O2993" s="138">
        <v>2603.92099181818</v>
      </c>
      <c r="P2993" s="138">
        <v>1427.21537363636</v>
      </c>
    </row>
    <row r="2994" spans="1:16" x14ac:dyDescent="0.25">
      <c r="A2994" s="3">
        <f xml:space="preserve"> ROW( data_scaledImpacts[[#This Row],[row_id]] ) - ROW( data_scaledImpacts[[#Headers],[row_id]] )</f>
        <v>2993</v>
      </c>
      <c r="B2994" s="41" t="str">
        <f xml:space="preserve"> _xlfn.TEXTJOIN( "", , data_scaledImpacts[[#This Row],[sector]:[impactType]] )</f>
        <v>VibrioGFDL-CM32 N/ALostDays</v>
      </c>
      <c r="C2994" s="33" t="s">
        <v>1306</v>
      </c>
      <c r="D2994" s="33" t="s">
        <v>5</v>
      </c>
      <c r="E2994" s="34">
        <v>2</v>
      </c>
      <c r="F2994" s="34" t="s">
        <v>1311</v>
      </c>
      <c r="G2994" s="34" t="s">
        <v>201</v>
      </c>
      <c r="H2994" s="35" t="s">
        <v>1310</v>
      </c>
      <c r="I2994" s="43"/>
      <c r="J2994" s="96"/>
      <c r="K2994" s="138">
        <v>17436.565060909001</v>
      </c>
      <c r="L2994" s="37"/>
      <c r="M2994" s="138">
        <v>6558.6652599999998</v>
      </c>
      <c r="N2994" s="138">
        <v>30281.852855454501</v>
      </c>
      <c r="O2994" s="138">
        <v>4965.0417318181799</v>
      </c>
      <c r="P2994" s="138">
        <v>3141.4885063636302</v>
      </c>
    </row>
    <row r="2995" spans="1:16" x14ac:dyDescent="0.25">
      <c r="A2995" s="3">
        <f xml:space="preserve"> ROW( data_scaledImpacts[[#This Row],[row_id]] ) - ROW( data_scaledImpacts[[#Headers],[row_id]] )</f>
        <v>2994</v>
      </c>
      <c r="B2995" s="41" t="str">
        <f xml:space="preserve"> _xlfn.TEXTJOIN( "", , data_scaledImpacts[[#This Row],[sector]:[impactType]] )</f>
        <v>VibrioGFDL-CM33 N/ALostDays</v>
      </c>
      <c r="C2995" s="33" t="s">
        <v>1306</v>
      </c>
      <c r="D2995" s="33" t="s">
        <v>5</v>
      </c>
      <c r="E2995" s="34">
        <v>3</v>
      </c>
      <c r="F2995" s="34" t="s">
        <v>1311</v>
      </c>
      <c r="G2995" s="34" t="s">
        <v>201</v>
      </c>
      <c r="H2995" s="35" t="s">
        <v>1310</v>
      </c>
      <c r="I2995" s="43"/>
      <c r="J2995" s="96"/>
      <c r="K2995" s="138">
        <v>30538.318209090899</v>
      </c>
      <c r="L2995" s="37"/>
      <c r="M2995" s="138">
        <v>12724.376750908999</v>
      </c>
      <c r="N2995" s="138">
        <v>46092.412896363603</v>
      </c>
      <c r="O2995" s="138">
        <v>7706.0520045454496</v>
      </c>
      <c r="P2995" s="138">
        <v>6057.1573336363599</v>
      </c>
    </row>
    <row r="2996" spans="1:16" x14ac:dyDescent="0.25">
      <c r="A2996" s="3">
        <f xml:space="preserve"> ROW( data_scaledImpacts[[#This Row],[row_id]] ) - ROW( data_scaledImpacts[[#Headers],[row_id]] )</f>
        <v>2995</v>
      </c>
      <c r="B2996" s="41" t="str">
        <f xml:space="preserve"> _xlfn.TEXTJOIN( "", , data_scaledImpacts[[#This Row],[sector]:[impactType]] )</f>
        <v>VibrioGFDL-CM34 N/ALostDays</v>
      </c>
      <c r="C2996" s="33" t="s">
        <v>1306</v>
      </c>
      <c r="D2996" s="33" t="s">
        <v>5</v>
      </c>
      <c r="E2996" s="34">
        <v>4</v>
      </c>
      <c r="F2996" s="34" t="s">
        <v>1311</v>
      </c>
      <c r="G2996" s="34" t="s">
        <v>201</v>
      </c>
      <c r="H2996" s="35" t="s">
        <v>1310</v>
      </c>
      <c r="I2996" s="43"/>
      <c r="J2996" s="96"/>
      <c r="K2996" s="138">
        <v>42829.158153636301</v>
      </c>
      <c r="L2996" s="37"/>
      <c r="M2996" s="138">
        <v>16886.170726363602</v>
      </c>
      <c r="N2996" s="138">
        <v>65952.704399090901</v>
      </c>
      <c r="O2996" s="138">
        <v>10605.431421818101</v>
      </c>
      <c r="P2996" s="138">
        <v>8730.6175454545391</v>
      </c>
    </row>
    <row r="2997" spans="1:16" x14ac:dyDescent="0.25">
      <c r="A2997" s="3">
        <f xml:space="preserve"> ROW( data_scaledImpacts[[#This Row],[row_id]] ) - ROW( data_scaledImpacts[[#Headers],[row_id]] )</f>
        <v>2996</v>
      </c>
      <c r="B2997" s="41" t="str">
        <f xml:space="preserve"> _xlfn.TEXTJOIN( "", , data_scaledImpacts[[#This Row],[sector]:[impactType]] )</f>
        <v>VibrioGFDL-CM35 N/ALostDays</v>
      </c>
      <c r="C2997" s="33" t="s">
        <v>1306</v>
      </c>
      <c r="D2997" s="33" t="s">
        <v>5</v>
      </c>
      <c r="E2997" s="34">
        <v>5</v>
      </c>
      <c r="F2997" s="34" t="s">
        <v>1311</v>
      </c>
      <c r="G2997" s="34" t="s">
        <v>201</v>
      </c>
      <c r="H2997" s="35" t="s">
        <v>1310</v>
      </c>
      <c r="I2997" s="43"/>
      <c r="J2997" s="96"/>
      <c r="K2997" s="138">
        <v>51431.162024999998</v>
      </c>
      <c r="L2997" s="37"/>
      <c r="M2997" s="138">
        <v>19018.752734999998</v>
      </c>
      <c r="N2997" s="138">
        <v>80776.615464999995</v>
      </c>
      <c r="O2997" s="138">
        <v>12622.772489999999</v>
      </c>
      <c r="P2997" s="138">
        <v>10810.567195</v>
      </c>
    </row>
    <row r="2998" spans="1:16" x14ac:dyDescent="0.25">
      <c r="A2998" s="3">
        <f xml:space="preserve"> ROW( data_scaledImpacts[[#This Row],[row_id]] ) - ROW( data_scaledImpacts[[#Headers],[row_id]] )</f>
        <v>2997</v>
      </c>
      <c r="B2998" s="41" t="str">
        <f xml:space="preserve"> _xlfn.TEXTJOIN( "", , data_scaledImpacts[[#This Row],[sector]:[impactType]] )</f>
        <v>VibrioGFDL-CM36 N/ALostDays</v>
      </c>
      <c r="C2998" s="33" t="s">
        <v>1306</v>
      </c>
      <c r="D2998" s="33" t="s">
        <v>5</v>
      </c>
      <c r="E2998" s="34">
        <v>6</v>
      </c>
      <c r="F2998" s="34" t="s">
        <v>1311</v>
      </c>
      <c r="G2998" s="34" t="s">
        <v>201</v>
      </c>
      <c r="H2998" s="35" t="s">
        <v>1310</v>
      </c>
      <c r="I2998" s="43"/>
      <c r="J2998" s="96"/>
      <c r="K2998" s="138">
        <v>69511.320793636303</v>
      </c>
      <c r="L2998" s="37"/>
      <c r="M2998" s="138">
        <v>26960.451923636301</v>
      </c>
      <c r="N2998" s="138">
        <v>105070.28140818101</v>
      </c>
      <c r="O2998" s="138">
        <v>17021.480167272701</v>
      </c>
      <c r="P2998" s="138">
        <v>14440.525021818101</v>
      </c>
    </row>
    <row r="2999" spans="1:16" x14ac:dyDescent="0.25">
      <c r="A2999" s="3">
        <f xml:space="preserve"> ROW( data_scaledImpacts[[#This Row],[row_id]] ) - ROW( data_scaledImpacts[[#Headers],[row_id]] )</f>
        <v>2998</v>
      </c>
      <c r="B2999" s="41" t="str">
        <f xml:space="preserve"> _xlfn.TEXTJOIN( "", , data_scaledImpacts[[#This Row],[sector]:[impactType]] )</f>
        <v>VibrioGISS-E2-R1 N/ALostDays</v>
      </c>
      <c r="C2999" s="33" t="s">
        <v>1306</v>
      </c>
      <c r="D2999" s="33" t="s">
        <v>2</v>
      </c>
      <c r="E2999" s="34">
        <v>1</v>
      </c>
      <c r="F2999" s="34" t="s">
        <v>1311</v>
      </c>
      <c r="G2999" s="34" t="s">
        <v>201</v>
      </c>
      <c r="H2999" s="35" t="s">
        <v>1310</v>
      </c>
      <c r="I2999" s="43"/>
      <c r="J2999" s="96"/>
      <c r="K2999" s="138">
        <v>7497.1426172727197</v>
      </c>
      <c r="L2999" s="37"/>
      <c r="M2999" s="138">
        <v>3561.3157654545398</v>
      </c>
      <c r="N2999" s="138">
        <v>12510.0475818181</v>
      </c>
      <c r="O2999" s="138">
        <v>1801.85204999999</v>
      </c>
      <c r="P2999" s="138">
        <v>1570.6193609090899</v>
      </c>
    </row>
    <row r="3000" spans="1:16" x14ac:dyDescent="0.25">
      <c r="A3000" s="3">
        <f xml:space="preserve"> ROW( data_scaledImpacts[[#This Row],[row_id]] ) - ROW( data_scaledImpacts[[#Headers],[row_id]] )</f>
        <v>2999</v>
      </c>
      <c r="B3000" s="41" t="str">
        <f xml:space="preserve"> _xlfn.TEXTJOIN( "", , data_scaledImpacts[[#This Row],[sector]:[impactType]] )</f>
        <v>VibrioGISS-E2-R2 N/ALostDays</v>
      </c>
      <c r="C3000" s="33" t="s">
        <v>1306</v>
      </c>
      <c r="D3000" s="33" t="s">
        <v>2</v>
      </c>
      <c r="E3000" s="34">
        <v>2</v>
      </c>
      <c r="F3000" s="34" t="s">
        <v>1311</v>
      </c>
      <c r="G3000" s="34" t="s">
        <v>201</v>
      </c>
      <c r="H3000" s="35" t="s">
        <v>1310</v>
      </c>
      <c r="I3000" s="43"/>
      <c r="J3000" s="96"/>
      <c r="K3000" s="138">
        <v>12281.8510272727</v>
      </c>
      <c r="L3000" s="37"/>
      <c r="M3000" s="138">
        <v>6877.7818672727199</v>
      </c>
      <c r="N3000" s="138">
        <v>27458.915659090901</v>
      </c>
      <c r="O3000" s="138">
        <v>3753.7793463636299</v>
      </c>
      <c r="P3000" s="138">
        <v>3731.3245754545401</v>
      </c>
    </row>
    <row r="3001" spans="1:16" x14ac:dyDescent="0.25">
      <c r="A3001" s="3">
        <f xml:space="preserve"> ROW( data_scaledImpacts[[#This Row],[row_id]] ) - ROW( data_scaledImpacts[[#Headers],[row_id]] )</f>
        <v>3000</v>
      </c>
      <c r="B3001" s="41" t="str">
        <f xml:space="preserve"> _xlfn.TEXTJOIN( "", , data_scaledImpacts[[#This Row],[sector]:[impactType]] )</f>
        <v>VibrioGISS-E2-R3 N/ALostDays</v>
      </c>
      <c r="C3001" s="33" t="s">
        <v>1306</v>
      </c>
      <c r="D3001" s="33" t="s">
        <v>2</v>
      </c>
      <c r="E3001" s="34">
        <v>3</v>
      </c>
      <c r="F3001" s="34" t="s">
        <v>1311</v>
      </c>
      <c r="G3001" s="34" t="s">
        <v>201</v>
      </c>
      <c r="H3001" s="35" t="s">
        <v>1310</v>
      </c>
      <c r="I3001" s="43"/>
      <c r="J3001" s="96"/>
      <c r="K3001" s="138">
        <v>24243.994408181799</v>
      </c>
      <c r="L3001" s="37"/>
      <c r="M3001" s="138">
        <v>9223.1872800000001</v>
      </c>
      <c r="N3001" s="138">
        <v>44378.807059999999</v>
      </c>
      <c r="O3001" s="138">
        <v>5749.5071572727202</v>
      </c>
      <c r="P3001" s="138">
        <v>5653.01764181818</v>
      </c>
    </row>
    <row r="3002" spans="1:16" x14ac:dyDescent="0.25">
      <c r="A3002" s="3">
        <f xml:space="preserve"> ROW( data_scaledImpacts[[#This Row],[row_id]] ) - ROW( data_scaledImpacts[[#Headers],[row_id]] )</f>
        <v>3001</v>
      </c>
      <c r="B3002" s="41" t="str">
        <f xml:space="preserve"> _xlfn.TEXTJOIN( "", , data_scaledImpacts[[#This Row],[sector]:[impactType]] )</f>
        <v>VibrioHadGEM2-ES1 N/ALostDays</v>
      </c>
      <c r="C3002" s="33" t="s">
        <v>1306</v>
      </c>
      <c r="D3002" s="33" t="s">
        <v>3</v>
      </c>
      <c r="E3002" s="34">
        <v>1</v>
      </c>
      <c r="F3002" s="34" t="s">
        <v>1311</v>
      </c>
      <c r="G3002" s="34" t="s">
        <v>201</v>
      </c>
      <c r="H3002" s="35" t="s">
        <v>1310</v>
      </c>
      <c r="I3002" s="43"/>
      <c r="J3002" s="96"/>
      <c r="K3002" s="138">
        <v>6305.4631645454501</v>
      </c>
      <c r="L3002" s="37"/>
      <c r="M3002" s="138">
        <v>4789.3786263636302</v>
      </c>
      <c r="N3002" s="138">
        <v>17205.220603636299</v>
      </c>
      <c r="O3002" s="138">
        <v>2097.1534854545398</v>
      </c>
      <c r="P3002" s="138">
        <v>1010.69251181818</v>
      </c>
    </row>
    <row r="3003" spans="1:16" x14ac:dyDescent="0.25">
      <c r="A3003" s="3">
        <f xml:space="preserve"> ROW( data_scaledImpacts[[#This Row],[row_id]] ) - ROW( data_scaledImpacts[[#Headers],[row_id]] )</f>
        <v>3002</v>
      </c>
      <c r="B3003" s="41" t="str">
        <f xml:space="preserve"> _xlfn.TEXTJOIN( "", , data_scaledImpacts[[#This Row],[sector]:[impactType]] )</f>
        <v>VibrioHadGEM2-ES2 N/ALostDays</v>
      </c>
      <c r="C3003" s="33" t="s">
        <v>1306</v>
      </c>
      <c r="D3003" s="33" t="s">
        <v>3</v>
      </c>
      <c r="E3003" s="34">
        <v>2</v>
      </c>
      <c r="F3003" s="34" t="s">
        <v>1311</v>
      </c>
      <c r="G3003" s="34" t="s">
        <v>201</v>
      </c>
      <c r="H3003" s="35" t="s">
        <v>1310</v>
      </c>
      <c r="I3003" s="43"/>
      <c r="J3003" s="96"/>
      <c r="K3003" s="138">
        <v>13395.395771818099</v>
      </c>
      <c r="L3003" s="37"/>
      <c r="M3003" s="138">
        <v>7738.8067836363598</v>
      </c>
      <c r="N3003" s="138">
        <v>27413.239456363601</v>
      </c>
      <c r="O3003" s="138">
        <v>4354.4067154545401</v>
      </c>
      <c r="P3003" s="138">
        <v>2902.6130390909002</v>
      </c>
    </row>
    <row r="3004" spans="1:16" x14ac:dyDescent="0.25">
      <c r="A3004" s="3">
        <f xml:space="preserve"> ROW( data_scaledImpacts[[#This Row],[row_id]] ) - ROW( data_scaledImpacts[[#Headers],[row_id]] )</f>
        <v>3003</v>
      </c>
      <c r="B3004" s="41" t="str">
        <f xml:space="preserve"> _xlfn.TEXTJOIN( "", , data_scaledImpacts[[#This Row],[sector]:[impactType]] )</f>
        <v>VibrioHadGEM2-ES3 N/ALostDays</v>
      </c>
      <c r="C3004" s="33" t="s">
        <v>1306</v>
      </c>
      <c r="D3004" s="33" t="s">
        <v>3</v>
      </c>
      <c r="E3004" s="34">
        <v>3</v>
      </c>
      <c r="F3004" s="34" t="s">
        <v>1311</v>
      </c>
      <c r="G3004" s="34" t="s">
        <v>201</v>
      </c>
      <c r="H3004" s="35" t="s">
        <v>1310</v>
      </c>
      <c r="I3004" s="43"/>
      <c r="J3004" s="96"/>
      <c r="K3004" s="138">
        <v>22184.878699090899</v>
      </c>
      <c r="L3004" s="37"/>
      <c r="M3004" s="138">
        <v>11278.654712727201</v>
      </c>
      <c r="N3004" s="138">
        <v>43112.9295863636</v>
      </c>
      <c r="O3004" s="138">
        <v>5886.7122381818099</v>
      </c>
      <c r="P3004" s="138">
        <v>4553.9540454545404</v>
      </c>
    </row>
    <row r="3005" spans="1:16" x14ac:dyDescent="0.25">
      <c r="A3005" s="3">
        <f xml:space="preserve"> ROW( data_scaledImpacts[[#This Row],[row_id]] ) - ROW( data_scaledImpacts[[#Headers],[row_id]] )</f>
        <v>3004</v>
      </c>
      <c r="B3005" s="41" t="str">
        <f xml:space="preserve"> _xlfn.TEXTJOIN( "", , data_scaledImpacts[[#This Row],[sector]:[impactType]] )</f>
        <v>VibrioHadGEM2-ES4 N/ALostDays</v>
      </c>
      <c r="C3005" s="33" t="s">
        <v>1306</v>
      </c>
      <c r="D3005" s="33" t="s">
        <v>3</v>
      </c>
      <c r="E3005" s="34">
        <v>4</v>
      </c>
      <c r="F3005" s="34" t="s">
        <v>1311</v>
      </c>
      <c r="G3005" s="34" t="s">
        <v>201</v>
      </c>
      <c r="H3005" s="35" t="s">
        <v>1310</v>
      </c>
      <c r="I3005" s="43"/>
      <c r="J3005" s="96"/>
      <c r="K3005" s="138">
        <v>32459.098680908999</v>
      </c>
      <c r="L3005" s="37"/>
      <c r="M3005" s="138">
        <v>18356.819612727199</v>
      </c>
      <c r="N3005" s="138">
        <v>56653.900767272702</v>
      </c>
      <c r="O3005" s="138">
        <v>7725.0268672727198</v>
      </c>
      <c r="P3005" s="138">
        <v>8281.4612136363594</v>
      </c>
    </row>
    <row r="3006" spans="1:16" x14ac:dyDescent="0.25">
      <c r="A3006" s="3">
        <f xml:space="preserve"> ROW( data_scaledImpacts[[#This Row],[row_id]] ) - ROW( data_scaledImpacts[[#Headers],[row_id]] )</f>
        <v>3005</v>
      </c>
      <c r="B3006" s="41" t="str">
        <f xml:space="preserve"> _xlfn.TEXTJOIN( "", , data_scaledImpacts[[#This Row],[sector]:[impactType]] )</f>
        <v>VibrioHadGEM2-ES5 N/ALostDays</v>
      </c>
      <c r="C3006" s="33" t="s">
        <v>1306</v>
      </c>
      <c r="D3006" s="33" t="s">
        <v>3</v>
      </c>
      <c r="E3006" s="34">
        <v>5</v>
      </c>
      <c r="F3006" s="34" t="s">
        <v>1311</v>
      </c>
      <c r="G3006" s="34" t="s">
        <v>201</v>
      </c>
      <c r="H3006" s="35" t="s">
        <v>1310</v>
      </c>
      <c r="I3006" s="43"/>
      <c r="J3006" s="96"/>
      <c r="K3006" s="138">
        <v>44569.024108181802</v>
      </c>
      <c r="L3006" s="37"/>
      <c r="M3006" s="138">
        <v>25293.830513636301</v>
      </c>
      <c r="N3006" s="138">
        <v>70333.766263636295</v>
      </c>
      <c r="O3006" s="138">
        <v>9322.27426727272</v>
      </c>
      <c r="P3006" s="138">
        <v>10718.6293936363</v>
      </c>
    </row>
    <row r="3007" spans="1:16" x14ac:dyDescent="0.25">
      <c r="A3007" s="3">
        <f xml:space="preserve"> ROW( data_scaledImpacts[[#This Row],[row_id]] ) - ROW( data_scaledImpacts[[#Headers],[row_id]] )</f>
        <v>3006</v>
      </c>
      <c r="B3007" s="41" t="str">
        <f xml:space="preserve"> _xlfn.TEXTJOIN( "", , data_scaledImpacts[[#This Row],[sector]:[impactType]] )</f>
        <v>VibrioHadGEM2-ES6 N/ALostDays</v>
      </c>
      <c r="C3007" s="33" t="s">
        <v>1306</v>
      </c>
      <c r="D3007" s="33" t="s">
        <v>3</v>
      </c>
      <c r="E3007" s="34">
        <v>6</v>
      </c>
      <c r="F3007" s="34" t="s">
        <v>1311</v>
      </c>
      <c r="G3007" s="34" t="s">
        <v>201</v>
      </c>
      <c r="H3007" s="35" t="s">
        <v>1310</v>
      </c>
      <c r="I3007" s="43"/>
      <c r="J3007" s="96"/>
      <c r="K3007" s="138">
        <v>61752.397370908999</v>
      </c>
      <c r="L3007" s="37"/>
      <c r="M3007" s="138">
        <v>31241.843797272701</v>
      </c>
      <c r="N3007" s="138">
        <v>92441.602670909095</v>
      </c>
      <c r="O3007" s="138">
        <v>12227.034585454499</v>
      </c>
      <c r="P3007" s="138">
        <v>13890.1254254545</v>
      </c>
    </row>
    <row r="3008" spans="1:16" x14ac:dyDescent="0.25">
      <c r="A3008" s="3">
        <f xml:space="preserve"> ROW( data_scaledImpacts[[#This Row],[row_id]] ) - ROW( data_scaledImpacts[[#Headers],[row_id]] )</f>
        <v>3007</v>
      </c>
      <c r="B3008" s="41" t="str">
        <f xml:space="preserve"> _xlfn.TEXTJOIN( "", , data_scaledImpacts[[#This Row],[sector]:[impactType]] )</f>
        <v>VibrioMIROC51 N/ALostDays</v>
      </c>
      <c r="C3008" s="33" t="s">
        <v>1306</v>
      </c>
      <c r="D3008" s="33" t="s">
        <v>4</v>
      </c>
      <c r="E3008" s="34">
        <v>1</v>
      </c>
      <c r="F3008" s="34" t="s">
        <v>1311</v>
      </c>
      <c r="G3008" s="34" t="s">
        <v>201</v>
      </c>
      <c r="H3008" s="35" t="s">
        <v>1310</v>
      </c>
      <c r="I3008" s="43"/>
      <c r="J3008" s="96"/>
      <c r="K3008" s="138">
        <v>4797.6916918181796</v>
      </c>
      <c r="L3008" s="37"/>
      <c r="M3008" s="138">
        <v>3116.9590981818101</v>
      </c>
      <c r="N3008" s="138">
        <v>9930.6362454545397</v>
      </c>
      <c r="O3008" s="138">
        <v>1589.01934363636</v>
      </c>
      <c r="P3008" s="138">
        <v>1024.52691363636</v>
      </c>
    </row>
    <row r="3009" spans="1:16" x14ac:dyDescent="0.25">
      <c r="A3009" s="3">
        <f xml:space="preserve"> ROW( data_scaledImpacts[[#This Row],[row_id]] ) - ROW( data_scaledImpacts[[#Headers],[row_id]] )</f>
        <v>3008</v>
      </c>
      <c r="B3009" s="41" t="str">
        <f xml:space="preserve"> _xlfn.TEXTJOIN( "", , data_scaledImpacts[[#This Row],[sector]:[impactType]] )</f>
        <v>VibrioMIROC52 N/ALostDays</v>
      </c>
      <c r="C3009" s="33" t="s">
        <v>1306</v>
      </c>
      <c r="D3009" s="33" t="s">
        <v>4</v>
      </c>
      <c r="E3009" s="34">
        <v>2</v>
      </c>
      <c r="F3009" s="34" t="s">
        <v>1311</v>
      </c>
      <c r="G3009" s="34" t="s">
        <v>201</v>
      </c>
      <c r="H3009" s="35" t="s">
        <v>1310</v>
      </c>
      <c r="I3009" s="43"/>
      <c r="J3009" s="96"/>
      <c r="K3009" s="138">
        <v>12018.908809999901</v>
      </c>
      <c r="L3009" s="37"/>
      <c r="M3009" s="138">
        <v>4984.2765781818098</v>
      </c>
      <c r="N3009" s="138">
        <v>21846.329738181801</v>
      </c>
      <c r="O3009" s="138">
        <v>3710.7758390908998</v>
      </c>
      <c r="P3009" s="138">
        <v>2642.2601281818102</v>
      </c>
    </row>
    <row r="3010" spans="1:16" x14ac:dyDescent="0.25">
      <c r="A3010" s="3">
        <f xml:space="preserve"> ROW( data_scaledImpacts[[#This Row],[row_id]] ) - ROW( data_scaledImpacts[[#Headers],[row_id]] )</f>
        <v>3009</v>
      </c>
      <c r="B3010" s="41" t="str">
        <f xml:space="preserve"> _xlfn.TEXTJOIN( "", , data_scaledImpacts[[#This Row],[sector]:[impactType]] )</f>
        <v>VibrioMIROC53 N/ALostDays</v>
      </c>
      <c r="C3010" s="33" t="s">
        <v>1306</v>
      </c>
      <c r="D3010" s="33" t="s">
        <v>4</v>
      </c>
      <c r="E3010" s="34">
        <v>3</v>
      </c>
      <c r="F3010" s="34" t="s">
        <v>1311</v>
      </c>
      <c r="G3010" s="34" t="s">
        <v>201</v>
      </c>
      <c r="H3010" s="35" t="s">
        <v>1310</v>
      </c>
      <c r="I3010" s="43"/>
      <c r="J3010" s="96"/>
      <c r="K3010" s="138">
        <v>21017.700333636301</v>
      </c>
      <c r="L3010" s="37"/>
      <c r="M3010" s="138">
        <v>8017.1901790909096</v>
      </c>
      <c r="N3010" s="138">
        <v>33313.313405454501</v>
      </c>
      <c r="O3010" s="138">
        <v>5502.4673554545398</v>
      </c>
      <c r="P3010" s="138">
        <v>4225.7053618181799</v>
      </c>
    </row>
    <row r="3011" spans="1:16" x14ac:dyDescent="0.25">
      <c r="A3011" s="3">
        <f xml:space="preserve"> ROW( data_scaledImpacts[[#This Row],[row_id]] ) - ROW( data_scaledImpacts[[#Headers],[row_id]] )</f>
        <v>3010</v>
      </c>
      <c r="B3011" s="41" t="str">
        <f xml:space="preserve"> _xlfn.TEXTJOIN( "", , data_scaledImpacts[[#This Row],[sector]:[impactType]] )</f>
        <v>VibrioMIROC54 N/ALostDays</v>
      </c>
      <c r="C3011" s="33" t="s">
        <v>1306</v>
      </c>
      <c r="D3011" s="33" t="s">
        <v>4</v>
      </c>
      <c r="E3011" s="34">
        <v>4</v>
      </c>
      <c r="F3011" s="34" t="s">
        <v>1311</v>
      </c>
      <c r="G3011" s="34" t="s">
        <v>201</v>
      </c>
      <c r="H3011" s="35" t="s">
        <v>1310</v>
      </c>
      <c r="I3011" s="43"/>
      <c r="J3011" s="96"/>
      <c r="K3011" s="138">
        <v>32688.300444545399</v>
      </c>
      <c r="L3011" s="37"/>
      <c r="M3011" s="138">
        <v>12598.237068181799</v>
      </c>
      <c r="N3011" s="138">
        <v>48721.867941818098</v>
      </c>
      <c r="O3011" s="138">
        <v>7458.6000218181798</v>
      </c>
      <c r="P3011" s="138">
        <v>5828.9741609090897</v>
      </c>
    </row>
    <row r="3012" spans="1:16" x14ac:dyDescent="0.25">
      <c r="A3012" s="3">
        <f xml:space="preserve"> ROW( data_scaledImpacts[[#This Row],[row_id]] ) - ROW( data_scaledImpacts[[#Headers],[row_id]] )</f>
        <v>3011</v>
      </c>
      <c r="B3012" s="41" t="str">
        <f xml:space="preserve"> _xlfn.TEXTJOIN( "", , data_scaledImpacts[[#This Row],[sector]:[impactType]] )</f>
        <v>VibrioMIROC55 N/ALostDays</v>
      </c>
      <c r="C3012" s="33" t="s">
        <v>1306</v>
      </c>
      <c r="D3012" s="33" t="s">
        <v>4</v>
      </c>
      <c r="E3012" s="34">
        <v>5</v>
      </c>
      <c r="F3012" s="34" t="s">
        <v>1311</v>
      </c>
      <c r="G3012" s="34" t="s">
        <v>201</v>
      </c>
      <c r="H3012" s="35" t="s">
        <v>1310</v>
      </c>
      <c r="I3012" s="43"/>
      <c r="J3012" s="96"/>
      <c r="K3012" s="138">
        <v>39394.748902727202</v>
      </c>
      <c r="L3012" s="37"/>
      <c r="M3012" s="138">
        <v>16527.306290909</v>
      </c>
      <c r="N3012" s="138">
        <v>65658.773160908997</v>
      </c>
      <c r="O3012" s="138">
        <v>10430.508167272699</v>
      </c>
      <c r="P3012" s="138">
        <v>8722.7894145454502</v>
      </c>
    </row>
    <row r="3013" spans="1:16" x14ac:dyDescent="0.25">
      <c r="A3013" s="3">
        <f xml:space="preserve"> ROW( data_scaledImpacts[[#This Row],[row_id]] ) - ROW( data_scaledImpacts[[#Headers],[row_id]] )</f>
        <v>3012</v>
      </c>
      <c r="B3013" s="41" t="str">
        <f xml:space="preserve"> _xlfn.TEXTJOIN( "", , data_scaledImpacts[[#This Row],[sector]:[impactType]] )</f>
        <v>VibrioCanESM21 N/AMortality</v>
      </c>
      <c r="C3013" s="33" t="s">
        <v>1306</v>
      </c>
      <c r="D3013" s="33" t="s">
        <v>0</v>
      </c>
      <c r="E3013" s="34">
        <v>1</v>
      </c>
      <c r="F3013" s="34" t="s">
        <v>1311</v>
      </c>
      <c r="G3013" s="34" t="s">
        <v>201</v>
      </c>
      <c r="H3013" s="35" t="s">
        <v>768</v>
      </c>
      <c r="I3013" s="43"/>
      <c r="J3013" s="96"/>
      <c r="K3013" s="138">
        <v>9.7947617854545399</v>
      </c>
      <c r="L3013" s="37"/>
      <c r="M3013" s="138">
        <v>1.54975962636363</v>
      </c>
      <c r="N3013" s="138">
        <v>18.299361430908998</v>
      </c>
      <c r="O3013" s="138">
        <v>3.5194487727272699</v>
      </c>
      <c r="P3013" s="138">
        <v>0.91192688636363595</v>
      </c>
    </row>
    <row r="3014" spans="1:16" x14ac:dyDescent="0.25">
      <c r="A3014" s="3">
        <f xml:space="preserve"> ROW( data_scaledImpacts[[#This Row],[row_id]] ) - ROW( data_scaledImpacts[[#Headers],[row_id]] )</f>
        <v>3013</v>
      </c>
      <c r="B3014" s="41" t="str">
        <f xml:space="preserve"> _xlfn.TEXTJOIN( "", , data_scaledImpacts[[#This Row],[sector]:[impactType]] )</f>
        <v>VibrioCanESM22 N/AMortality</v>
      </c>
      <c r="C3014" s="33" t="s">
        <v>1306</v>
      </c>
      <c r="D3014" s="33" t="s">
        <v>0</v>
      </c>
      <c r="E3014" s="34">
        <v>2</v>
      </c>
      <c r="F3014" s="34" t="s">
        <v>1311</v>
      </c>
      <c r="G3014" s="34" t="s">
        <v>201</v>
      </c>
      <c r="H3014" s="35" t="s">
        <v>768</v>
      </c>
      <c r="I3014" s="43"/>
      <c r="J3014" s="96"/>
      <c r="K3014" s="138">
        <v>18.818104550908998</v>
      </c>
      <c r="L3014" s="37"/>
      <c r="M3014" s="138">
        <v>3.6638152518181801</v>
      </c>
      <c r="N3014" s="138">
        <v>39.333075795454498</v>
      </c>
      <c r="O3014" s="138">
        <v>7.4998157454545398</v>
      </c>
      <c r="P3014" s="138">
        <v>2.7522876863636299</v>
      </c>
    </row>
    <row r="3015" spans="1:16" x14ac:dyDescent="0.25">
      <c r="A3015" s="3">
        <f xml:space="preserve"> ROW( data_scaledImpacts[[#This Row],[row_id]] ) - ROW( data_scaledImpacts[[#Headers],[row_id]] )</f>
        <v>3014</v>
      </c>
      <c r="B3015" s="41" t="str">
        <f xml:space="preserve"> _xlfn.TEXTJOIN( "", , data_scaledImpacts[[#This Row],[sector]:[impactType]] )</f>
        <v>VibrioCanESM23 N/AMortality</v>
      </c>
      <c r="C3015" s="33" t="s">
        <v>1306</v>
      </c>
      <c r="D3015" s="33" t="s">
        <v>0</v>
      </c>
      <c r="E3015" s="34">
        <v>3</v>
      </c>
      <c r="F3015" s="34" t="s">
        <v>1311</v>
      </c>
      <c r="G3015" s="34" t="s">
        <v>201</v>
      </c>
      <c r="H3015" s="35" t="s">
        <v>768</v>
      </c>
      <c r="I3015" s="43"/>
      <c r="J3015" s="96"/>
      <c r="K3015" s="138">
        <v>27.8302691745454</v>
      </c>
      <c r="L3015" s="37"/>
      <c r="M3015" s="138">
        <v>7.2388689490909002</v>
      </c>
      <c r="N3015" s="138">
        <v>57.689594899999904</v>
      </c>
      <c r="O3015" s="138">
        <v>11.802892918181801</v>
      </c>
      <c r="P3015" s="138">
        <v>4.26822068727272</v>
      </c>
    </row>
    <row r="3016" spans="1:16" x14ac:dyDescent="0.25">
      <c r="A3016" s="3">
        <f xml:space="preserve"> ROW( data_scaledImpacts[[#This Row],[row_id]] ) - ROW( data_scaledImpacts[[#Headers],[row_id]] )</f>
        <v>3015</v>
      </c>
      <c r="B3016" s="41" t="str">
        <f xml:space="preserve"> _xlfn.TEXTJOIN( "", , data_scaledImpacts[[#This Row],[sector]:[impactType]] )</f>
        <v>VibrioCanESM24 N/AMortality</v>
      </c>
      <c r="C3016" s="33" t="s">
        <v>1306</v>
      </c>
      <c r="D3016" s="33" t="s">
        <v>0</v>
      </c>
      <c r="E3016" s="34">
        <v>4</v>
      </c>
      <c r="F3016" s="34" t="s">
        <v>1311</v>
      </c>
      <c r="G3016" s="34" t="s">
        <v>201</v>
      </c>
      <c r="H3016" s="35" t="s">
        <v>768</v>
      </c>
      <c r="I3016" s="43"/>
      <c r="J3016" s="96"/>
      <c r="K3016" s="138">
        <v>40.754583707272701</v>
      </c>
      <c r="L3016" s="37"/>
      <c r="M3016" s="138">
        <v>11.8719671199999</v>
      </c>
      <c r="N3016" s="138">
        <v>80.827759817272707</v>
      </c>
      <c r="O3016" s="138">
        <v>17.047060136363601</v>
      </c>
      <c r="P3016" s="138">
        <v>6.8312473990909099</v>
      </c>
    </row>
    <row r="3017" spans="1:16" x14ac:dyDescent="0.25">
      <c r="A3017" s="3">
        <f xml:space="preserve"> ROW( data_scaledImpacts[[#This Row],[row_id]] ) - ROW( data_scaledImpacts[[#Headers],[row_id]] )</f>
        <v>3016</v>
      </c>
      <c r="B3017" s="41" t="str">
        <f xml:space="preserve"> _xlfn.TEXTJOIN( "", , data_scaledImpacts[[#This Row],[sector]:[impactType]] )</f>
        <v>VibrioCanESM25 N/AMortality</v>
      </c>
      <c r="C3017" s="33" t="s">
        <v>1306</v>
      </c>
      <c r="D3017" s="33" t="s">
        <v>0</v>
      </c>
      <c r="E3017" s="34">
        <v>5</v>
      </c>
      <c r="F3017" s="34" t="s">
        <v>1311</v>
      </c>
      <c r="G3017" s="34" t="s">
        <v>201</v>
      </c>
      <c r="H3017" s="35" t="s">
        <v>768</v>
      </c>
      <c r="I3017" s="43"/>
      <c r="J3017" s="96"/>
      <c r="K3017" s="138">
        <v>53.989537088181798</v>
      </c>
      <c r="L3017" s="37"/>
      <c r="M3017" s="138">
        <v>16.799595767272699</v>
      </c>
      <c r="N3017" s="138">
        <v>101.321149337272</v>
      </c>
      <c r="O3017" s="138">
        <v>20.223383663636302</v>
      </c>
      <c r="P3017" s="138">
        <v>9.3280113354545406</v>
      </c>
    </row>
    <row r="3018" spans="1:16" x14ac:dyDescent="0.25">
      <c r="A3018" s="3">
        <f xml:space="preserve"> ROW( data_scaledImpacts[[#This Row],[row_id]] ) - ROW( data_scaledImpacts[[#Headers],[row_id]] )</f>
        <v>3017</v>
      </c>
      <c r="B3018" s="41" t="str">
        <f xml:space="preserve"> _xlfn.TEXTJOIN( "", , data_scaledImpacts[[#This Row],[sector]:[impactType]] )</f>
        <v>VibrioCanESM26 N/AMortality</v>
      </c>
      <c r="C3018" s="33" t="s">
        <v>1306</v>
      </c>
      <c r="D3018" s="33" t="s">
        <v>0</v>
      </c>
      <c r="E3018" s="34">
        <v>6</v>
      </c>
      <c r="F3018" s="34" t="s">
        <v>1311</v>
      </c>
      <c r="G3018" s="34" t="s">
        <v>201</v>
      </c>
      <c r="H3018" s="35" t="s">
        <v>768</v>
      </c>
      <c r="I3018" s="43"/>
      <c r="J3018" s="96"/>
      <c r="K3018" s="138">
        <v>70.441704229999999</v>
      </c>
      <c r="L3018" s="37"/>
      <c r="M3018" s="138">
        <v>23.072546988181799</v>
      </c>
      <c r="N3018" s="138">
        <v>134.15450353909</v>
      </c>
      <c r="O3018" s="138">
        <v>27.2595458454545</v>
      </c>
      <c r="P3018" s="138">
        <v>12.9184342345454</v>
      </c>
    </row>
    <row r="3019" spans="1:16" x14ac:dyDescent="0.25">
      <c r="A3019" s="3">
        <f xml:space="preserve"> ROW( data_scaledImpacts[[#This Row],[row_id]] ) - ROW( data_scaledImpacts[[#Headers],[row_id]] )</f>
        <v>3018</v>
      </c>
      <c r="B3019" s="41" t="str">
        <f xml:space="preserve"> _xlfn.TEXTJOIN( "", , data_scaledImpacts[[#This Row],[sector]:[impactType]] )</f>
        <v>VibrioCCSM41 N/AMortality</v>
      </c>
      <c r="C3019" s="33" t="s">
        <v>1306</v>
      </c>
      <c r="D3019" s="33" t="s">
        <v>1</v>
      </c>
      <c r="E3019" s="34">
        <v>1</v>
      </c>
      <c r="F3019" s="34" t="s">
        <v>1311</v>
      </c>
      <c r="G3019" s="34" t="s">
        <v>201</v>
      </c>
      <c r="H3019" s="35" t="s">
        <v>768</v>
      </c>
      <c r="I3019" s="43"/>
      <c r="J3019" s="96"/>
      <c r="K3019" s="138">
        <v>5.8479538045454502</v>
      </c>
      <c r="L3019" s="37"/>
      <c r="M3019" s="138">
        <v>0.95619391454545299</v>
      </c>
      <c r="N3019" s="138">
        <v>14.4286261827272</v>
      </c>
      <c r="O3019" s="138">
        <v>3.58628867272727</v>
      </c>
      <c r="P3019" s="138">
        <v>0.91279279272727198</v>
      </c>
    </row>
    <row r="3020" spans="1:16" x14ac:dyDescent="0.25">
      <c r="A3020" s="3">
        <f xml:space="preserve"> ROW( data_scaledImpacts[[#This Row],[row_id]] ) - ROW( data_scaledImpacts[[#Headers],[row_id]] )</f>
        <v>3019</v>
      </c>
      <c r="B3020" s="41" t="str">
        <f xml:space="preserve"> _xlfn.TEXTJOIN( "", , data_scaledImpacts[[#This Row],[sector]:[impactType]] )</f>
        <v>VibrioCCSM42 N/AMortality</v>
      </c>
      <c r="C3020" s="33" t="s">
        <v>1306</v>
      </c>
      <c r="D3020" s="33" t="s">
        <v>1</v>
      </c>
      <c r="E3020" s="34">
        <v>2</v>
      </c>
      <c r="F3020" s="34" t="s">
        <v>1311</v>
      </c>
      <c r="G3020" s="34" t="s">
        <v>201</v>
      </c>
      <c r="H3020" s="35" t="s">
        <v>768</v>
      </c>
      <c r="I3020" s="43"/>
      <c r="J3020" s="96"/>
      <c r="K3020" s="138">
        <v>12.6560284645454</v>
      </c>
      <c r="L3020" s="37"/>
      <c r="M3020" s="138">
        <v>2.3159936445454501</v>
      </c>
      <c r="N3020" s="138">
        <v>30.362988914545401</v>
      </c>
      <c r="O3020" s="138">
        <v>6.4354421818181802</v>
      </c>
      <c r="P3020" s="138">
        <v>2.0569842199999999</v>
      </c>
    </row>
    <row r="3021" spans="1:16" x14ac:dyDescent="0.25">
      <c r="A3021" s="3">
        <f xml:space="preserve"> ROW( data_scaledImpacts[[#This Row],[row_id]] ) - ROW( data_scaledImpacts[[#Headers],[row_id]] )</f>
        <v>3020</v>
      </c>
      <c r="B3021" s="41" t="str">
        <f xml:space="preserve"> _xlfn.TEXTJOIN( "", , data_scaledImpacts[[#This Row],[sector]:[impactType]] )</f>
        <v>VibrioCCSM43 N/AMortality</v>
      </c>
      <c r="C3021" s="33" t="s">
        <v>1306</v>
      </c>
      <c r="D3021" s="33" t="s">
        <v>1</v>
      </c>
      <c r="E3021" s="34">
        <v>3</v>
      </c>
      <c r="F3021" s="34" t="s">
        <v>1311</v>
      </c>
      <c r="G3021" s="34" t="s">
        <v>201</v>
      </c>
      <c r="H3021" s="35" t="s">
        <v>768</v>
      </c>
      <c r="I3021" s="43"/>
      <c r="J3021" s="96"/>
      <c r="K3021" s="138">
        <v>22.5567073090909</v>
      </c>
      <c r="L3021" s="37"/>
      <c r="M3021" s="138">
        <v>4.5319592536363604</v>
      </c>
      <c r="N3021" s="138">
        <v>54.658836952727199</v>
      </c>
      <c r="O3021" s="138">
        <v>11.674858827272701</v>
      </c>
      <c r="P3021" s="138">
        <v>3.0513758927272701</v>
      </c>
    </row>
    <row r="3022" spans="1:16" x14ac:dyDescent="0.25">
      <c r="A3022" s="3">
        <f xml:space="preserve"> ROW( data_scaledImpacts[[#This Row],[row_id]] ) - ROW( data_scaledImpacts[[#Headers],[row_id]] )</f>
        <v>3021</v>
      </c>
      <c r="B3022" s="41" t="str">
        <f xml:space="preserve"> _xlfn.TEXTJOIN( "", , data_scaledImpacts[[#This Row],[sector]:[impactType]] )</f>
        <v>VibrioCCSM44 N/AMortality</v>
      </c>
      <c r="C3022" s="33" t="s">
        <v>1306</v>
      </c>
      <c r="D3022" s="33" t="s">
        <v>1</v>
      </c>
      <c r="E3022" s="34">
        <v>4</v>
      </c>
      <c r="F3022" s="34" t="s">
        <v>1311</v>
      </c>
      <c r="G3022" s="34" t="s">
        <v>201</v>
      </c>
      <c r="H3022" s="35" t="s">
        <v>768</v>
      </c>
      <c r="I3022" s="43"/>
      <c r="J3022" s="96"/>
      <c r="K3022" s="138">
        <v>30.5673104881818</v>
      </c>
      <c r="L3022" s="37"/>
      <c r="M3022" s="138">
        <v>7.9145316136363597</v>
      </c>
      <c r="N3022" s="138">
        <v>72.933318216363602</v>
      </c>
      <c r="O3022" s="138">
        <v>15.1297206272727</v>
      </c>
      <c r="P3022" s="138">
        <v>5.2845016218181797</v>
      </c>
    </row>
    <row r="3023" spans="1:16" x14ac:dyDescent="0.25">
      <c r="A3023" s="3">
        <f xml:space="preserve"> ROW( data_scaledImpacts[[#This Row],[row_id]] ) - ROW( data_scaledImpacts[[#Headers],[row_id]] )</f>
        <v>3022</v>
      </c>
      <c r="B3023" s="41" t="str">
        <f xml:space="preserve"> _xlfn.TEXTJOIN( "", , data_scaledImpacts[[#This Row],[sector]:[impactType]] )</f>
        <v>VibrioCCSM45 N/AMortality</v>
      </c>
      <c r="C3023" s="33" t="s">
        <v>1306</v>
      </c>
      <c r="D3023" s="33" t="s">
        <v>1</v>
      </c>
      <c r="E3023" s="34">
        <v>5</v>
      </c>
      <c r="F3023" s="34" t="s">
        <v>1311</v>
      </c>
      <c r="G3023" s="34" t="s">
        <v>201</v>
      </c>
      <c r="H3023" s="35" t="s">
        <v>768</v>
      </c>
      <c r="I3023" s="43"/>
      <c r="J3023" s="96"/>
      <c r="K3023" s="138">
        <v>40.508944169090903</v>
      </c>
      <c r="L3023" s="37"/>
      <c r="M3023" s="138">
        <v>9.6566889372727207</v>
      </c>
      <c r="N3023" s="138">
        <v>102.745055784545</v>
      </c>
      <c r="O3023" s="138">
        <v>22.541477672727201</v>
      </c>
      <c r="P3023" s="138">
        <v>5.6552025109090902</v>
      </c>
    </row>
    <row r="3024" spans="1:16" x14ac:dyDescent="0.25">
      <c r="A3024" s="3">
        <f xml:space="preserve"> ROW( data_scaledImpacts[[#This Row],[row_id]] ) - ROW( data_scaledImpacts[[#Headers],[row_id]] )</f>
        <v>3023</v>
      </c>
      <c r="B3024" s="41" t="str">
        <f xml:space="preserve"> _xlfn.TEXTJOIN( "", , data_scaledImpacts[[#This Row],[sector]:[impactType]] )</f>
        <v>VibrioGFDL-CM31 N/AMortality</v>
      </c>
      <c r="C3024" s="33" t="s">
        <v>1306</v>
      </c>
      <c r="D3024" s="33" t="s">
        <v>5</v>
      </c>
      <c r="E3024" s="34">
        <v>1</v>
      </c>
      <c r="F3024" s="34" t="s">
        <v>1311</v>
      </c>
      <c r="G3024" s="34" t="s">
        <v>201</v>
      </c>
      <c r="H3024" s="35" t="s">
        <v>768</v>
      </c>
      <c r="I3024" s="43"/>
      <c r="J3024" s="96"/>
      <c r="K3024" s="138">
        <v>10.7974594981818</v>
      </c>
      <c r="L3024" s="37"/>
      <c r="M3024" s="138">
        <v>1.0672299109090899</v>
      </c>
      <c r="N3024" s="138">
        <v>22.963696842727199</v>
      </c>
      <c r="O3024" s="138">
        <v>5.2827954454545401</v>
      </c>
      <c r="P3024" s="138">
        <v>0.96962444999999997</v>
      </c>
    </row>
    <row r="3025" spans="1:16" x14ac:dyDescent="0.25">
      <c r="A3025" s="3">
        <f xml:space="preserve"> ROW( data_scaledImpacts[[#This Row],[row_id]] ) - ROW( data_scaledImpacts[[#Headers],[row_id]] )</f>
        <v>3024</v>
      </c>
      <c r="B3025" s="41" t="str">
        <f xml:space="preserve"> _xlfn.TEXTJOIN( "", , data_scaledImpacts[[#This Row],[sector]:[impactType]] )</f>
        <v>VibrioGFDL-CM32 N/AMortality</v>
      </c>
      <c r="C3025" s="33" t="s">
        <v>1306</v>
      </c>
      <c r="D3025" s="33" t="s">
        <v>5</v>
      </c>
      <c r="E3025" s="34">
        <v>2</v>
      </c>
      <c r="F3025" s="34" t="s">
        <v>1311</v>
      </c>
      <c r="G3025" s="34" t="s">
        <v>201</v>
      </c>
      <c r="H3025" s="35" t="s">
        <v>768</v>
      </c>
      <c r="I3025" s="43"/>
      <c r="J3025" s="96"/>
      <c r="K3025" s="138">
        <v>18.4544207227272</v>
      </c>
      <c r="L3025" s="37"/>
      <c r="M3025" s="138">
        <v>2.7095887481818099</v>
      </c>
      <c r="N3025" s="138">
        <v>44.606044374545398</v>
      </c>
      <c r="O3025" s="138">
        <v>10.0390036545454</v>
      </c>
      <c r="P3025" s="138">
        <v>2.08401330272727</v>
      </c>
    </row>
    <row r="3026" spans="1:16" x14ac:dyDescent="0.25">
      <c r="A3026" s="3">
        <f xml:space="preserve"> ROW( data_scaledImpacts[[#This Row],[row_id]] ) - ROW( data_scaledImpacts[[#Headers],[row_id]] )</f>
        <v>3025</v>
      </c>
      <c r="B3026" s="41" t="str">
        <f xml:space="preserve"> _xlfn.TEXTJOIN( "", , data_scaledImpacts[[#This Row],[sector]:[impactType]] )</f>
        <v>VibrioGFDL-CM33 N/AMortality</v>
      </c>
      <c r="C3026" s="33" t="s">
        <v>1306</v>
      </c>
      <c r="D3026" s="33" t="s">
        <v>5</v>
      </c>
      <c r="E3026" s="34">
        <v>3</v>
      </c>
      <c r="F3026" s="34" t="s">
        <v>1311</v>
      </c>
      <c r="G3026" s="34" t="s">
        <v>201</v>
      </c>
      <c r="H3026" s="35" t="s">
        <v>768</v>
      </c>
      <c r="I3026" s="43"/>
      <c r="J3026" s="96"/>
      <c r="K3026" s="138">
        <v>31.655211530909</v>
      </c>
      <c r="L3026" s="37"/>
      <c r="M3026" s="138">
        <v>5.3989503381818098</v>
      </c>
      <c r="N3026" s="138">
        <v>67.558204368181805</v>
      </c>
      <c r="O3026" s="138">
        <v>15.503228799999899</v>
      </c>
      <c r="P3026" s="138">
        <v>3.96069435454545</v>
      </c>
    </row>
    <row r="3027" spans="1:16" x14ac:dyDescent="0.25">
      <c r="A3027" s="3">
        <f xml:space="preserve"> ROW( data_scaledImpacts[[#This Row],[row_id]] ) - ROW( data_scaledImpacts[[#Headers],[row_id]] )</f>
        <v>3026</v>
      </c>
      <c r="B3027" s="41" t="str">
        <f xml:space="preserve"> _xlfn.TEXTJOIN( "", , data_scaledImpacts[[#This Row],[sector]:[impactType]] )</f>
        <v>VibrioGFDL-CM34 N/AMortality</v>
      </c>
      <c r="C3027" s="33" t="s">
        <v>1306</v>
      </c>
      <c r="D3027" s="33" t="s">
        <v>5</v>
      </c>
      <c r="E3027" s="34">
        <v>4</v>
      </c>
      <c r="F3027" s="34" t="s">
        <v>1311</v>
      </c>
      <c r="G3027" s="34" t="s">
        <v>201</v>
      </c>
      <c r="H3027" s="35" t="s">
        <v>768</v>
      </c>
      <c r="I3027" s="43"/>
      <c r="J3027" s="96"/>
      <c r="K3027" s="138">
        <v>44.381429854545402</v>
      </c>
      <c r="L3027" s="37"/>
      <c r="M3027" s="138">
        <v>7.7198512700000004</v>
      </c>
      <c r="N3027" s="138">
        <v>96.335030094545402</v>
      </c>
      <c r="O3027" s="138">
        <v>21.1491489727272</v>
      </c>
      <c r="P3027" s="138">
        <v>5.7130689254545404</v>
      </c>
    </row>
    <row r="3028" spans="1:16" x14ac:dyDescent="0.25">
      <c r="A3028" s="3">
        <f xml:space="preserve"> ROW( data_scaledImpacts[[#This Row],[row_id]] ) - ROW( data_scaledImpacts[[#Headers],[row_id]] )</f>
        <v>3027</v>
      </c>
      <c r="B3028" s="41" t="str">
        <f xml:space="preserve"> _xlfn.TEXTJOIN( "", , data_scaledImpacts[[#This Row],[sector]:[impactType]] )</f>
        <v>VibrioGFDL-CM35 N/AMortality</v>
      </c>
      <c r="C3028" s="33" t="s">
        <v>1306</v>
      </c>
      <c r="D3028" s="33" t="s">
        <v>5</v>
      </c>
      <c r="E3028" s="34">
        <v>5</v>
      </c>
      <c r="F3028" s="34" t="s">
        <v>1311</v>
      </c>
      <c r="G3028" s="34" t="s">
        <v>201</v>
      </c>
      <c r="H3028" s="35" t="s">
        <v>768</v>
      </c>
      <c r="I3028" s="43"/>
      <c r="J3028" s="96"/>
      <c r="K3028" s="138">
        <v>53.081244705000003</v>
      </c>
      <c r="L3028" s="37"/>
      <c r="M3028" s="138">
        <v>8.7410752699999996</v>
      </c>
      <c r="N3028" s="138">
        <v>117.5615456</v>
      </c>
      <c r="O3028" s="138">
        <v>25.2534033499999</v>
      </c>
      <c r="P3028" s="138">
        <v>7.1536169799999998</v>
      </c>
    </row>
    <row r="3029" spans="1:16" x14ac:dyDescent="0.25">
      <c r="A3029" s="3">
        <f xml:space="preserve"> ROW( data_scaledImpacts[[#This Row],[row_id]] ) - ROW( data_scaledImpacts[[#Headers],[row_id]] )</f>
        <v>3028</v>
      </c>
      <c r="B3029" s="41" t="str">
        <f xml:space="preserve"> _xlfn.TEXTJOIN( "", , data_scaledImpacts[[#This Row],[sector]:[impactType]] )</f>
        <v>VibrioGFDL-CM36 N/AMortality</v>
      </c>
      <c r="C3029" s="33" t="s">
        <v>1306</v>
      </c>
      <c r="D3029" s="33" t="s">
        <v>5</v>
      </c>
      <c r="E3029" s="34">
        <v>6</v>
      </c>
      <c r="F3029" s="34" t="s">
        <v>1311</v>
      </c>
      <c r="G3029" s="34" t="s">
        <v>201</v>
      </c>
      <c r="H3029" s="35" t="s">
        <v>768</v>
      </c>
      <c r="I3029" s="43"/>
      <c r="J3029" s="96"/>
      <c r="K3029" s="138">
        <v>72.037234706363606</v>
      </c>
      <c r="L3029" s="37"/>
      <c r="M3029" s="138">
        <v>14.758237599090901</v>
      </c>
      <c r="N3029" s="138">
        <v>153.17248859363599</v>
      </c>
      <c r="O3029" s="138">
        <v>33.581090181818098</v>
      </c>
      <c r="P3029" s="138">
        <v>9.6724377254545395</v>
      </c>
    </row>
    <row r="3030" spans="1:16" x14ac:dyDescent="0.25">
      <c r="A3030" s="3">
        <f xml:space="preserve"> ROW( data_scaledImpacts[[#This Row],[row_id]] ) - ROW( data_scaledImpacts[[#Headers],[row_id]] )</f>
        <v>3029</v>
      </c>
      <c r="B3030" s="41" t="str">
        <f xml:space="preserve"> _xlfn.TEXTJOIN( "", , data_scaledImpacts[[#This Row],[sector]:[impactType]] )</f>
        <v>VibrioGISS-E2-R1 N/AMortality</v>
      </c>
      <c r="C3030" s="33" t="s">
        <v>1306</v>
      </c>
      <c r="D3030" s="33" t="s">
        <v>2</v>
      </c>
      <c r="E3030" s="34">
        <v>1</v>
      </c>
      <c r="F3030" s="34" t="s">
        <v>1311</v>
      </c>
      <c r="G3030" s="34" t="s">
        <v>201</v>
      </c>
      <c r="H3030" s="35" t="s">
        <v>768</v>
      </c>
      <c r="I3030" s="43"/>
      <c r="J3030" s="96"/>
      <c r="K3030" s="138">
        <v>7.7177262863636296</v>
      </c>
      <c r="L3030" s="37"/>
      <c r="M3030" s="138">
        <v>1.35178471272727</v>
      </c>
      <c r="N3030" s="138">
        <v>18.697529047272699</v>
      </c>
      <c r="O3030" s="138">
        <v>3.70047832727272</v>
      </c>
      <c r="P3030" s="138">
        <v>1.03109110090909</v>
      </c>
    </row>
    <row r="3031" spans="1:16" x14ac:dyDescent="0.25">
      <c r="A3031" s="3">
        <f xml:space="preserve"> ROW( data_scaledImpacts[[#This Row],[row_id]] ) - ROW( data_scaledImpacts[[#Headers],[row_id]] )</f>
        <v>3030</v>
      </c>
      <c r="B3031" s="41" t="str">
        <f xml:space="preserve"> _xlfn.TEXTJOIN( "", , data_scaledImpacts[[#This Row],[sector]:[impactType]] )</f>
        <v>VibrioGISS-E2-R2 N/AMortality</v>
      </c>
      <c r="C3031" s="33" t="s">
        <v>1306</v>
      </c>
      <c r="D3031" s="33" t="s">
        <v>2</v>
      </c>
      <c r="E3031" s="34">
        <v>2</v>
      </c>
      <c r="F3031" s="34" t="s">
        <v>1311</v>
      </c>
      <c r="G3031" s="34" t="s">
        <v>201</v>
      </c>
      <c r="H3031" s="35" t="s">
        <v>768</v>
      </c>
      <c r="I3031" s="43"/>
      <c r="J3031" s="96"/>
      <c r="K3031" s="138">
        <v>12.505540471818099</v>
      </c>
      <c r="L3031" s="37"/>
      <c r="M3031" s="138">
        <v>2.8714616781818099</v>
      </c>
      <c r="N3031" s="138">
        <v>40.751822802727197</v>
      </c>
      <c r="O3031" s="138">
        <v>7.6698701363636301</v>
      </c>
      <c r="P3031" s="138">
        <v>2.4447074781818099</v>
      </c>
    </row>
    <row r="3032" spans="1:16" x14ac:dyDescent="0.25">
      <c r="A3032" s="3">
        <f xml:space="preserve"> ROW( data_scaledImpacts[[#This Row],[row_id]] ) - ROW( data_scaledImpacts[[#Headers],[row_id]] )</f>
        <v>3031</v>
      </c>
      <c r="B3032" s="41" t="str">
        <f xml:space="preserve"> _xlfn.TEXTJOIN( "", , data_scaledImpacts[[#This Row],[sector]:[impactType]] )</f>
        <v>VibrioGISS-E2-R3 N/AMortality</v>
      </c>
      <c r="C3032" s="33" t="s">
        <v>1306</v>
      </c>
      <c r="D3032" s="33" t="s">
        <v>2</v>
      </c>
      <c r="E3032" s="34">
        <v>3</v>
      </c>
      <c r="F3032" s="34" t="s">
        <v>1311</v>
      </c>
      <c r="G3032" s="34" t="s">
        <v>201</v>
      </c>
      <c r="H3032" s="35" t="s">
        <v>768</v>
      </c>
      <c r="I3032" s="43"/>
      <c r="J3032" s="96"/>
      <c r="K3032" s="138">
        <v>25.716040476363599</v>
      </c>
      <c r="L3032" s="37"/>
      <c r="M3032" s="138">
        <v>3.7982920599999899</v>
      </c>
      <c r="N3032" s="138">
        <v>65.369809613636306</v>
      </c>
      <c r="O3032" s="138">
        <v>11.6701816181818</v>
      </c>
      <c r="P3032" s="138">
        <v>3.6570609963636298</v>
      </c>
    </row>
    <row r="3033" spans="1:16" x14ac:dyDescent="0.25">
      <c r="A3033" s="3">
        <f xml:space="preserve"> ROW( data_scaledImpacts[[#This Row],[row_id]] ) - ROW( data_scaledImpacts[[#Headers],[row_id]] )</f>
        <v>3032</v>
      </c>
      <c r="B3033" s="41" t="str">
        <f xml:space="preserve"> _xlfn.TEXTJOIN( "", , data_scaledImpacts[[#This Row],[sector]:[impactType]] )</f>
        <v>VibrioHadGEM2-ES1 N/AMortality</v>
      </c>
      <c r="C3033" s="33" t="s">
        <v>1306</v>
      </c>
      <c r="D3033" s="33" t="s">
        <v>3</v>
      </c>
      <c r="E3033" s="34">
        <v>1</v>
      </c>
      <c r="F3033" s="34" t="s">
        <v>1311</v>
      </c>
      <c r="G3033" s="34" t="s">
        <v>201</v>
      </c>
      <c r="H3033" s="35" t="s">
        <v>768</v>
      </c>
      <c r="I3033" s="43"/>
      <c r="J3033" s="96"/>
      <c r="K3033" s="138">
        <v>7.1878791972727196</v>
      </c>
      <c r="L3033" s="37"/>
      <c r="M3033" s="138">
        <v>1.74050991090909</v>
      </c>
      <c r="N3033" s="138">
        <v>25.76141063</v>
      </c>
      <c r="O3033" s="138">
        <v>4.2021666363636303</v>
      </c>
      <c r="P3033" s="138">
        <v>0.66136857909090896</v>
      </c>
    </row>
    <row r="3034" spans="1:16" x14ac:dyDescent="0.25">
      <c r="A3034" s="3">
        <f xml:space="preserve"> ROW( data_scaledImpacts[[#This Row],[row_id]] ) - ROW( data_scaledImpacts[[#Headers],[row_id]] )</f>
        <v>3033</v>
      </c>
      <c r="B3034" s="41" t="str">
        <f xml:space="preserve"> _xlfn.TEXTJOIN( "", , data_scaledImpacts[[#This Row],[sector]:[impactType]] )</f>
        <v>VibrioHadGEM2-ES2 N/AMortality</v>
      </c>
      <c r="C3034" s="33" t="s">
        <v>1306</v>
      </c>
      <c r="D3034" s="33" t="s">
        <v>3</v>
      </c>
      <c r="E3034" s="34">
        <v>2</v>
      </c>
      <c r="F3034" s="34" t="s">
        <v>1311</v>
      </c>
      <c r="G3034" s="34" t="s">
        <v>201</v>
      </c>
      <c r="H3034" s="35" t="s">
        <v>768</v>
      </c>
      <c r="I3034" s="43"/>
      <c r="J3034" s="96"/>
      <c r="K3034" s="138">
        <v>15.0623512018181</v>
      </c>
      <c r="L3034" s="37"/>
      <c r="M3034" s="138">
        <v>2.8487612027272702</v>
      </c>
      <c r="N3034" s="138">
        <v>40.895580159090898</v>
      </c>
      <c r="O3034" s="138">
        <v>8.9457990363636295</v>
      </c>
      <c r="P3034" s="138">
        <v>1.8573756772727199</v>
      </c>
    </row>
    <row r="3035" spans="1:16" x14ac:dyDescent="0.25">
      <c r="A3035" s="3">
        <f xml:space="preserve"> ROW( data_scaledImpacts[[#This Row],[row_id]] ) - ROW( data_scaledImpacts[[#Headers],[row_id]] )</f>
        <v>3034</v>
      </c>
      <c r="B3035" s="41" t="str">
        <f xml:space="preserve"> _xlfn.TEXTJOIN( "", , data_scaledImpacts[[#This Row],[sector]:[impactType]] )</f>
        <v>VibrioHadGEM2-ES3 N/AMortality</v>
      </c>
      <c r="C3035" s="33" t="s">
        <v>1306</v>
      </c>
      <c r="D3035" s="33" t="s">
        <v>3</v>
      </c>
      <c r="E3035" s="34">
        <v>3</v>
      </c>
      <c r="F3035" s="34" t="s">
        <v>1311</v>
      </c>
      <c r="G3035" s="34" t="s">
        <v>201</v>
      </c>
      <c r="H3035" s="35" t="s">
        <v>768</v>
      </c>
      <c r="I3035" s="43"/>
      <c r="J3035" s="96"/>
      <c r="K3035" s="138">
        <v>23.9682217054545</v>
      </c>
      <c r="L3035" s="37"/>
      <c r="M3035" s="138">
        <v>4.3454723872727197</v>
      </c>
      <c r="N3035" s="138">
        <v>63.987313636363602</v>
      </c>
      <c r="O3035" s="138">
        <v>11.983481136363601</v>
      </c>
      <c r="P3035" s="138">
        <v>2.9505413309090902</v>
      </c>
    </row>
    <row r="3036" spans="1:16" x14ac:dyDescent="0.25">
      <c r="A3036" s="3">
        <f xml:space="preserve"> ROW( data_scaledImpacts[[#This Row],[row_id]] ) - ROW( data_scaledImpacts[[#Headers],[row_id]] )</f>
        <v>3035</v>
      </c>
      <c r="B3036" s="41" t="str">
        <f xml:space="preserve"> _xlfn.TEXTJOIN( "", , data_scaledImpacts[[#This Row],[sector]:[impactType]] )</f>
        <v>VibrioHadGEM2-ES4 N/AMortality</v>
      </c>
      <c r="C3036" s="33" t="s">
        <v>1306</v>
      </c>
      <c r="D3036" s="33" t="s">
        <v>3</v>
      </c>
      <c r="E3036" s="34">
        <v>4</v>
      </c>
      <c r="F3036" s="34" t="s">
        <v>1311</v>
      </c>
      <c r="G3036" s="34" t="s">
        <v>201</v>
      </c>
      <c r="H3036" s="35" t="s">
        <v>768</v>
      </c>
      <c r="I3036" s="43"/>
      <c r="J3036" s="96"/>
      <c r="K3036" s="138">
        <v>34.066886004545402</v>
      </c>
      <c r="L3036" s="37"/>
      <c r="M3036" s="138">
        <v>7.9931812645454503</v>
      </c>
      <c r="N3036" s="138">
        <v>83.807297030909098</v>
      </c>
      <c r="O3036" s="138">
        <v>15.642341009090901</v>
      </c>
      <c r="P3036" s="138">
        <v>5.4511311909090896</v>
      </c>
    </row>
    <row r="3037" spans="1:16" x14ac:dyDescent="0.25">
      <c r="A3037" s="3">
        <f xml:space="preserve"> ROW( data_scaledImpacts[[#This Row],[row_id]] ) - ROW( data_scaledImpacts[[#Headers],[row_id]] )</f>
        <v>3036</v>
      </c>
      <c r="B3037" s="41" t="str">
        <f xml:space="preserve"> _xlfn.TEXTJOIN( "", , data_scaledImpacts[[#This Row],[sector]:[impactType]] )</f>
        <v>VibrioHadGEM2-ES5 N/AMortality</v>
      </c>
      <c r="C3037" s="33" t="s">
        <v>1306</v>
      </c>
      <c r="D3037" s="33" t="s">
        <v>3</v>
      </c>
      <c r="E3037" s="34">
        <v>5</v>
      </c>
      <c r="F3037" s="34" t="s">
        <v>1311</v>
      </c>
      <c r="G3037" s="34" t="s">
        <v>201</v>
      </c>
      <c r="H3037" s="35" t="s">
        <v>768</v>
      </c>
      <c r="I3037" s="43"/>
      <c r="J3037" s="96"/>
      <c r="K3037" s="138">
        <v>46.0023281245454</v>
      </c>
      <c r="L3037" s="37"/>
      <c r="M3037" s="138">
        <v>11.6350734572727</v>
      </c>
      <c r="N3037" s="138">
        <v>103.651974238181</v>
      </c>
      <c r="O3037" s="138">
        <v>18.792105927272701</v>
      </c>
      <c r="P3037" s="138">
        <v>7.0874720681818104</v>
      </c>
    </row>
    <row r="3038" spans="1:16" x14ac:dyDescent="0.25">
      <c r="A3038" s="3">
        <f xml:space="preserve"> ROW( data_scaledImpacts[[#This Row],[row_id]] ) - ROW( data_scaledImpacts[[#Headers],[row_id]] )</f>
        <v>3037</v>
      </c>
      <c r="B3038" s="41" t="str">
        <f xml:space="preserve"> _xlfn.TEXTJOIN( "", , data_scaledImpacts[[#This Row],[sector]:[impactType]] )</f>
        <v>VibrioHadGEM2-ES6 N/AMortality</v>
      </c>
      <c r="C3038" s="33" t="s">
        <v>1306</v>
      </c>
      <c r="D3038" s="33" t="s">
        <v>3</v>
      </c>
      <c r="E3038" s="34">
        <v>6</v>
      </c>
      <c r="F3038" s="34" t="s">
        <v>1311</v>
      </c>
      <c r="G3038" s="34" t="s">
        <v>201</v>
      </c>
      <c r="H3038" s="35" t="s">
        <v>768</v>
      </c>
      <c r="I3038" s="43"/>
      <c r="J3038" s="96"/>
      <c r="K3038" s="138">
        <v>63.653768234545403</v>
      </c>
      <c r="L3038" s="37"/>
      <c r="M3038" s="138">
        <v>16.204560713636301</v>
      </c>
      <c r="N3038" s="138">
        <v>135.90339628454501</v>
      </c>
      <c r="O3038" s="138">
        <v>24.589269245454499</v>
      </c>
      <c r="P3038" s="138">
        <v>9.2942486745454502</v>
      </c>
    </row>
    <row r="3039" spans="1:16" x14ac:dyDescent="0.25">
      <c r="A3039" s="3">
        <f xml:space="preserve"> ROW( data_scaledImpacts[[#This Row],[row_id]] ) - ROW( data_scaledImpacts[[#Headers],[row_id]] )</f>
        <v>3038</v>
      </c>
      <c r="B3039" s="41" t="str">
        <f xml:space="preserve"> _xlfn.TEXTJOIN( "", , data_scaledImpacts[[#This Row],[sector]:[impactType]] )</f>
        <v>VibrioMIROC51 N/AMortality</v>
      </c>
      <c r="C3039" s="33" t="s">
        <v>1306</v>
      </c>
      <c r="D3039" s="33" t="s">
        <v>4</v>
      </c>
      <c r="E3039" s="34">
        <v>1</v>
      </c>
      <c r="F3039" s="34" t="s">
        <v>1311</v>
      </c>
      <c r="G3039" s="34" t="s">
        <v>201</v>
      </c>
      <c r="H3039" s="35" t="s">
        <v>768</v>
      </c>
      <c r="I3039" s="43"/>
      <c r="J3039" s="96"/>
      <c r="K3039" s="138">
        <v>4.7862238418181802</v>
      </c>
      <c r="L3039" s="37"/>
      <c r="M3039" s="138">
        <v>1.0986413190908999</v>
      </c>
      <c r="N3039" s="138">
        <v>14.990881435454501</v>
      </c>
      <c r="O3039" s="138">
        <v>3.2466868636363602</v>
      </c>
      <c r="P3039" s="138">
        <v>0.64862177909090901</v>
      </c>
    </row>
    <row r="3040" spans="1:16" x14ac:dyDescent="0.25">
      <c r="A3040" s="3">
        <f xml:space="preserve"> ROW( data_scaledImpacts[[#This Row],[row_id]] ) - ROW( data_scaledImpacts[[#Headers],[row_id]] )</f>
        <v>3039</v>
      </c>
      <c r="B3040" s="41" t="str">
        <f xml:space="preserve"> _xlfn.TEXTJOIN( "", , data_scaledImpacts[[#This Row],[sector]:[impactType]] )</f>
        <v>VibrioMIROC52 N/AMortality</v>
      </c>
      <c r="C3040" s="33" t="s">
        <v>1306</v>
      </c>
      <c r="D3040" s="33" t="s">
        <v>4</v>
      </c>
      <c r="E3040" s="34">
        <v>2</v>
      </c>
      <c r="F3040" s="34" t="s">
        <v>1311</v>
      </c>
      <c r="G3040" s="34" t="s">
        <v>201</v>
      </c>
      <c r="H3040" s="35" t="s">
        <v>768</v>
      </c>
      <c r="I3040" s="43"/>
      <c r="J3040" s="96"/>
      <c r="K3040" s="138">
        <v>12.095714554545401</v>
      </c>
      <c r="L3040" s="37"/>
      <c r="M3040" s="138">
        <v>1.8053961036363599</v>
      </c>
      <c r="N3040" s="138">
        <v>32.816930576363603</v>
      </c>
      <c r="O3040" s="138">
        <v>7.6394041272727202</v>
      </c>
      <c r="P3040" s="138">
        <v>1.6978055609090901</v>
      </c>
    </row>
    <row r="3041" spans="1:16" x14ac:dyDescent="0.25">
      <c r="A3041" s="3">
        <f xml:space="preserve"> ROW( data_scaledImpacts[[#This Row],[row_id]] ) - ROW( data_scaledImpacts[[#Headers],[row_id]] )</f>
        <v>3040</v>
      </c>
      <c r="B3041" s="41" t="str">
        <f xml:space="preserve"> _xlfn.TEXTJOIN( "", , data_scaledImpacts[[#This Row],[sector]:[impactType]] )</f>
        <v>VibrioMIROC53 N/AMortality</v>
      </c>
      <c r="C3041" s="33" t="s">
        <v>1306</v>
      </c>
      <c r="D3041" s="33" t="s">
        <v>4</v>
      </c>
      <c r="E3041" s="34">
        <v>3</v>
      </c>
      <c r="F3041" s="34" t="s">
        <v>1311</v>
      </c>
      <c r="G3041" s="34" t="s">
        <v>201</v>
      </c>
      <c r="H3041" s="35" t="s">
        <v>768</v>
      </c>
      <c r="I3041" s="43"/>
      <c r="J3041" s="96"/>
      <c r="K3041" s="138">
        <v>20.725390218181801</v>
      </c>
      <c r="L3041" s="37"/>
      <c r="M3041" s="138">
        <v>3.12650858363636</v>
      </c>
      <c r="N3041" s="138">
        <v>49.585915458181802</v>
      </c>
      <c r="O3041" s="138">
        <v>11.2782743999999</v>
      </c>
      <c r="P3041" s="138">
        <v>2.7092571836363599</v>
      </c>
    </row>
    <row r="3042" spans="1:16" x14ac:dyDescent="0.25">
      <c r="A3042" s="3">
        <f xml:space="preserve"> ROW( data_scaledImpacts[[#This Row],[row_id]] ) - ROW( data_scaledImpacts[[#Headers],[row_id]] )</f>
        <v>3041</v>
      </c>
      <c r="B3042" s="41" t="str">
        <f xml:space="preserve"> _xlfn.TEXTJOIN( "", , data_scaledImpacts[[#This Row],[sector]:[impactType]] )</f>
        <v>VibrioMIROC54 N/AMortality</v>
      </c>
      <c r="C3042" s="33" t="s">
        <v>1306</v>
      </c>
      <c r="D3042" s="33" t="s">
        <v>4</v>
      </c>
      <c r="E3042" s="34">
        <v>4</v>
      </c>
      <c r="F3042" s="34" t="s">
        <v>1311</v>
      </c>
      <c r="G3042" s="34" t="s">
        <v>201</v>
      </c>
      <c r="H3042" s="35" t="s">
        <v>768</v>
      </c>
      <c r="I3042" s="43"/>
      <c r="J3042" s="96"/>
      <c r="K3042" s="138">
        <v>32.283814938181798</v>
      </c>
      <c r="L3042" s="37"/>
      <c r="M3042" s="138">
        <v>5.4677074327272699</v>
      </c>
      <c r="N3042" s="138">
        <v>72.197141086363601</v>
      </c>
      <c r="O3042" s="138">
        <v>15.1533238545454</v>
      </c>
      <c r="P3042" s="138">
        <v>3.7665591909090899</v>
      </c>
    </row>
    <row r="3043" spans="1:16" x14ac:dyDescent="0.25">
      <c r="A3043" s="3">
        <f xml:space="preserve"> ROW( data_scaledImpacts[[#This Row],[row_id]] ) - ROW( data_scaledImpacts[[#Headers],[row_id]] )</f>
        <v>3042</v>
      </c>
      <c r="B3043" s="41" t="str">
        <f xml:space="preserve"> _xlfn.TEXTJOIN( "", , data_scaledImpacts[[#This Row],[sector]:[impactType]] )</f>
        <v>VibrioMIROC55 N/AMortality</v>
      </c>
      <c r="C3043" s="33" t="s">
        <v>1306</v>
      </c>
      <c r="D3043" s="33" t="s">
        <v>4</v>
      </c>
      <c r="E3043" s="34">
        <v>5</v>
      </c>
      <c r="F3043" s="34" t="s">
        <v>1311</v>
      </c>
      <c r="G3043" s="34" t="s">
        <v>201</v>
      </c>
      <c r="H3043" s="35" t="s">
        <v>768</v>
      </c>
      <c r="I3043" s="43"/>
      <c r="J3043" s="111"/>
      <c r="K3043" s="138">
        <v>39.093599829090898</v>
      </c>
      <c r="L3043" s="39"/>
      <c r="M3043" s="138">
        <v>7.3880697190909004</v>
      </c>
      <c r="N3043" s="138">
        <v>97.212348560909007</v>
      </c>
      <c r="O3043" s="138">
        <v>20.9652086636363</v>
      </c>
      <c r="P3043" s="138">
        <v>5.74244294818181</v>
      </c>
    </row>
    <row r="3044" spans="1:16" x14ac:dyDescent="0.25">
      <c r="A3044" s="3">
        <f xml:space="preserve"> ROW( data_scaledImpacts[[#This Row],[row_id]] ) - ROW( data_scaledImpacts[[#Headers],[row_id]] )</f>
        <v>3043</v>
      </c>
      <c r="B3044" s="41" t="str">
        <f xml:space="preserve"> _xlfn.TEXTJOIN( "", , data_scaledImpacts[[#This Row],[sector]:[impactType]] )</f>
        <v>MentalHealthCanESM21N/A</v>
      </c>
      <c r="C3044" s="33" t="s">
        <v>1312</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25">
      <c r="A3045" s="3">
        <f xml:space="preserve"> ROW( data_scaledImpacts[[#This Row],[row_id]] ) - ROW( data_scaledImpacts[[#Headers],[row_id]] )</f>
        <v>3044</v>
      </c>
      <c r="B3045" s="41" t="str">
        <f xml:space="preserve"> _xlfn.TEXTJOIN( "", , data_scaledImpacts[[#This Row],[sector]:[impactType]] )</f>
        <v>MentalHealthCCSM41N/A</v>
      </c>
      <c r="C3045" s="33" t="s">
        <v>1312</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25">
      <c r="A3046" s="3">
        <f xml:space="preserve"> ROW( data_scaledImpacts[[#This Row],[row_id]] ) - ROW( data_scaledImpacts[[#Headers],[row_id]] )</f>
        <v>3045</v>
      </c>
      <c r="B3046" s="41" t="str">
        <f xml:space="preserve"> _xlfn.TEXTJOIN( "", , data_scaledImpacts[[#This Row],[sector]:[impactType]] )</f>
        <v>MentalHealthGISS-E2-R1N/A</v>
      </c>
      <c r="C3046" s="33" t="s">
        <v>1312</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25">
      <c r="A3047" s="3">
        <f xml:space="preserve"> ROW( data_scaledImpacts[[#This Row],[row_id]] ) - ROW( data_scaledImpacts[[#Headers],[row_id]] )</f>
        <v>3046</v>
      </c>
      <c r="B3047" s="41" t="str">
        <f xml:space="preserve"> _xlfn.TEXTJOIN( "", , data_scaledImpacts[[#This Row],[sector]:[impactType]] )</f>
        <v>MentalHealthHadGEM2-ES1N/A</v>
      </c>
      <c r="C3047" s="33" t="s">
        <v>1312</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25">
      <c r="A3048" s="3">
        <f xml:space="preserve"> ROW( data_scaledImpacts[[#This Row],[row_id]] ) - ROW( data_scaledImpacts[[#Headers],[row_id]] )</f>
        <v>3047</v>
      </c>
      <c r="B3048" s="41" t="str">
        <f xml:space="preserve"> _xlfn.TEXTJOIN( "", , data_scaledImpacts[[#This Row],[sector]:[impactType]] )</f>
        <v>MentalHealthMIROC51N/A</v>
      </c>
      <c r="C3048" s="33" t="s">
        <v>1312</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25">
      <c r="A3049" s="3">
        <f xml:space="preserve"> ROW( data_scaledImpacts[[#This Row],[row_id]] ) - ROW( data_scaledImpacts[[#Headers],[row_id]] )</f>
        <v>3048</v>
      </c>
      <c r="B3049" s="41" t="str">
        <f xml:space="preserve"> _xlfn.TEXTJOIN( "", , data_scaledImpacts[[#This Row],[sector]:[impactType]] )</f>
        <v>MentalHealthGFDL-CM31N/A</v>
      </c>
      <c r="C3049" s="33" t="s">
        <v>1312</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25">
      <c r="A3050" s="3">
        <f xml:space="preserve"> ROW( data_scaledImpacts[[#This Row],[row_id]] ) - ROW( data_scaledImpacts[[#Headers],[row_id]] )</f>
        <v>3049</v>
      </c>
      <c r="B3050" s="41" t="str">
        <f xml:space="preserve"> _xlfn.TEXTJOIN( "", , data_scaledImpacts[[#This Row],[sector]:[impactType]] )</f>
        <v>MentalHealthCanESM22N/A</v>
      </c>
      <c r="C3050" s="33" t="s">
        <v>1312</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25">
      <c r="A3051" s="3">
        <f xml:space="preserve"> ROW( data_scaledImpacts[[#This Row],[row_id]] ) - ROW( data_scaledImpacts[[#Headers],[row_id]] )</f>
        <v>3050</v>
      </c>
      <c r="B3051" s="41" t="str">
        <f xml:space="preserve"> _xlfn.TEXTJOIN( "", , data_scaledImpacts[[#This Row],[sector]:[impactType]] )</f>
        <v>MentalHealthCCSM42N/A</v>
      </c>
      <c r="C3051" s="33" t="s">
        <v>1312</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25">
      <c r="A3052" s="3">
        <f xml:space="preserve"> ROW( data_scaledImpacts[[#This Row],[row_id]] ) - ROW( data_scaledImpacts[[#Headers],[row_id]] )</f>
        <v>3051</v>
      </c>
      <c r="B3052" s="41" t="str">
        <f xml:space="preserve"> _xlfn.TEXTJOIN( "", , data_scaledImpacts[[#This Row],[sector]:[impactType]] )</f>
        <v>MentalHealthGISS-E2-R2N/A</v>
      </c>
      <c r="C3052" s="33" t="s">
        <v>1312</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25">
      <c r="A3053" s="3">
        <f xml:space="preserve"> ROW( data_scaledImpacts[[#This Row],[row_id]] ) - ROW( data_scaledImpacts[[#Headers],[row_id]] )</f>
        <v>3052</v>
      </c>
      <c r="B3053" s="41" t="str">
        <f xml:space="preserve"> _xlfn.TEXTJOIN( "", , data_scaledImpacts[[#This Row],[sector]:[impactType]] )</f>
        <v>MentalHealthHadGEM2-ES2N/A</v>
      </c>
      <c r="C3053" s="33" t="s">
        <v>1312</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25">
      <c r="A3054" s="3">
        <f xml:space="preserve"> ROW( data_scaledImpacts[[#This Row],[row_id]] ) - ROW( data_scaledImpacts[[#Headers],[row_id]] )</f>
        <v>3053</v>
      </c>
      <c r="B3054" s="41" t="str">
        <f xml:space="preserve"> _xlfn.TEXTJOIN( "", , data_scaledImpacts[[#This Row],[sector]:[impactType]] )</f>
        <v>MentalHealthMIROC52N/A</v>
      </c>
      <c r="C3054" s="33" t="s">
        <v>1312</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25">
      <c r="A3055" s="3">
        <f xml:space="preserve"> ROW( data_scaledImpacts[[#This Row],[row_id]] ) - ROW( data_scaledImpacts[[#Headers],[row_id]] )</f>
        <v>3054</v>
      </c>
      <c r="B3055" s="41" t="str">
        <f xml:space="preserve"> _xlfn.TEXTJOIN( "", , data_scaledImpacts[[#This Row],[sector]:[impactType]] )</f>
        <v>MentalHealthGFDL-CM32N/A</v>
      </c>
      <c r="C3055" s="33" t="s">
        <v>1312</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25">
      <c r="A3056" s="3">
        <f xml:space="preserve"> ROW( data_scaledImpacts[[#This Row],[row_id]] ) - ROW( data_scaledImpacts[[#Headers],[row_id]] )</f>
        <v>3055</v>
      </c>
      <c r="B3056" s="41" t="str">
        <f xml:space="preserve"> _xlfn.TEXTJOIN( "", , data_scaledImpacts[[#This Row],[sector]:[impactType]] )</f>
        <v>MentalHealthCanESM23N/A</v>
      </c>
      <c r="C3056" s="33" t="s">
        <v>1312</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25">
      <c r="A3057" s="3">
        <f xml:space="preserve"> ROW( data_scaledImpacts[[#This Row],[row_id]] ) - ROW( data_scaledImpacts[[#Headers],[row_id]] )</f>
        <v>3056</v>
      </c>
      <c r="B3057" s="41" t="str">
        <f xml:space="preserve"> _xlfn.TEXTJOIN( "", , data_scaledImpacts[[#This Row],[sector]:[impactType]] )</f>
        <v>MentalHealthCCSM43N/A</v>
      </c>
      <c r="C3057" s="33" t="s">
        <v>1312</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25">
      <c r="A3058" s="3">
        <f xml:space="preserve"> ROW( data_scaledImpacts[[#This Row],[row_id]] ) - ROW( data_scaledImpacts[[#Headers],[row_id]] )</f>
        <v>3057</v>
      </c>
      <c r="B3058" s="41" t="str">
        <f xml:space="preserve"> _xlfn.TEXTJOIN( "", , data_scaledImpacts[[#This Row],[sector]:[impactType]] )</f>
        <v>MentalHealthGISS-E2-R3N/A</v>
      </c>
      <c r="C3058" s="33" t="s">
        <v>1312</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25">
      <c r="A3059" s="3">
        <f xml:space="preserve"> ROW( data_scaledImpacts[[#This Row],[row_id]] ) - ROW( data_scaledImpacts[[#Headers],[row_id]] )</f>
        <v>3058</v>
      </c>
      <c r="B3059" s="41" t="str">
        <f xml:space="preserve"> _xlfn.TEXTJOIN( "", , data_scaledImpacts[[#This Row],[sector]:[impactType]] )</f>
        <v>MentalHealthHadGEM2-ES3N/A</v>
      </c>
      <c r="C3059" s="33" t="s">
        <v>1312</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25">
      <c r="A3060" s="3">
        <f xml:space="preserve"> ROW( data_scaledImpacts[[#This Row],[row_id]] ) - ROW( data_scaledImpacts[[#Headers],[row_id]] )</f>
        <v>3059</v>
      </c>
      <c r="B3060" s="41" t="str">
        <f xml:space="preserve"> _xlfn.TEXTJOIN( "", , data_scaledImpacts[[#This Row],[sector]:[impactType]] )</f>
        <v>MentalHealthMIROC53N/A</v>
      </c>
      <c r="C3060" s="33" t="s">
        <v>1312</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25">
      <c r="A3061" s="3">
        <f xml:space="preserve"> ROW( data_scaledImpacts[[#This Row],[row_id]] ) - ROW( data_scaledImpacts[[#Headers],[row_id]] )</f>
        <v>3060</v>
      </c>
      <c r="B3061" s="41" t="str">
        <f xml:space="preserve"> _xlfn.TEXTJOIN( "", , data_scaledImpacts[[#This Row],[sector]:[impactType]] )</f>
        <v>MentalHealthGFDL-CM33N/A</v>
      </c>
      <c r="C3061" s="33" t="s">
        <v>1312</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25">
      <c r="A3062" s="3">
        <f xml:space="preserve"> ROW( data_scaledImpacts[[#This Row],[row_id]] ) - ROW( data_scaledImpacts[[#Headers],[row_id]] )</f>
        <v>3061</v>
      </c>
      <c r="B3062" s="41" t="str">
        <f xml:space="preserve"> _xlfn.TEXTJOIN( "", , data_scaledImpacts[[#This Row],[sector]:[impactType]] )</f>
        <v>MentalHealthCanESM24N/A</v>
      </c>
      <c r="C3062" s="33" t="s">
        <v>1312</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25">
      <c r="A3063" s="3">
        <f xml:space="preserve"> ROW( data_scaledImpacts[[#This Row],[row_id]] ) - ROW( data_scaledImpacts[[#Headers],[row_id]] )</f>
        <v>3062</v>
      </c>
      <c r="B3063" s="41" t="str">
        <f xml:space="preserve"> _xlfn.TEXTJOIN( "", , data_scaledImpacts[[#This Row],[sector]:[impactType]] )</f>
        <v>MentalHealthCCSM44N/A</v>
      </c>
      <c r="C3063" s="33" t="s">
        <v>1312</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25">
      <c r="A3064" s="3">
        <f xml:space="preserve"> ROW( data_scaledImpacts[[#This Row],[row_id]] ) - ROW( data_scaledImpacts[[#Headers],[row_id]] )</f>
        <v>3063</v>
      </c>
      <c r="B3064" s="41" t="str">
        <f xml:space="preserve"> _xlfn.TEXTJOIN( "", , data_scaledImpacts[[#This Row],[sector]:[impactType]] )</f>
        <v>MentalHealthHadGEM2-ES4N/A</v>
      </c>
      <c r="C3064" s="33" t="s">
        <v>1312</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25">
      <c r="A3065" s="3">
        <f xml:space="preserve"> ROW( data_scaledImpacts[[#This Row],[row_id]] ) - ROW( data_scaledImpacts[[#Headers],[row_id]] )</f>
        <v>3064</v>
      </c>
      <c r="B3065" s="41" t="str">
        <f xml:space="preserve"> _xlfn.TEXTJOIN( "", , data_scaledImpacts[[#This Row],[sector]:[impactType]] )</f>
        <v>MentalHealthMIROC54N/A</v>
      </c>
      <c r="C3065" s="33" t="s">
        <v>1312</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25">
      <c r="A3066" s="3">
        <f xml:space="preserve"> ROW( data_scaledImpacts[[#This Row],[row_id]] ) - ROW( data_scaledImpacts[[#Headers],[row_id]] )</f>
        <v>3065</v>
      </c>
      <c r="B3066" s="41" t="str">
        <f xml:space="preserve"> _xlfn.TEXTJOIN( "", , data_scaledImpacts[[#This Row],[sector]:[impactType]] )</f>
        <v>MentalHealthGFDL-CM34N/A</v>
      </c>
      <c r="C3066" s="33" t="s">
        <v>1312</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25">
      <c r="A3067" s="3">
        <f xml:space="preserve"> ROW( data_scaledImpacts[[#This Row],[row_id]] ) - ROW( data_scaledImpacts[[#Headers],[row_id]] )</f>
        <v>3066</v>
      </c>
      <c r="B3067" s="41" t="str">
        <f xml:space="preserve"> _xlfn.TEXTJOIN( "", , data_scaledImpacts[[#This Row],[sector]:[impactType]] )</f>
        <v>MentalHealthCanESM25N/A</v>
      </c>
      <c r="C3067" s="33" t="s">
        <v>1312</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25">
      <c r="A3068" s="3">
        <f xml:space="preserve"> ROW( data_scaledImpacts[[#This Row],[row_id]] ) - ROW( data_scaledImpacts[[#Headers],[row_id]] )</f>
        <v>3067</v>
      </c>
      <c r="B3068" s="41" t="str">
        <f xml:space="preserve"> _xlfn.TEXTJOIN( "", , data_scaledImpacts[[#This Row],[sector]:[impactType]] )</f>
        <v>MentalHealthCCSM45N/A</v>
      </c>
      <c r="C3068" s="33" t="s">
        <v>1312</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25">
      <c r="A3069" s="3">
        <f xml:space="preserve"> ROW( data_scaledImpacts[[#This Row],[row_id]] ) - ROW( data_scaledImpacts[[#Headers],[row_id]] )</f>
        <v>3068</v>
      </c>
      <c r="B3069" s="41" t="str">
        <f xml:space="preserve"> _xlfn.TEXTJOIN( "", , data_scaledImpacts[[#This Row],[sector]:[impactType]] )</f>
        <v>MentalHealthHadGEM2-ES5N/A</v>
      </c>
      <c r="C3069" s="33" t="s">
        <v>1312</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25">
      <c r="A3070" s="3">
        <f xml:space="preserve"> ROW( data_scaledImpacts[[#This Row],[row_id]] ) - ROW( data_scaledImpacts[[#Headers],[row_id]] )</f>
        <v>3069</v>
      </c>
      <c r="B3070" s="41" t="str">
        <f xml:space="preserve"> _xlfn.TEXTJOIN( "", , data_scaledImpacts[[#This Row],[sector]:[impactType]] )</f>
        <v>MentalHealthMIROC55N/A</v>
      </c>
      <c r="C3070" s="33" t="s">
        <v>1312</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25">
      <c r="A3071" s="3">
        <f xml:space="preserve"> ROW( data_scaledImpacts[[#This Row],[row_id]] ) - ROW( data_scaledImpacts[[#Headers],[row_id]] )</f>
        <v>3070</v>
      </c>
      <c r="B3071" s="41" t="str">
        <f xml:space="preserve"> _xlfn.TEXTJOIN( "", , data_scaledImpacts[[#This Row],[sector]:[impactType]] )</f>
        <v>MentalHealthGFDL-CM35N/A</v>
      </c>
      <c r="C3071" s="33" t="s">
        <v>1312</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25">
      <c r="A3072" s="3">
        <f xml:space="preserve"> ROW( data_scaledImpacts[[#This Row],[row_id]] ) - ROW( data_scaledImpacts[[#Headers],[row_id]] )</f>
        <v>3071</v>
      </c>
      <c r="B3072" s="41" t="str">
        <f xml:space="preserve"> _xlfn.TEXTJOIN( "", , data_scaledImpacts[[#This Row],[sector]:[impactType]] )</f>
        <v>MentalHealthCanESM26N/A</v>
      </c>
      <c r="C3072" s="33" t="s">
        <v>1312</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25">
      <c r="A3073" s="3">
        <f xml:space="preserve"> ROW( data_scaledImpacts[[#This Row],[row_id]] ) - ROW( data_scaledImpacts[[#Headers],[row_id]] )</f>
        <v>3072</v>
      </c>
      <c r="B3073" s="41" t="str">
        <f xml:space="preserve"> _xlfn.TEXTJOIN( "", , data_scaledImpacts[[#This Row],[sector]:[impactType]] )</f>
        <v>MentalHealthHadGEM2-ES6N/A</v>
      </c>
      <c r="C3073" s="33" t="s">
        <v>1312</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25">
      <c r="A3074" s="3">
        <f xml:space="preserve"> ROW( data_scaledImpacts[[#This Row],[row_id]] ) - ROW( data_scaledImpacts[[#Headers],[row_id]] )</f>
        <v>3073</v>
      </c>
      <c r="B3074" s="41" t="str">
        <f xml:space="preserve"> _xlfn.TEXTJOIN( "", , data_scaledImpacts[[#This Row],[sector]:[impactType]] )</f>
        <v>MentalHealthGFDL-CM36N/A</v>
      </c>
      <c r="C3074" s="33" t="s">
        <v>1312</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5" x14ac:dyDescent="0.25"/>
  <sheetData>
    <row r="1" spans="1:9" x14ac:dyDescent="0.25">
      <c r="A1" t="s">
        <v>780</v>
      </c>
      <c r="B1" t="s">
        <v>232</v>
      </c>
      <c r="C1" t="s">
        <v>1107</v>
      </c>
      <c r="D1" t="s">
        <v>1108</v>
      </c>
      <c r="E1" t="s">
        <v>1109</v>
      </c>
      <c r="F1" t="s">
        <v>1110</v>
      </c>
      <c r="G1" t="s">
        <v>1111</v>
      </c>
      <c r="H1" t="s">
        <v>1112</v>
      </c>
      <c r="I1" t="s">
        <v>1113</v>
      </c>
    </row>
    <row r="2" spans="1:9" x14ac:dyDescent="0.25">
      <c r="A2" s="3">
        <f xml:space="preserve"> ROW( slr_cm[[#This Row],[row_id]] ) - ROW( slr_cm[[#Headers],[row_id]] )</f>
        <v>1</v>
      </c>
      <c r="B2" s="102">
        <v>2000</v>
      </c>
      <c r="C2" s="103">
        <v>0</v>
      </c>
      <c r="D2" s="103">
        <v>0</v>
      </c>
      <c r="E2" s="103">
        <v>0</v>
      </c>
      <c r="F2" s="103">
        <v>0</v>
      </c>
      <c r="G2" s="103">
        <v>0</v>
      </c>
      <c r="H2" s="103">
        <v>0</v>
      </c>
      <c r="I2" s="103">
        <v>0</v>
      </c>
    </row>
    <row r="3" spans="1:9" x14ac:dyDescent="0.25">
      <c r="A3" s="3">
        <f xml:space="preserve"> ROW( slr_cm[[#This Row],[row_id]] ) - ROW( slr_cm[[#Headers],[row_id]] )</f>
        <v>2</v>
      </c>
      <c r="B3" s="102">
        <v>2001</v>
      </c>
      <c r="C3" s="103">
        <v>0</v>
      </c>
      <c r="D3" s="103">
        <v>0.3</v>
      </c>
      <c r="E3" s="103">
        <v>0.4</v>
      </c>
      <c r="F3" s="103">
        <v>0.4</v>
      </c>
      <c r="G3" s="103">
        <v>0.5</v>
      </c>
      <c r="H3" s="103">
        <v>0.5</v>
      </c>
      <c r="I3" s="103">
        <v>0.5</v>
      </c>
    </row>
    <row r="4" spans="1:9" x14ac:dyDescent="0.25">
      <c r="A4" s="3">
        <f xml:space="preserve"> ROW( slr_cm[[#This Row],[row_id]] ) - ROW( slr_cm[[#Headers],[row_id]] )</f>
        <v>3</v>
      </c>
      <c r="B4" s="102">
        <v>2002</v>
      </c>
      <c r="C4" s="103">
        <v>0</v>
      </c>
      <c r="D4" s="103">
        <v>0.6</v>
      </c>
      <c r="E4" s="103">
        <v>0.8</v>
      </c>
      <c r="F4" s="103">
        <v>0.8</v>
      </c>
      <c r="G4" s="103">
        <v>1</v>
      </c>
      <c r="H4" s="103">
        <v>1</v>
      </c>
      <c r="I4" s="103">
        <v>1</v>
      </c>
    </row>
    <row r="5" spans="1:9" x14ac:dyDescent="0.25">
      <c r="A5" s="3">
        <f xml:space="preserve"> ROW( slr_cm[[#This Row],[row_id]] ) - ROW( slr_cm[[#Headers],[row_id]] )</f>
        <v>4</v>
      </c>
      <c r="B5" s="102">
        <v>2003</v>
      </c>
      <c r="C5" s="103">
        <v>0</v>
      </c>
      <c r="D5" s="103">
        <v>0.9</v>
      </c>
      <c r="E5" s="103">
        <v>1.2</v>
      </c>
      <c r="F5" s="103">
        <v>1.2</v>
      </c>
      <c r="G5" s="103">
        <v>1.5</v>
      </c>
      <c r="H5" s="103">
        <v>1.5</v>
      </c>
      <c r="I5" s="103">
        <v>1.5</v>
      </c>
    </row>
    <row r="6" spans="1:9" x14ac:dyDescent="0.25">
      <c r="A6" s="3">
        <f xml:space="preserve"> ROW( slr_cm[[#This Row],[row_id]] ) - ROW( slr_cm[[#Headers],[row_id]] )</f>
        <v>5</v>
      </c>
      <c r="B6" s="102">
        <v>2004</v>
      </c>
      <c r="C6" s="103">
        <v>0</v>
      </c>
      <c r="D6" s="103">
        <v>1.2</v>
      </c>
      <c r="E6" s="103">
        <v>1.6</v>
      </c>
      <c r="F6" s="103">
        <v>1.6</v>
      </c>
      <c r="G6" s="103">
        <v>2</v>
      </c>
      <c r="H6" s="103">
        <v>2</v>
      </c>
      <c r="I6" s="103">
        <v>2</v>
      </c>
    </row>
    <row r="7" spans="1:9" x14ac:dyDescent="0.25">
      <c r="A7" s="3">
        <f xml:space="preserve"> ROW( slr_cm[[#This Row],[row_id]] ) - ROW( slr_cm[[#Headers],[row_id]] )</f>
        <v>6</v>
      </c>
      <c r="B7" s="102">
        <v>2005</v>
      </c>
      <c r="C7" s="103">
        <v>0</v>
      </c>
      <c r="D7" s="103">
        <v>1.5</v>
      </c>
      <c r="E7" s="103">
        <v>2</v>
      </c>
      <c r="F7" s="103">
        <v>2</v>
      </c>
      <c r="G7" s="103">
        <v>2.5</v>
      </c>
      <c r="H7" s="103">
        <v>2.5</v>
      </c>
      <c r="I7" s="103">
        <v>2.5</v>
      </c>
    </row>
    <row r="8" spans="1:9" x14ac:dyDescent="0.25">
      <c r="A8" s="3">
        <f xml:space="preserve"> ROW( slr_cm[[#This Row],[row_id]] ) - ROW( slr_cm[[#Headers],[row_id]] )</f>
        <v>7</v>
      </c>
      <c r="B8" s="102">
        <v>2006</v>
      </c>
      <c r="C8" s="103">
        <v>0</v>
      </c>
      <c r="D8" s="103">
        <v>1.8</v>
      </c>
      <c r="E8" s="103">
        <v>2.4</v>
      </c>
      <c r="F8" s="103">
        <v>2.4</v>
      </c>
      <c r="G8" s="103">
        <v>3</v>
      </c>
      <c r="H8" s="103">
        <v>3</v>
      </c>
      <c r="I8" s="103">
        <v>3</v>
      </c>
    </row>
    <row r="9" spans="1:9" x14ac:dyDescent="0.25">
      <c r="A9" s="3">
        <f xml:space="preserve"> ROW( slr_cm[[#This Row],[row_id]] ) - ROW( slr_cm[[#Headers],[row_id]] )</f>
        <v>8</v>
      </c>
      <c r="B9" s="102">
        <v>2007</v>
      </c>
      <c r="C9" s="103">
        <v>0</v>
      </c>
      <c r="D9" s="103">
        <v>2.1</v>
      </c>
      <c r="E9" s="103">
        <v>2.8</v>
      </c>
      <c r="F9" s="103">
        <v>2.8</v>
      </c>
      <c r="G9" s="103">
        <v>3.5</v>
      </c>
      <c r="H9" s="103">
        <v>3.5</v>
      </c>
      <c r="I9" s="103">
        <v>3.5</v>
      </c>
    </row>
    <row r="10" spans="1:9" x14ac:dyDescent="0.25">
      <c r="A10" s="3">
        <f xml:space="preserve"> ROW( slr_cm[[#This Row],[row_id]] ) - ROW( slr_cm[[#Headers],[row_id]] )</f>
        <v>9</v>
      </c>
      <c r="B10" s="102">
        <v>2008</v>
      </c>
      <c r="C10" s="103">
        <v>0</v>
      </c>
      <c r="D10" s="103">
        <v>2.4</v>
      </c>
      <c r="E10" s="103">
        <v>3.2</v>
      </c>
      <c r="F10" s="103">
        <v>3.2</v>
      </c>
      <c r="G10" s="103">
        <v>4</v>
      </c>
      <c r="H10" s="103">
        <v>4</v>
      </c>
      <c r="I10" s="103">
        <v>4</v>
      </c>
    </row>
    <row r="11" spans="1:9" x14ac:dyDescent="0.25">
      <c r="A11" s="3">
        <f xml:space="preserve"> ROW( slr_cm[[#This Row],[row_id]] ) - ROW( slr_cm[[#Headers],[row_id]] )</f>
        <v>10</v>
      </c>
      <c r="B11" s="102">
        <v>2009</v>
      </c>
      <c r="C11" s="103">
        <v>0</v>
      </c>
      <c r="D11" s="103">
        <v>2.7</v>
      </c>
      <c r="E11" s="103">
        <v>3.6</v>
      </c>
      <c r="F11" s="103">
        <v>3.6</v>
      </c>
      <c r="G11" s="103">
        <v>4.5</v>
      </c>
      <c r="H11" s="103">
        <v>4.5</v>
      </c>
      <c r="I11" s="103">
        <v>4.5</v>
      </c>
    </row>
    <row r="12" spans="1:9" x14ac:dyDescent="0.25">
      <c r="A12" s="3">
        <f xml:space="preserve"> ROW( slr_cm[[#This Row],[row_id]] ) - ROW( slr_cm[[#Headers],[row_id]] )</f>
        <v>11</v>
      </c>
      <c r="B12" s="102">
        <v>2010</v>
      </c>
      <c r="C12" s="103">
        <v>0</v>
      </c>
      <c r="D12" s="103">
        <v>3</v>
      </c>
      <c r="E12" s="103">
        <v>4</v>
      </c>
      <c r="F12" s="103">
        <v>4</v>
      </c>
      <c r="G12" s="103">
        <v>5</v>
      </c>
      <c r="H12" s="103">
        <v>5</v>
      </c>
      <c r="I12" s="103">
        <v>5</v>
      </c>
    </row>
    <row r="13" spans="1:9" x14ac:dyDescent="0.2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25">
      <c r="A14" s="3">
        <f xml:space="preserve"> ROW( slr_cm[[#This Row],[row_id]] ) - ROW( slr_cm[[#Headers],[row_id]] )</f>
        <v>13</v>
      </c>
      <c r="B14" s="102">
        <v>2012</v>
      </c>
      <c r="C14" s="103">
        <v>0</v>
      </c>
      <c r="D14" s="103">
        <v>3.6</v>
      </c>
      <c r="E14" s="103">
        <v>4.8</v>
      </c>
      <c r="F14" s="103">
        <v>5.2</v>
      </c>
      <c r="G14" s="103">
        <v>6</v>
      </c>
      <c r="H14" s="103">
        <v>6.2</v>
      </c>
      <c r="I14" s="103">
        <v>6.2</v>
      </c>
    </row>
    <row r="15" spans="1:9" x14ac:dyDescent="0.25">
      <c r="A15" s="3">
        <f xml:space="preserve"> ROW( slr_cm[[#This Row],[row_id]] ) - ROW( slr_cm[[#Headers],[row_id]] )</f>
        <v>14</v>
      </c>
      <c r="B15" s="102">
        <v>2013</v>
      </c>
      <c r="C15" s="103">
        <v>0</v>
      </c>
      <c r="D15" s="103">
        <v>3.9</v>
      </c>
      <c r="E15" s="103">
        <v>5.2</v>
      </c>
      <c r="F15" s="103">
        <v>5.8</v>
      </c>
      <c r="G15" s="103">
        <v>6.5</v>
      </c>
      <c r="H15" s="103">
        <v>6.8</v>
      </c>
      <c r="I15" s="103">
        <v>6.8</v>
      </c>
    </row>
    <row r="16" spans="1:9" x14ac:dyDescent="0.25">
      <c r="A16" s="3">
        <f xml:space="preserve"> ROW( slr_cm[[#This Row],[row_id]] ) - ROW( slr_cm[[#Headers],[row_id]] )</f>
        <v>15</v>
      </c>
      <c r="B16" s="102">
        <v>2014</v>
      </c>
      <c r="C16" s="103">
        <v>0</v>
      </c>
      <c r="D16" s="103">
        <v>4.2</v>
      </c>
      <c r="E16" s="103">
        <v>5.6</v>
      </c>
      <c r="F16" s="103">
        <v>6.4</v>
      </c>
      <c r="G16" s="103">
        <v>7</v>
      </c>
      <c r="H16" s="103">
        <v>7.4</v>
      </c>
      <c r="I16" s="103">
        <v>7.4</v>
      </c>
    </row>
    <row r="17" spans="1:9" x14ac:dyDescent="0.25">
      <c r="A17" s="3">
        <f xml:space="preserve"> ROW( slr_cm[[#This Row],[row_id]] ) - ROW( slr_cm[[#Headers],[row_id]] )</f>
        <v>16</v>
      </c>
      <c r="B17" s="102">
        <v>2015</v>
      </c>
      <c r="C17" s="103">
        <v>0</v>
      </c>
      <c r="D17" s="103">
        <v>4.5</v>
      </c>
      <c r="E17" s="103">
        <v>6</v>
      </c>
      <c r="F17" s="103">
        <v>7</v>
      </c>
      <c r="G17" s="103">
        <v>7.5</v>
      </c>
      <c r="H17" s="103">
        <v>8</v>
      </c>
      <c r="I17" s="103">
        <v>8</v>
      </c>
    </row>
    <row r="18" spans="1:9" x14ac:dyDescent="0.25">
      <c r="A18" s="3">
        <f xml:space="preserve"> ROW( slr_cm[[#This Row],[row_id]] ) - ROW( slr_cm[[#Headers],[row_id]] )</f>
        <v>17</v>
      </c>
      <c r="B18" s="102">
        <v>2016</v>
      </c>
      <c r="C18" s="103">
        <v>0</v>
      </c>
      <c r="D18" s="103">
        <v>4.8</v>
      </c>
      <c r="E18" s="103">
        <v>6.4</v>
      </c>
      <c r="F18" s="103">
        <v>7.6</v>
      </c>
      <c r="G18" s="103">
        <v>8</v>
      </c>
      <c r="H18" s="103">
        <v>8.6</v>
      </c>
      <c r="I18" s="103">
        <v>8.6</v>
      </c>
    </row>
    <row r="19" spans="1:9" x14ac:dyDescent="0.2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2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2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25">
      <c r="A22" s="3">
        <f xml:space="preserve"> ROW( slr_cm[[#This Row],[row_id]] ) - ROW( slr_cm[[#Headers],[row_id]] )</f>
        <v>21</v>
      </c>
      <c r="B22" s="102">
        <v>2020</v>
      </c>
      <c r="C22" s="103">
        <v>0</v>
      </c>
      <c r="D22" s="103">
        <v>6</v>
      </c>
      <c r="E22" s="103">
        <v>8</v>
      </c>
      <c r="F22" s="103">
        <v>10</v>
      </c>
      <c r="G22" s="103">
        <v>10</v>
      </c>
      <c r="H22" s="103">
        <v>11</v>
      </c>
      <c r="I22" s="103">
        <v>11</v>
      </c>
    </row>
    <row r="23" spans="1:9" x14ac:dyDescent="0.2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2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2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2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2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2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2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2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2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25">
      <c r="A32" s="3">
        <f xml:space="preserve"> ROW( slr_cm[[#This Row],[row_id]] ) - ROW( slr_cm[[#Headers],[row_id]] )</f>
        <v>31</v>
      </c>
      <c r="B32" s="102">
        <v>2030</v>
      </c>
      <c r="C32" s="103">
        <v>0</v>
      </c>
      <c r="D32" s="103">
        <v>9</v>
      </c>
      <c r="E32" s="103">
        <v>13</v>
      </c>
      <c r="F32" s="103">
        <v>16</v>
      </c>
      <c r="G32" s="103">
        <v>19</v>
      </c>
      <c r="H32" s="103">
        <v>21</v>
      </c>
      <c r="I32" s="103">
        <v>24</v>
      </c>
    </row>
    <row r="33" spans="1:9" x14ac:dyDescent="0.2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2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2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2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2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2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2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2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2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25">
      <c r="A42" s="3">
        <f xml:space="preserve"> ROW( slr_cm[[#This Row],[row_id]] ) - ROW( slr_cm[[#Headers],[row_id]] )</f>
        <v>41</v>
      </c>
      <c r="B42" s="102">
        <v>2040</v>
      </c>
      <c r="C42" s="103">
        <v>0</v>
      </c>
      <c r="D42" s="103">
        <v>13</v>
      </c>
      <c r="E42" s="103">
        <v>18</v>
      </c>
      <c r="F42" s="103">
        <v>25</v>
      </c>
      <c r="G42" s="103">
        <v>30</v>
      </c>
      <c r="H42" s="103">
        <v>36</v>
      </c>
      <c r="I42" s="103">
        <v>41</v>
      </c>
    </row>
    <row r="43" spans="1:9" x14ac:dyDescent="0.2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2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2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2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2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2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2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2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2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25">
      <c r="A52" s="3">
        <f xml:space="preserve"> ROW( slr_cm[[#This Row],[row_id]] ) - ROW( slr_cm[[#Headers],[row_id]] )</f>
        <v>51</v>
      </c>
      <c r="B52" s="102">
        <v>2050</v>
      </c>
      <c r="C52" s="103">
        <v>0</v>
      </c>
      <c r="D52" s="103">
        <v>16</v>
      </c>
      <c r="E52" s="103">
        <v>24</v>
      </c>
      <c r="F52" s="103">
        <v>34</v>
      </c>
      <c r="G52" s="103">
        <v>44</v>
      </c>
      <c r="H52" s="103">
        <v>54</v>
      </c>
      <c r="I52" s="103">
        <v>63</v>
      </c>
    </row>
    <row r="53" spans="1:9" x14ac:dyDescent="0.2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2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2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2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2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2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2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2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2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25">
      <c r="A62" s="3">
        <f xml:space="preserve"> ROW( slr_cm[[#This Row],[row_id]] ) - ROW( slr_cm[[#Headers],[row_id]] )</f>
        <v>61</v>
      </c>
      <c r="B62" s="102">
        <v>2060</v>
      </c>
      <c r="C62" s="103">
        <v>0</v>
      </c>
      <c r="D62" s="103">
        <v>19</v>
      </c>
      <c r="E62" s="103">
        <v>29</v>
      </c>
      <c r="F62" s="103">
        <v>45</v>
      </c>
      <c r="G62" s="103">
        <v>60</v>
      </c>
      <c r="H62" s="103">
        <v>77</v>
      </c>
      <c r="I62" s="103">
        <v>90</v>
      </c>
    </row>
    <row r="63" spans="1:9" x14ac:dyDescent="0.2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2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2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2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2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2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2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2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2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2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2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2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2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2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2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2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2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2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2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2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2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2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2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2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2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2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2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2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2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2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2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2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2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2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2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2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2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2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2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2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5" x14ac:dyDescent="0.25"/>
  <cols>
    <col min="3" max="48" width="16.7109375" customWidth="1"/>
  </cols>
  <sheetData>
    <row r="1" spans="1:48" x14ac:dyDescent="0.25">
      <c r="A1" s="101" t="s">
        <v>780</v>
      </c>
      <c r="B1" s="101" t="s">
        <v>232</v>
      </c>
      <c r="C1" s="101" t="s">
        <v>920</v>
      </c>
      <c r="D1" s="101" t="s">
        <v>1247</v>
      </c>
      <c r="E1" s="101" t="s">
        <v>929</v>
      </c>
      <c r="F1" s="101" t="s">
        <v>921</v>
      </c>
      <c r="G1" s="101" t="s">
        <v>1114</v>
      </c>
      <c r="H1" s="101" t="s">
        <v>1115</v>
      </c>
      <c r="I1" s="101" t="s">
        <v>1116</v>
      </c>
      <c r="J1" s="101" t="s">
        <v>1117</v>
      </c>
      <c r="K1" s="101" t="s">
        <v>1118</v>
      </c>
      <c r="L1" s="101" t="s">
        <v>1119</v>
      </c>
      <c r="M1" s="101" t="s">
        <v>1120</v>
      </c>
      <c r="N1" s="101" t="s">
        <v>1121</v>
      </c>
      <c r="O1" s="101" t="s">
        <v>1122</v>
      </c>
      <c r="P1" s="101" t="s">
        <v>1123</v>
      </c>
      <c r="Q1" s="101" t="s">
        <v>1124</v>
      </c>
      <c r="R1" s="101" t="s">
        <v>1125</v>
      </c>
      <c r="S1" s="101" t="s">
        <v>1126</v>
      </c>
      <c r="T1" s="101" t="s">
        <v>1127</v>
      </c>
      <c r="U1" s="101" t="s">
        <v>1128</v>
      </c>
      <c r="V1" s="101" t="s">
        <v>1129</v>
      </c>
      <c r="W1" s="101" t="s">
        <v>1130</v>
      </c>
      <c r="X1" s="101" t="s">
        <v>1131</v>
      </c>
      <c r="Y1" s="101" t="s">
        <v>1132</v>
      </c>
      <c r="Z1" s="101" t="s">
        <v>1133</v>
      </c>
      <c r="AA1" s="101" t="s">
        <v>1134</v>
      </c>
      <c r="AB1" s="101" t="s">
        <v>1135</v>
      </c>
      <c r="AC1" s="101" t="s">
        <v>1136</v>
      </c>
      <c r="AD1" s="101" t="s">
        <v>1137</v>
      </c>
      <c r="AE1" s="101" t="s">
        <v>1138</v>
      </c>
      <c r="AF1" s="101" t="s">
        <v>1139</v>
      </c>
      <c r="AG1" s="101" t="s">
        <v>1140</v>
      </c>
      <c r="AH1" s="101" t="s">
        <v>1141</v>
      </c>
      <c r="AI1" s="101" t="s">
        <v>1142</v>
      </c>
      <c r="AJ1" s="101" t="s">
        <v>1143</v>
      </c>
      <c r="AK1" s="101" t="s">
        <v>1144</v>
      </c>
      <c r="AL1" s="101" t="s">
        <v>1145</v>
      </c>
      <c r="AM1" s="101" t="s">
        <v>1146</v>
      </c>
      <c r="AN1" s="101" t="s">
        <v>1147</v>
      </c>
      <c r="AO1" s="101" t="s">
        <v>1148</v>
      </c>
      <c r="AP1" s="101" t="s">
        <v>1149</v>
      </c>
      <c r="AQ1" s="101" t="s">
        <v>1150</v>
      </c>
      <c r="AR1" s="101" t="s">
        <v>1151</v>
      </c>
      <c r="AS1" s="101" t="s">
        <v>1152</v>
      </c>
      <c r="AT1" s="101" t="s">
        <v>1153</v>
      </c>
      <c r="AU1" s="101" t="s">
        <v>1154</v>
      </c>
      <c r="AV1" s="101" t="s">
        <v>1155</v>
      </c>
    </row>
    <row r="2" spans="1:48" x14ac:dyDescent="0.25">
      <c r="A2" s="107">
        <f xml:space="preserve"> ROW( slrImpacts[[#This Row],[row_id]] ) - ROW( slrImpacts[[#Headers],[row_id]] )</f>
        <v>1</v>
      </c>
      <c r="B2" s="104">
        <v>2000</v>
      </c>
      <c r="C2" s="104" t="s">
        <v>86</v>
      </c>
      <c r="D2" s="104" t="s">
        <v>87</v>
      </c>
      <c r="E2" s="104" t="s">
        <v>927</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25">
      <c r="A3" s="107">
        <f xml:space="preserve"> ROW( slrImpacts[[#This Row],[row_id]] ) - ROW( slrImpacts[[#Headers],[row_id]] )</f>
        <v>2</v>
      </c>
      <c r="B3" s="104">
        <v>2001</v>
      </c>
      <c r="C3" s="104" t="s">
        <v>86</v>
      </c>
      <c r="D3" s="104" t="s">
        <v>87</v>
      </c>
      <c r="E3" s="104" t="s">
        <v>927</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25">
      <c r="A4" s="107">
        <f xml:space="preserve"> ROW( slrImpacts[[#This Row],[row_id]] ) - ROW( slrImpacts[[#Headers],[row_id]] )</f>
        <v>3</v>
      </c>
      <c r="B4" s="104">
        <v>2002</v>
      </c>
      <c r="C4" s="104" t="s">
        <v>86</v>
      </c>
      <c r="D4" s="104" t="s">
        <v>87</v>
      </c>
      <c r="E4" s="104" t="s">
        <v>927</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25">
      <c r="A5" s="107">
        <f xml:space="preserve"> ROW( slrImpacts[[#This Row],[row_id]] ) - ROW( slrImpacts[[#Headers],[row_id]] )</f>
        <v>4</v>
      </c>
      <c r="B5" s="104">
        <v>2003</v>
      </c>
      <c r="C5" s="104" t="s">
        <v>86</v>
      </c>
      <c r="D5" s="104" t="s">
        <v>87</v>
      </c>
      <c r="E5" s="104" t="s">
        <v>927</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25">
      <c r="A6" s="107">
        <f xml:space="preserve"> ROW( slrImpacts[[#This Row],[row_id]] ) - ROW( slrImpacts[[#Headers],[row_id]] )</f>
        <v>5</v>
      </c>
      <c r="B6" s="104">
        <v>2004</v>
      </c>
      <c r="C6" s="104" t="s">
        <v>86</v>
      </c>
      <c r="D6" s="104" t="s">
        <v>87</v>
      </c>
      <c r="E6" s="104" t="s">
        <v>927</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25">
      <c r="A7" s="107">
        <f xml:space="preserve"> ROW( slrImpacts[[#This Row],[row_id]] ) - ROW( slrImpacts[[#Headers],[row_id]] )</f>
        <v>6</v>
      </c>
      <c r="B7" s="104">
        <v>2005</v>
      </c>
      <c r="C7" s="104" t="s">
        <v>86</v>
      </c>
      <c r="D7" s="104" t="s">
        <v>87</v>
      </c>
      <c r="E7" s="104" t="s">
        <v>927</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25">
      <c r="A8" s="107">
        <f xml:space="preserve"> ROW( slrImpacts[[#This Row],[row_id]] ) - ROW( slrImpacts[[#Headers],[row_id]] )</f>
        <v>7</v>
      </c>
      <c r="B8" s="104">
        <v>2006</v>
      </c>
      <c r="C8" s="104" t="s">
        <v>86</v>
      </c>
      <c r="D8" s="104" t="s">
        <v>87</v>
      </c>
      <c r="E8" s="104" t="s">
        <v>927</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25">
      <c r="A9" s="107">
        <f xml:space="preserve"> ROW( slrImpacts[[#This Row],[row_id]] ) - ROW( slrImpacts[[#Headers],[row_id]] )</f>
        <v>8</v>
      </c>
      <c r="B9" s="104">
        <v>2007</v>
      </c>
      <c r="C9" s="104" t="s">
        <v>86</v>
      </c>
      <c r="D9" s="104" t="s">
        <v>87</v>
      </c>
      <c r="E9" s="104" t="s">
        <v>927</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25">
      <c r="A10" s="107">
        <f xml:space="preserve"> ROW( slrImpacts[[#This Row],[row_id]] ) - ROW( slrImpacts[[#Headers],[row_id]] )</f>
        <v>9</v>
      </c>
      <c r="B10" s="104">
        <v>2008</v>
      </c>
      <c r="C10" s="104" t="s">
        <v>86</v>
      </c>
      <c r="D10" s="104" t="s">
        <v>87</v>
      </c>
      <c r="E10" s="104" t="s">
        <v>927</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25">
      <c r="A11" s="107">
        <f xml:space="preserve"> ROW( slrImpacts[[#This Row],[row_id]] ) - ROW( slrImpacts[[#Headers],[row_id]] )</f>
        <v>10</v>
      </c>
      <c r="B11" s="104">
        <v>2009</v>
      </c>
      <c r="C11" s="104" t="s">
        <v>86</v>
      </c>
      <c r="D11" s="104" t="s">
        <v>87</v>
      </c>
      <c r="E11" s="104" t="s">
        <v>927</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25">
      <c r="A12" s="107">
        <f xml:space="preserve"> ROW( slrImpacts[[#This Row],[row_id]] ) - ROW( slrImpacts[[#Headers],[row_id]] )</f>
        <v>11</v>
      </c>
      <c r="B12" s="104">
        <v>2010</v>
      </c>
      <c r="C12" s="104" t="s">
        <v>86</v>
      </c>
      <c r="D12" s="104" t="s">
        <v>87</v>
      </c>
      <c r="E12" s="104" t="s">
        <v>927</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25">
      <c r="A13" s="107">
        <f xml:space="preserve"> ROW( slrImpacts[[#This Row],[row_id]] ) - ROW( slrImpacts[[#Headers],[row_id]] )</f>
        <v>12</v>
      </c>
      <c r="B13" s="104">
        <v>2011</v>
      </c>
      <c r="C13" s="104" t="s">
        <v>86</v>
      </c>
      <c r="D13" s="104" t="s">
        <v>87</v>
      </c>
      <c r="E13" s="104" t="s">
        <v>927</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25">
      <c r="A14" s="107">
        <f xml:space="preserve"> ROW( slrImpacts[[#This Row],[row_id]] ) - ROW( slrImpacts[[#Headers],[row_id]] )</f>
        <v>13</v>
      </c>
      <c r="B14" s="104">
        <v>2012</v>
      </c>
      <c r="C14" s="104" t="s">
        <v>86</v>
      </c>
      <c r="D14" s="104" t="s">
        <v>87</v>
      </c>
      <c r="E14" s="104" t="s">
        <v>927</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25">
      <c r="A15" s="107">
        <f xml:space="preserve"> ROW( slrImpacts[[#This Row],[row_id]] ) - ROW( slrImpacts[[#Headers],[row_id]] )</f>
        <v>14</v>
      </c>
      <c r="B15" s="104">
        <v>2013</v>
      </c>
      <c r="C15" s="104" t="s">
        <v>86</v>
      </c>
      <c r="D15" s="104" t="s">
        <v>87</v>
      </c>
      <c r="E15" s="104" t="s">
        <v>927</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25">
      <c r="A16" s="107">
        <f xml:space="preserve"> ROW( slrImpacts[[#This Row],[row_id]] ) - ROW( slrImpacts[[#Headers],[row_id]] )</f>
        <v>15</v>
      </c>
      <c r="B16" s="104">
        <v>2014</v>
      </c>
      <c r="C16" s="104" t="s">
        <v>86</v>
      </c>
      <c r="D16" s="104" t="s">
        <v>87</v>
      </c>
      <c r="E16" s="104" t="s">
        <v>927</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25">
      <c r="A17" s="107">
        <f xml:space="preserve"> ROW( slrImpacts[[#This Row],[row_id]] ) - ROW( slrImpacts[[#Headers],[row_id]] )</f>
        <v>16</v>
      </c>
      <c r="B17" s="104">
        <v>2015</v>
      </c>
      <c r="C17" s="104" t="s">
        <v>86</v>
      </c>
      <c r="D17" s="104" t="s">
        <v>87</v>
      </c>
      <c r="E17" s="104" t="s">
        <v>927</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25">
      <c r="A18" s="107">
        <f xml:space="preserve"> ROW( slrImpacts[[#This Row],[row_id]] ) - ROW( slrImpacts[[#Headers],[row_id]] )</f>
        <v>17</v>
      </c>
      <c r="B18" s="104">
        <v>2016</v>
      </c>
      <c r="C18" s="104" t="s">
        <v>86</v>
      </c>
      <c r="D18" s="104" t="s">
        <v>87</v>
      </c>
      <c r="E18" s="104" t="s">
        <v>927</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25">
      <c r="A19" s="107">
        <f xml:space="preserve"> ROW( slrImpacts[[#This Row],[row_id]] ) - ROW( slrImpacts[[#Headers],[row_id]] )</f>
        <v>18</v>
      </c>
      <c r="B19" s="104">
        <v>2017</v>
      </c>
      <c r="C19" s="104" t="s">
        <v>86</v>
      </c>
      <c r="D19" s="104" t="s">
        <v>87</v>
      </c>
      <c r="E19" s="104" t="s">
        <v>927</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25">
      <c r="A20" s="107">
        <f xml:space="preserve"> ROW( slrImpacts[[#This Row],[row_id]] ) - ROW( slrImpacts[[#Headers],[row_id]] )</f>
        <v>19</v>
      </c>
      <c r="B20" s="104">
        <v>2018</v>
      </c>
      <c r="C20" s="104" t="s">
        <v>86</v>
      </c>
      <c r="D20" s="104" t="s">
        <v>87</v>
      </c>
      <c r="E20" s="104" t="s">
        <v>927</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25">
      <c r="A21" s="107">
        <f xml:space="preserve"> ROW( slrImpacts[[#This Row],[row_id]] ) - ROW( slrImpacts[[#Headers],[row_id]] )</f>
        <v>20</v>
      </c>
      <c r="B21" s="104">
        <v>2019</v>
      </c>
      <c r="C21" s="104" t="s">
        <v>86</v>
      </c>
      <c r="D21" s="104" t="s">
        <v>87</v>
      </c>
      <c r="E21" s="104" t="s">
        <v>927</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25">
      <c r="A22" s="107">
        <f xml:space="preserve"> ROW( slrImpacts[[#This Row],[row_id]] ) - ROW( slrImpacts[[#Headers],[row_id]] )</f>
        <v>21</v>
      </c>
      <c r="B22" s="104">
        <v>2020</v>
      </c>
      <c r="C22" s="104" t="s">
        <v>86</v>
      </c>
      <c r="D22" s="104" t="s">
        <v>87</v>
      </c>
      <c r="E22" s="104" t="s">
        <v>927</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25">
      <c r="A23" s="107">
        <f xml:space="preserve"> ROW( slrImpacts[[#This Row],[row_id]] ) - ROW( slrImpacts[[#Headers],[row_id]] )</f>
        <v>22</v>
      </c>
      <c r="B23" s="104">
        <v>2021</v>
      </c>
      <c r="C23" s="104" t="s">
        <v>86</v>
      </c>
      <c r="D23" s="104" t="s">
        <v>87</v>
      </c>
      <c r="E23" s="104" t="s">
        <v>927</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25">
      <c r="A24" s="107">
        <f xml:space="preserve"> ROW( slrImpacts[[#This Row],[row_id]] ) - ROW( slrImpacts[[#Headers],[row_id]] )</f>
        <v>23</v>
      </c>
      <c r="B24" s="104">
        <v>2022</v>
      </c>
      <c r="C24" s="104" t="s">
        <v>86</v>
      </c>
      <c r="D24" s="104" t="s">
        <v>87</v>
      </c>
      <c r="E24" s="104" t="s">
        <v>927</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25">
      <c r="A25" s="107">
        <f xml:space="preserve"> ROW( slrImpacts[[#This Row],[row_id]] ) - ROW( slrImpacts[[#Headers],[row_id]] )</f>
        <v>24</v>
      </c>
      <c r="B25" s="104">
        <v>2023</v>
      </c>
      <c r="C25" s="104" t="s">
        <v>86</v>
      </c>
      <c r="D25" s="104" t="s">
        <v>87</v>
      </c>
      <c r="E25" s="104" t="s">
        <v>927</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25">
      <c r="A26" s="107">
        <f xml:space="preserve"> ROW( slrImpacts[[#This Row],[row_id]] ) - ROW( slrImpacts[[#Headers],[row_id]] )</f>
        <v>25</v>
      </c>
      <c r="B26" s="104">
        <v>2024</v>
      </c>
      <c r="C26" s="104" t="s">
        <v>86</v>
      </c>
      <c r="D26" s="104" t="s">
        <v>87</v>
      </c>
      <c r="E26" s="104" t="s">
        <v>927</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25">
      <c r="A27" s="107">
        <f xml:space="preserve"> ROW( slrImpacts[[#This Row],[row_id]] ) - ROW( slrImpacts[[#Headers],[row_id]] )</f>
        <v>26</v>
      </c>
      <c r="B27" s="104">
        <v>2025</v>
      </c>
      <c r="C27" s="104" t="s">
        <v>86</v>
      </c>
      <c r="D27" s="104" t="s">
        <v>87</v>
      </c>
      <c r="E27" s="104" t="s">
        <v>927</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25">
      <c r="A28" s="107">
        <f xml:space="preserve"> ROW( slrImpacts[[#This Row],[row_id]] ) - ROW( slrImpacts[[#Headers],[row_id]] )</f>
        <v>27</v>
      </c>
      <c r="B28" s="104">
        <v>2026</v>
      </c>
      <c r="C28" s="104" t="s">
        <v>86</v>
      </c>
      <c r="D28" s="104" t="s">
        <v>87</v>
      </c>
      <c r="E28" s="104" t="s">
        <v>927</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25">
      <c r="A29" s="107">
        <f xml:space="preserve"> ROW( slrImpacts[[#This Row],[row_id]] ) - ROW( slrImpacts[[#Headers],[row_id]] )</f>
        <v>28</v>
      </c>
      <c r="B29" s="104">
        <v>2027</v>
      </c>
      <c r="C29" s="104" t="s">
        <v>86</v>
      </c>
      <c r="D29" s="104" t="s">
        <v>87</v>
      </c>
      <c r="E29" s="104" t="s">
        <v>927</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25">
      <c r="A30" s="107">
        <f xml:space="preserve"> ROW( slrImpacts[[#This Row],[row_id]] ) - ROW( slrImpacts[[#Headers],[row_id]] )</f>
        <v>29</v>
      </c>
      <c r="B30" s="104">
        <v>2028</v>
      </c>
      <c r="C30" s="104" t="s">
        <v>86</v>
      </c>
      <c r="D30" s="104" t="s">
        <v>87</v>
      </c>
      <c r="E30" s="104" t="s">
        <v>927</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25">
      <c r="A31" s="107">
        <f xml:space="preserve"> ROW( slrImpacts[[#This Row],[row_id]] ) - ROW( slrImpacts[[#Headers],[row_id]] )</f>
        <v>30</v>
      </c>
      <c r="B31" s="104">
        <v>2029</v>
      </c>
      <c r="C31" s="104" t="s">
        <v>86</v>
      </c>
      <c r="D31" s="104" t="s">
        <v>87</v>
      </c>
      <c r="E31" s="104" t="s">
        <v>927</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25">
      <c r="A32" s="107">
        <f xml:space="preserve"> ROW( slrImpacts[[#This Row],[row_id]] ) - ROW( slrImpacts[[#Headers],[row_id]] )</f>
        <v>31</v>
      </c>
      <c r="B32" s="104">
        <v>2030</v>
      </c>
      <c r="C32" s="104" t="s">
        <v>86</v>
      </c>
      <c r="D32" s="104" t="s">
        <v>87</v>
      </c>
      <c r="E32" s="104" t="s">
        <v>927</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25">
      <c r="A33" s="107">
        <f xml:space="preserve"> ROW( slrImpacts[[#This Row],[row_id]] ) - ROW( slrImpacts[[#Headers],[row_id]] )</f>
        <v>32</v>
      </c>
      <c r="B33" s="104">
        <v>2031</v>
      </c>
      <c r="C33" s="104" t="s">
        <v>86</v>
      </c>
      <c r="D33" s="104" t="s">
        <v>87</v>
      </c>
      <c r="E33" s="104" t="s">
        <v>927</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25">
      <c r="A34" s="107">
        <f xml:space="preserve"> ROW( slrImpacts[[#This Row],[row_id]] ) - ROW( slrImpacts[[#Headers],[row_id]] )</f>
        <v>33</v>
      </c>
      <c r="B34" s="104">
        <v>2032</v>
      </c>
      <c r="C34" s="104" t="s">
        <v>86</v>
      </c>
      <c r="D34" s="104" t="s">
        <v>87</v>
      </c>
      <c r="E34" s="104" t="s">
        <v>927</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25">
      <c r="A35" s="107">
        <f xml:space="preserve"> ROW( slrImpacts[[#This Row],[row_id]] ) - ROW( slrImpacts[[#Headers],[row_id]] )</f>
        <v>34</v>
      </c>
      <c r="B35" s="104">
        <v>2033</v>
      </c>
      <c r="C35" s="104" t="s">
        <v>86</v>
      </c>
      <c r="D35" s="104" t="s">
        <v>87</v>
      </c>
      <c r="E35" s="104" t="s">
        <v>927</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25">
      <c r="A36" s="107">
        <f xml:space="preserve"> ROW( slrImpacts[[#This Row],[row_id]] ) - ROW( slrImpacts[[#Headers],[row_id]] )</f>
        <v>35</v>
      </c>
      <c r="B36" s="104">
        <v>2034</v>
      </c>
      <c r="C36" s="104" t="s">
        <v>86</v>
      </c>
      <c r="D36" s="104" t="s">
        <v>87</v>
      </c>
      <c r="E36" s="104" t="s">
        <v>927</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25">
      <c r="A37" s="107">
        <f xml:space="preserve"> ROW( slrImpacts[[#This Row],[row_id]] ) - ROW( slrImpacts[[#Headers],[row_id]] )</f>
        <v>36</v>
      </c>
      <c r="B37" s="104">
        <v>2035</v>
      </c>
      <c r="C37" s="104" t="s">
        <v>86</v>
      </c>
      <c r="D37" s="104" t="s">
        <v>87</v>
      </c>
      <c r="E37" s="104" t="s">
        <v>927</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25">
      <c r="A38" s="107">
        <f xml:space="preserve"> ROW( slrImpacts[[#This Row],[row_id]] ) - ROW( slrImpacts[[#Headers],[row_id]] )</f>
        <v>37</v>
      </c>
      <c r="B38" s="104">
        <v>2036</v>
      </c>
      <c r="C38" s="104" t="s">
        <v>86</v>
      </c>
      <c r="D38" s="104" t="s">
        <v>87</v>
      </c>
      <c r="E38" s="104" t="s">
        <v>927</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25">
      <c r="A39" s="107">
        <f xml:space="preserve"> ROW( slrImpacts[[#This Row],[row_id]] ) - ROW( slrImpacts[[#Headers],[row_id]] )</f>
        <v>38</v>
      </c>
      <c r="B39" s="104">
        <v>2037</v>
      </c>
      <c r="C39" s="104" t="s">
        <v>86</v>
      </c>
      <c r="D39" s="104" t="s">
        <v>87</v>
      </c>
      <c r="E39" s="104" t="s">
        <v>927</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25">
      <c r="A40" s="107">
        <f xml:space="preserve"> ROW( slrImpacts[[#This Row],[row_id]] ) - ROW( slrImpacts[[#Headers],[row_id]] )</f>
        <v>39</v>
      </c>
      <c r="B40" s="104">
        <v>2038</v>
      </c>
      <c r="C40" s="104" t="s">
        <v>86</v>
      </c>
      <c r="D40" s="104" t="s">
        <v>87</v>
      </c>
      <c r="E40" s="104" t="s">
        <v>927</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25">
      <c r="A41" s="107">
        <f xml:space="preserve"> ROW( slrImpacts[[#This Row],[row_id]] ) - ROW( slrImpacts[[#Headers],[row_id]] )</f>
        <v>40</v>
      </c>
      <c r="B41" s="104">
        <v>2039</v>
      </c>
      <c r="C41" s="104" t="s">
        <v>86</v>
      </c>
      <c r="D41" s="104" t="s">
        <v>87</v>
      </c>
      <c r="E41" s="104" t="s">
        <v>927</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25">
      <c r="A42" s="107">
        <f xml:space="preserve"> ROW( slrImpacts[[#This Row],[row_id]] ) - ROW( slrImpacts[[#Headers],[row_id]] )</f>
        <v>41</v>
      </c>
      <c r="B42" s="104">
        <v>2040</v>
      </c>
      <c r="C42" s="104" t="s">
        <v>86</v>
      </c>
      <c r="D42" s="104" t="s">
        <v>87</v>
      </c>
      <c r="E42" s="104" t="s">
        <v>927</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25">
      <c r="A43" s="107">
        <f xml:space="preserve"> ROW( slrImpacts[[#This Row],[row_id]] ) - ROW( slrImpacts[[#Headers],[row_id]] )</f>
        <v>42</v>
      </c>
      <c r="B43" s="104">
        <v>2041</v>
      </c>
      <c r="C43" s="104" t="s">
        <v>86</v>
      </c>
      <c r="D43" s="104" t="s">
        <v>87</v>
      </c>
      <c r="E43" s="104" t="s">
        <v>927</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25">
      <c r="A44" s="107">
        <f xml:space="preserve"> ROW( slrImpacts[[#This Row],[row_id]] ) - ROW( slrImpacts[[#Headers],[row_id]] )</f>
        <v>43</v>
      </c>
      <c r="B44" s="104">
        <v>2042</v>
      </c>
      <c r="C44" s="104" t="s">
        <v>86</v>
      </c>
      <c r="D44" s="104" t="s">
        <v>87</v>
      </c>
      <c r="E44" s="104" t="s">
        <v>927</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25">
      <c r="A45" s="107">
        <f xml:space="preserve"> ROW( slrImpacts[[#This Row],[row_id]] ) - ROW( slrImpacts[[#Headers],[row_id]] )</f>
        <v>44</v>
      </c>
      <c r="B45" s="104">
        <v>2043</v>
      </c>
      <c r="C45" s="104" t="s">
        <v>86</v>
      </c>
      <c r="D45" s="104" t="s">
        <v>87</v>
      </c>
      <c r="E45" s="104" t="s">
        <v>927</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25">
      <c r="A46" s="107">
        <f xml:space="preserve"> ROW( slrImpacts[[#This Row],[row_id]] ) - ROW( slrImpacts[[#Headers],[row_id]] )</f>
        <v>45</v>
      </c>
      <c r="B46" s="104">
        <v>2044</v>
      </c>
      <c r="C46" s="104" t="s">
        <v>86</v>
      </c>
      <c r="D46" s="104" t="s">
        <v>87</v>
      </c>
      <c r="E46" s="104" t="s">
        <v>927</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25">
      <c r="A47" s="107">
        <f xml:space="preserve"> ROW( slrImpacts[[#This Row],[row_id]] ) - ROW( slrImpacts[[#Headers],[row_id]] )</f>
        <v>46</v>
      </c>
      <c r="B47" s="104">
        <v>2045</v>
      </c>
      <c r="C47" s="104" t="s">
        <v>86</v>
      </c>
      <c r="D47" s="104" t="s">
        <v>87</v>
      </c>
      <c r="E47" s="104" t="s">
        <v>927</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25">
      <c r="A48" s="107">
        <f xml:space="preserve"> ROW( slrImpacts[[#This Row],[row_id]] ) - ROW( slrImpacts[[#Headers],[row_id]] )</f>
        <v>47</v>
      </c>
      <c r="B48" s="104">
        <v>2046</v>
      </c>
      <c r="C48" s="104" t="s">
        <v>86</v>
      </c>
      <c r="D48" s="104" t="s">
        <v>87</v>
      </c>
      <c r="E48" s="104" t="s">
        <v>927</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25">
      <c r="A49" s="107">
        <f xml:space="preserve"> ROW( slrImpacts[[#This Row],[row_id]] ) - ROW( slrImpacts[[#Headers],[row_id]] )</f>
        <v>48</v>
      </c>
      <c r="B49" s="104">
        <v>2047</v>
      </c>
      <c r="C49" s="104" t="s">
        <v>86</v>
      </c>
      <c r="D49" s="104" t="s">
        <v>87</v>
      </c>
      <c r="E49" s="104" t="s">
        <v>927</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25">
      <c r="A50" s="107">
        <f xml:space="preserve"> ROW( slrImpacts[[#This Row],[row_id]] ) - ROW( slrImpacts[[#Headers],[row_id]] )</f>
        <v>49</v>
      </c>
      <c r="B50" s="104">
        <v>2048</v>
      </c>
      <c r="C50" s="104" t="s">
        <v>86</v>
      </c>
      <c r="D50" s="104" t="s">
        <v>87</v>
      </c>
      <c r="E50" s="104" t="s">
        <v>927</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25">
      <c r="A51" s="107">
        <f xml:space="preserve"> ROW( slrImpacts[[#This Row],[row_id]] ) - ROW( slrImpacts[[#Headers],[row_id]] )</f>
        <v>50</v>
      </c>
      <c r="B51" s="104">
        <v>2049</v>
      </c>
      <c r="C51" s="104" t="s">
        <v>86</v>
      </c>
      <c r="D51" s="104" t="s">
        <v>87</v>
      </c>
      <c r="E51" s="104" t="s">
        <v>927</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25">
      <c r="A52" s="107">
        <f xml:space="preserve"> ROW( slrImpacts[[#This Row],[row_id]] ) - ROW( slrImpacts[[#Headers],[row_id]] )</f>
        <v>51</v>
      </c>
      <c r="B52" s="104">
        <v>2050</v>
      </c>
      <c r="C52" s="104" t="s">
        <v>86</v>
      </c>
      <c r="D52" s="104" t="s">
        <v>87</v>
      </c>
      <c r="E52" s="104" t="s">
        <v>927</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25">
      <c r="A53" s="107">
        <f xml:space="preserve"> ROW( slrImpacts[[#This Row],[row_id]] ) - ROW( slrImpacts[[#Headers],[row_id]] )</f>
        <v>52</v>
      </c>
      <c r="B53" s="104">
        <v>2051</v>
      </c>
      <c r="C53" s="104" t="s">
        <v>86</v>
      </c>
      <c r="D53" s="104" t="s">
        <v>87</v>
      </c>
      <c r="E53" s="104" t="s">
        <v>927</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25">
      <c r="A54" s="107">
        <f xml:space="preserve"> ROW( slrImpacts[[#This Row],[row_id]] ) - ROW( slrImpacts[[#Headers],[row_id]] )</f>
        <v>53</v>
      </c>
      <c r="B54" s="104">
        <v>2052</v>
      </c>
      <c r="C54" s="104" t="s">
        <v>86</v>
      </c>
      <c r="D54" s="104" t="s">
        <v>87</v>
      </c>
      <c r="E54" s="104" t="s">
        <v>927</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25">
      <c r="A55" s="107">
        <f xml:space="preserve"> ROW( slrImpacts[[#This Row],[row_id]] ) - ROW( slrImpacts[[#Headers],[row_id]] )</f>
        <v>54</v>
      </c>
      <c r="B55" s="104">
        <v>2053</v>
      </c>
      <c r="C55" s="104" t="s">
        <v>86</v>
      </c>
      <c r="D55" s="104" t="s">
        <v>87</v>
      </c>
      <c r="E55" s="104" t="s">
        <v>927</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25">
      <c r="A56" s="107">
        <f xml:space="preserve"> ROW( slrImpacts[[#This Row],[row_id]] ) - ROW( slrImpacts[[#Headers],[row_id]] )</f>
        <v>55</v>
      </c>
      <c r="B56" s="104">
        <v>2054</v>
      </c>
      <c r="C56" s="104" t="s">
        <v>86</v>
      </c>
      <c r="D56" s="104" t="s">
        <v>87</v>
      </c>
      <c r="E56" s="104" t="s">
        <v>927</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25">
      <c r="A57" s="107">
        <f xml:space="preserve"> ROW( slrImpacts[[#This Row],[row_id]] ) - ROW( slrImpacts[[#Headers],[row_id]] )</f>
        <v>56</v>
      </c>
      <c r="B57" s="104">
        <v>2055</v>
      </c>
      <c r="C57" s="104" t="s">
        <v>86</v>
      </c>
      <c r="D57" s="104" t="s">
        <v>87</v>
      </c>
      <c r="E57" s="104" t="s">
        <v>927</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25">
      <c r="A58" s="107">
        <f xml:space="preserve"> ROW( slrImpacts[[#This Row],[row_id]] ) - ROW( slrImpacts[[#Headers],[row_id]] )</f>
        <v>57</v>
      </c>
      <c r="B58" s="104">
        <v>2056</v>
      </c>
      <c r="C58" s="104" t="s">
        <v>86</v>
      </c>
      <c r="D58" s="104" t="s">
        <v>87</v>
      </c>
      <c r="E58" s="104" t="s">
        <v>927</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25">
      <c r="A59" s="107">
        <f xml:space="preserve"> ROW( slrImpacts[[#This Row],[row_id]] ) - ROW( slrImpacts[[#Headers],[row_id]] )</f>
        <v>58</v>
      </c>
      <c r="B59" s="104">
        <v>2057</v>
      </c>
      <c r="C59" s="104" t="s">
        <v>86</v>
      </c>
      <c r="D59" s="104" t="s">
        <v>87</v>
      </c>
      <c r="E59" s="104" t="s">
        <v>927</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25">
      <c r="A60" s="107">
        <f xml:space="preserve"> ROW( slrImpacts[[#This Row],[row_id]] ) - ROW( slrImpacts[[#Headers],[row_id]] )</f>
        <v>59</v>
      </c>
      <c r="B60" s="104">
        <v>2058</v>
      </c>
      <c r="C60" s="104" t="s">
        <v>86</v>
      </c>
      <c r="D60" s="104" t="s">
        <v>87</v>
      </c>
      <c r="E60" s="104" t="s">
        <v>927</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25">
      <c r="A61" s="107">
        <f xml:space="preserve"> ROW( slrImpacts[[#This Row],[row_id]] ) - ROW( slrImpacts[[#Headers],[row_id]] )</f>
        <v>60</v>
      </c>
      <c r="B61" s="104">
        <v>2059</v>
      </c>
      <c r="C61" s="104" t="s">
        <v>86</v>
      </c>
      <c r="D61" s="104" t="s">
        <v>87</v>
      </c>
      <c r="E61" s="104" t="s">
        <v>927</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25">
      <c r="A62" s="107">
        <f xml:space="preserve"> ROW( slrImpacts[[#This Row],[row_id]] ) - ROW( slrImpacts[[#Headers],[row_id]] )</f>
        <v>61</v>
      </c>
      <c r="B62" s="104">
        <v>2060</v>
      </c>
      <c r="C62" s="104" t="s">
        <v>86</v>
      </c>
      <c r="D62" s="104" t="s">
        <v>87</v>
      </c>
      <c r="E62" s="104" t="s">
        <v>927</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25">
      <c r="A63" s="107">
        <f xml:space="preserve"> ROW( slrImpacts[[#This Row],[row_id]] ) - ROW( slrImpacts[[#Headers],[row_id]] )</f>
        <v>62</v>
      </c>
      <c r="B63" s="104">
        <v>2061</v>
      </c>
      <c r="C63" s="104" t="s">
        <v>86</v>
      </c>
      <c r="D63" s="104" t="s">
        <v>87</v>
      </c>
      <c r="E63" s="104" t="s">
        <v>927</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25">
      <c r="A64" s="107">
        <f xml:space="preserve"> ROW( slrImpacts[[#This Row],[row_id]] ) - ROW( slrImpacts[[#Headers],[row_id]] )</f>
        <v>63</v>
      </c>
      <c r="B64" s="104">
        <v>2062</v>
      </c>
      <c r="C64" s="104" t="s">
        <v>86</v>
      </c>
      <c r="D64" s="104" t="s">
        <v>87</v>
      </c>
      <c r="E64" s="104" t="s">
        <v>927</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25">
      <c r="A65" s="107">
        <f xml:space="preserve"> ROW( slrImpacts[[#This Row],[row_id]] ) - ROW( slrImpacts[[#Headers],[row_id]] )</f>
        <v>64</v>
      </c>
      <c r="B65" s="104">
        <v>2063</v>
      </c>
      <c r="C65" s="104" t="s">
        <v>86</v>
      </c>
      <c r="D65" s="104" t="s">
        <v>87</v>
      </c>
      <c r="E65" s="104" t="s">
        <v>927</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25">
      <c r="A66" s="107">
        <f xml:space="preserve"> ROW( slrImpacts[[#This Row],[row_id]] ) - ROW( slrImpacts[[#Headers],[row_id]] )</f>
        <v>65</v>
      </c>
      <c r="B66" s="104">
        <v>2064</v>
      </c>
      <c r="C66" s="104" t="s">
        <v>86</v>
      </c>
      <c r="D66" s="104" t="s">
        <v>87</v>
      </c>
      <c r="E66" s="104" t="s">
        <v>927</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25">
      <c r="A67" s="107">
        <f xml:space="preserve"> ROW( slrImpacts[[#This Row],[row_id]] ) - ROW( slrImpacts[[#Headers],[row_id]] )</f>
        <v>66</v>
      </c>
      <c r="B67" s="104">
        <v>2065</v>
      </c>
      <c r="C67" s="104" t="s">
        <v>86</v>
      </c>
      <c r="D67" s="104" t="s">
        <v>87</v>
      </c>
      <c r="E67" s="104" t="s">
        <v>927</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25">
      <c r="A68" s="107">
        <f xml:space="preserve"> ROW( slrImpacts[[#This Row],[row_id]] ) - ROW( slrImpacts[[#Headers],[row_id]] )</f>
        <v>67</v>
      </c>
      <c r="B68" s="104">
        <v>2066</v>
      </c>
      <c r="C68" s="104" t="s">
        <v>86</v>
      </c>
      <c r="D68" s="104" t="s">
        <v>87</v>
      </c>
      <c r="E68" s="104" t="s">
        <v>927</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25">
      <c r="A69" s="107">
        <f xml:space="preserve"> ROW( slrImpacts[[#This Row],[row_id]] ) - ROW( slrImpacts[[#Headers],[row_id]] )</f>
        <v>68</v>
      </c>
      <c r="B69" s="104">
        <v>2067</v>
      </c>
      <c r="C69" s="104" t="s">
        <v>86</v>
      </c>
      <c r="D69" s="104" t="s">
        <v>87</v>
      </c>
      <c r="E69" s="104" t="s">
        <v>927</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25">
      <c r="A70" s="107">
        <f xml:space="preserve"> ROW( slrImpacts[[#This Row],[row_id]] ) - ROW( slrImpacts[[#Headers],[row_id]] )</f>
        <v>69</v>
      </c>
      <c r="B70" s="104">
        <v>2068</v>
      </c>
      <c r="C70" s="104" t="s">
        <v>86</v>
      </c>
      <c r="D70" s="104" t="s">
        <v>87</v>
      </c>
      <c r="E70" s="104" t="s">
        <v>927</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25">
      <c r="A71" s="107">
        <f xml:space="preserve"> ROW( slrImpacts[[#This Row],[row_id]] ) - ROW( slrImpacts[[#Headers],[row_id]] )</f>
        <v>70</v>
      </c>
      <c r="B71" s="104">
        <v>2069</v>
      </c>
      <c r="C71" s="104" t="s">
        <v>86</v>
      </c>
      <c r="D71" s="104" t="s">
        <v>87</v>
      </c>
      <c r="E71" s="104" t="s">
        <v>927</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25">
      <c r="A72" s="107">
        <f xml:space="preserve"> ROW( slrImpacts[[#This Row],[row_id]] ) - ROW( slrImpacts[[#Headers],[row_id]] )</f>
        <v>71</v>
      </c>
      <c r="B72" s="104">
        <v>2070</v>
      </c>
      <c r="C72" s="104" t="s">
        <v>86</v>
      </c>
      <c r="D72" s="104" t="s">
        <v>87</v>
      </c>
      <c r="E72" s="104" t="s">
        <v>927</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25">
      <c r="A73" s="107">
        <f xml:space="preserve"> ROW( slrImpacts[[#This Row],[row_id]] ) - ROW( slrImpacts[[#Headers],[row_id]] )</f>
        <v>72</v>
      </c>
      <c r="B73" s="104">
        <v>2071</v>
      </c>
      <c r="C73" s="104" t="s">
        <v>86</v>
      </c>
      <c r="D73" s="104" t="s">
        <v>87</v>
      </c>
      <c r="E73" s="104" t="s">
        <v>927</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25">
      <c r="A74" s="107">
        <f xml:space="preserve"> ROW( slrImpacts[[#This Row],[row_id]] ) - ROW( slrImpacts[[#Headers],[row_id]] )</f>
        <v>73</v>
      </c>
      <c r="B74" s="104">
        <v>2072</v>
      </c>
      <c r="C74" s="104" t="s">
        <v>86</v>
      </c>
      <c r="D74" s="104" t="s">
        <v>87</v>
      </c>
      <c r="E74" s="104" t="s">
        <v>927</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25">
      <c r="A75" s="107">
        <f xml:space="preserve"> ROW( slrImpacts[[#This Row],[row_id]] ) - ROW( slrImpacts[[#Headers],[row_id]] )</f>
        <v>74</v>
      </c>
      <c r="B75" s="104">
        <v>2073</v>
      </c>
      <c r="C75" s="104" t="s">
        <v>86</v>
      </c>
      <c r="D75" s="104" t="s">
        <v>87</v>
      </c>
      <c r="E75" s="104" t="s">
        <v>927</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25">
      <c r="A76" s="107">
        <f xml:space="preserve"> ROW( slrImpacts[[#This Row],[row_id]] ) - ROW( slrImpacts[[#Headers],[row_id]] )</f>
        <v>75</v>
      </c>
      <c r="B76" s="104">
        <v>2074</v>
      </c>
      <c r="C76" s="104" t="s">
        <v>86</v>
      </c>
      <c r="D76" s="104" t="s">
        <v>87</v>
      </c>
      <c r="E76" s="104" t="s">
        <v>927</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25">
      <c r="A77" s="107">
        <f xml:space="preserve"> ROW( slrImpacts[[#This Row],[row_id]] ) - ROW( slrImpacts[[#Headers],[row_id]] )</f>
        <v>76</v>
      </c>
      <c r="B77" s="104">
        <v>2075</v>
      </c>
      <c r="C77" s="104" t="s">
        <v>86</v>
      </c>
      <c r="D77" s="104" t="s">
        <v>87</v>
      </c>
      <c r="E77" s="104" t="s">
        <v>927</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25">
      <c r="A78" s="107">
        <f xml:space="preserve"> ROW( slrImpacts[[#This Row],[row_id]] ) - ROW( slrImpacts[[#Headers],[row_id]] )</f>
        <v>77</v>
      </c>
      <c r="B78" s="104">
        <v>2076</v>
      </c>
      <c r="C78" s="104" t="s">
        <v>86</v>
      </c>
      <c r="D78" s="104" t="s">
        <v>87</v>
      </c>
      <c r="E78" s="104" t="s">
        <v>927</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25">
      <c r="A79" s="107">
        <f xml:space="preserve"> ROW( slrImpacts[[#This Row],[row_id]] ) - ROW( slrImpacts[[#Headers],[row_id]] )</f>
        <v>78</v>
      </c>
      <c r="B79" s="104">
        <v>2077</v>
      </c>
      <c r="C79" s="104" t="s">
        <v>86</v>
      </c>
      <c r="D79" s="104" t="s">
        <v>87</v>
      </c>
      <c r="E79" s="104" t="s">
        <v>927</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25">
      <c r="A80" s="107">
        <f xml:space="preserve"> ROW( slrImpacts[[#This Row],[row_id]] ) - ROW( slrImpacts[[#Headers],[row_id]] )</f>
        <v>79</v>
      </c>
      <c r="B80" s="104">
        <v>2078</v>
      </c>
      <c r="C80" s="104" t="s">
        <v>86</v>
      </c>
      <c r="D80" s="104" t="s">
        <v>87</v>
      </c>
      <c r="E80" s="104" t="s">
        <v>927</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25">
      <c r="A81" s="107">
        <f xml:space="preserve"> ROW( slrImpacts[[#This Row],[row_id]] ) - ROW( slrImpacts[[#Headers],[row_id]] )</f>
        <v>80</v>
      </c>
      <c r="B81" s="104">
        <v>2079</v>
      </c>
      <c r="C81" s="104" t="s">
        <v>86</v>
      </c>
      <c r="D81" s="104" t="s">
        <v>87</v>
      </c>
      <c r="E81" s="104" t="s">
        <v>927</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25">
      <c r="A82" s="107">
        <f xml:space="preserve"> ROW( slrImpacts[[#This Row],[row_id]] ) - ROW( slrImpacts[[#Headers],[row_id]] )</f>
        <v>81</v>
      </c>
      <c r="B82" s="104">
        <v>2080</v>
      </c>
      <c r="C82" s="104" t="s">
        <v>86</v>
      </c>
      <c r="D82" s="104" t="s">
        <v>87</v>
      </c>
      <c r="E82" s="104" t="s">
        <v>927</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25">
      <c r="A83" s="107">
        <f xml:space="preserve"> ROW( slrImpacts[[#This Row],[row_id]] ) - ROW( slrImpacts[[#Headers],[row_id]] )</f>
        <v>82</v>
      </c>
      <c r="B83" s="104">
        <v>2081</v>
      </c>
      <c r="C83" s="104" t="s">
        <v>86</v>
      </c>
      <c r="D83" s="104" t="s">
        <v>87</v>
      </c>
      <c r="E83" s="104" t="s">
        <v>927</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25">
      <c r="A84" s="107">
        <f xml:space="preserve"> ROW( slrImpacts[[#This Row],[row_id]] ) - ROW( slrImpacts[[#Headers],[row_id]] )</f>
        <v>83</v>
      </c>
      <c r="B84" s="104">
        <v>2082</v>
      </c>
      <c r="C84" s="104" t="s">
        <v>86</v>
      </c>
      <c r="D84" s="104" t="s">
        <v>87</v>
      </c>
      <c r="E84" s="104" t="s">
        <v>927</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25">
      <c r="A85" s="107">
        <f xml:space="preserve"> ROW( slrImpacts[[#This Row],[row_id]] ) - ROW( slrImpacts[[#Headers],[row_id]] )</f>
        <v>84</v>
      </c>
      <c r="B85" s="104">
        <v>2083</v>
      </c>
      <c r="C85" s="104" t="s">
        <v>86</v>
      </c>
      <c r="D85" s="104" t="s">
        <v>87</v>
      </c>
      <c r="E85" s="104" t="s">
        <v>927</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25">
      <c r="A86" s="107">
        <f xml:space="preserve"> ROW( slrImpacts[[#This Row],[row_id]] ) - ROW( slrImpacts[[#Headers],[row_id]] )</f>
        <v>85</v>
      </c>
      <c r="B86" s="104">
        <v>2084</v>
      </c>
      <c r="C86" s="104" t="s">
        <v>86</v>
      </c>
      <c r="D86" s="104" t="s">
        <v>87</v>
      </c>
      <c r="E86" s="104" t="s">
        <v>927</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25">
      <c r="A87" s="107">
        <f xml:space="preserve"> ROW( slrImpacts[[#This Row],[row_id]] ) - ROW( slrImpacts[[#Headers],[row_id]] )</f>
        <v>86</v>
      </c>
      <c r="B87" s="104">
        <v>2085</v>
      </c>
      <c r="C87" s="104" t="s">
        <v>86</v>
      </c>
      <c r="D87" s="104" t="s">
        <v>87</v>
      </c>
      <c r="E87" s="104" t="s">
        <v>927</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25">
      <c r="A88" s="107">
        <f xml:space="preserve"> ROW( slrImpacts[[#This Row],[row_id]] ) - ROW( slrImpacts[[#Headers],[row_id]] )</f>
        <v>87</v>
      </c>
      <c r="B88" s="104">
        <v>2086</v>
      </c>
      <c r="C88" s="104" t="s">
        <v>86</v>
      </c>
      <c r="D88" s="104" t="s">
        <v>87</v>
      </c>
      <c r="E88" s="104" t="s">
        <v>927</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25">
      <c r="A89" s="107">
        <f xml:space="preserve"> ROW( slrImpacts[[#This Row],[row_id]] ) - ROW( slrImpacts[[#Headers],[row_id]] )</f>
        <v>88</v>
      </c>
      <c r="B89" s="104">
        <v>2087</v>
      </c>
      <c r="C89" s="104" t="s">
        <v>86</v>
      </c>
      <c r="D89" s="104" t="s">
        <v>87</v>
      </c>
      <c r="E89" s="104" t="s">
        <v>927</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25">
      <c r="A90" s="107">
        <f xml:space="preserve"> ROW( slrImpacts[[#This Row],[row_id]] ) - ROW( slrImpacts[[#Headers],[row_id]] )</f>
        <v>89</v>
      </c>
      <c r="B90" s="104">
        <v>2088</v>
      </c>
      <c r="C90" s="104" t="s">
        <v>86</v>
      </c>
      <c r="D90" s="104" t="s">
        <v>87</v>
      </c>
      <c r="E90" s="104" t="s">
        <v>927</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25">
      <c r="A91" s="107">
        <f xml:space="preserve"> ROW( slrImpacts[[#This Row],[row_id]] ) - ROW( slrImpacts[[#Headers],[row_id]] )</f>
        <v>90</v>
      </c>
      <c r="B91" s="104">
        <v>2089</v>
      </c>
      <c r="C91" s="104" t="s">
        <v>86</v>
      </c>
      <c r="D91" s="104" t="s">
        <v>87</v>
      </c>
      <c r="E91" s="104" t="s">
        <v>927</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25">
      <c r="A92" s="107">
        <f xml:space="preserve"> ROW( slrImpacts[[#This Row],[row_id]] ) - ROW( slrImpacts[[#Headers],[row_id]] )</f>
        <v>91</v>
      </c>
      <c r="B92" s="104">
        <v>2090</v>
      </c>
      <c r="C92" s="104" t="s">
        <v>86</v>
      </c>
      <c r="D92" s="104" t="s">
        <v>87</v>
      </c>
      <c r="E92" s="104" t="s">
        <v>927</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25">
      <c r="A93" s="107">
        <f xml:space="preserve"> ROW( slrImpacts[[#This Row],[row_id]] ) - ROW( slrImpacts[[#Headers],[row_id]] )</f>
        <v>92</v>
      </c>
      <c r="B93" s="104">
        <v>2091</v>
      </c>
      <c r="C93" s="104" t="s">
        <v>86</v>
      </c>
      <c r="D93" s="104" t="s">
        <v>87</v>
      </c>
      <c r="E93" s="104" t="s">
        <v>927</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25">
      <c r="A94" s="107">
        <f xml:space="preserve"> ROW( slrImpacts[[#This Row],[row_id]] ) - ROW( slrImpacts[[#Headers],[row_id]] )</f>
        <v>93</v>
      </c>
      <c r="B94" s="104">
        <v>2092</v>
      </c>
      <c r="C94" s="104" t="s">
        <v>86</v>
      </c>
      <c r="D94" s="104" t="s">
        <v>87</v>
      </c>
      <c r="E94" s="104" t="s">
        <v>927</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25">
      <c r="A95" s="107">
        <f xml:space="preserve"> ROW( slrImpacts[[#This Row],[row_id]] ) - ROW( slrImpacts[[#Headers],[row_id]] )</f>
        <v>94</v>
      </c>
      <c r="B95" s="104">
        <v>2093</v>
      </c>
      <c r="C95" s="104" t="s">
        <v>86</v>
      </c>
      <c r="D95" s="104" t="s">
        <v>87</v>
      </c>
      <c r="E95" s="104" t="s">
        <v>927</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25">
      <c r="A96" s="107">
        <f xml:space="preserve"> ROW( slrImpacts[[#This Row],[row_id]] ) - ROW( slrImpacts[[#Headers],[row_id]] )</f>
        <v>95</v>
      </c>
      <c r="B96" s="104">
        <v>2094</v>
      </c>
      <c r="C96" s="104" t="s">
        <v>86</v>
      </c>
      <c r="D96" s="104" t="s">
        <v>87</v>
      </c>
      <c r="E96" s="104" t="s">
        <v>927</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25">
      <c r="A97" s="107">
        <f xml:space="preserve"> ROW( slrImpacts[[#This Row],[row_id]] ) - ROW( slrImpacts[[#Headers],[row_id]] )</f>
        <v>96</v>
      </c>
      <c r="B97" s="104">
        <v>2095</v>
      </c>
      <c r="C97" s="104" t="s">
        <v>86</v>
      </c>
      <c r="D97" s="104" t="s">
        <v>87</v>
      </c>
      <c r="E97" s="104" t="s">
        <v>927</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25">
      <c r="A98" s="107">
        <f xml:space="preserve"> ROW( slrImpacts[[#This Row],[row_id]] ) - ROW( slrImpacts[[#Headers],[row_id]] )</f>
        <v>97</v>
      </c>
      <c r="B98" s="104">
        <v>2096</v>
      </c>
      <c r="C98" s="104" t="s">
        <v>86</v>
      </c>
      <c r="D98" s="104" t="s">
        <v>87</v>
      </c>
      <c r="E98" s="104" t="s">
        <v>927</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25">
      <c r="A99" s="107">
        <f xml:space="preserve"> ROW( slrImpacts[[#This Row],[row_id]] ) - ROW( slrImpacts[[#Headers],[row_id]] )</f>
        <v>98</v>
      </c>
      <c r="B99" s="104">
        <v>2097</v>
      </c>
      <c r="C99" s="104" t="s">
        <v>86</v>
      </c>
      <c r="D99" s="104" t="s">
        <v>87</v>
      </c>
      <c r="E99" s="104" t="s">
        <v>927</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25">
      <c r="A100" s="107">
        <f xml:space="preserve"> ROW( slrImpacts[[#This Row],[row_id]] ) - ROW( slrImpacts[[#Headers],[row_id]] )</f>
        <v>99</v>
      </c>
      <c r="B100" s="104">
        <v>2098</v>
      </c>
      <c r="C100" s="104" t="s">
        <v>86</v>
      </c>
      <c r="D100" s="104" t="s">
        <v>87</v>
      </c>
      <c r="E100" s="104" t="s">
        <v>927</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25">
      <c r="A101" s="107">
        <f xml:space="preserve"> ROW( slrImpacts[[#This Row],[row_id]] ) - ROW( slrImpacts[[#Headers],[row_id]] )</f>
        <v>100</v>
      </c>
      <c r="B101" s="104">
        <v>2099</v>
      </c>
      <c r="C101" s="104" t="s">
        <v>86</v>
      </c>
      <c r="D101" s="104" t="s">
        <v>87</v>
      </c>
      <c r="E101" s="104" t="s">
        <v>927</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25">
      <c r="A102" s="107">
        <f xml:space="preserve"> ROW( slrImpacts[[#This Row],[row_id]] ) - ROW( slrImpacts[[#Headers],[row_id]] )</f>
        <v>101</v>
      </c>
      <c r="B102" s="104">
        <v>2100</v>
      </c>
      <c r="C102" s="104" t="s">
        <v>86</v>
      </c>
      <c r="D102" s="104" t="s">
        <v>87</v>
      </c>
      <c r="E102" s="104" t="s">
        <v>927</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25">
      <c r="A103" s="107">
        <f xml:space="preserve"> ROW( slrImpacts[[#This Row],[row_id]] ) - ROW( slrImpacts[[#Headers],[row_id]] )</f>
        <v>102</v>
      </c>
      <c r="B103" s="104">
        <v>2000</v>
      </c>
      <c r="C103" s="104" t="s">
        <v>86</v>
      </c>
      <c r="D103" s="104" t="s">
        <v>88</v>
      </c>
      <c r="E103" s="104" t="s">
        <v>927</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25">
      <c r="A104" s="107">
        <f xml:space="preserve"> ROW( slrImpacts[[#This Row],[row_id]] ) - ROW( slrImpacts[[#Headers],[row_id]] )</f>
        <v>103</v>
      </c>
      <c r="B104" s="104">
        <v>2001</v>
      </c>
      <c r="C104" s="104" t="s">
        <v>86</v>
      </c>
      <c r="D104" s="104" t="s">
        <v>88</v>
      </c>
      <c r="E104" s="104" t="s">
        <v>927</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25">
      <c r="A105" s="107">
        <f xml:space="preserve"> ROW( slrImpacts[[#This Row],[row_id]] ) - ROW( slrImpacts[[#Headers],[row_id]] )</f>
        <v>104</v>
      </c>
      <c r="B105" s="104">
        <v>2002</v>
      </c>
      <c r="C105" s="104" t="s">
        <v>86</v>
      </c>
      <c r="D105" s="104" t="s">
        <v>88</v>
      </c>
      <c r="E105" s="104" t="s">
        <v>927</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25">
      <c r="A106" s="107">
        <f xml:space="preserve"> ROW( slrImpacts[[#This Row],[row_id]] ) - ROW( slrImpacts[[#Headers],[row_id]] )</f>
        <v>105</v>
      </c>
      <c r="B106" s="104">
        <v>2003</v>
      </c>
      <c r="C106" s="104" t="s">
        <v>86</v>
      </c>
      <c r="D106" s="104" t="s">
        <v>88</v>
      </c>
      <c r="E106" s="104" t="s">
        <v>927</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25">
      <c r="A107" s="107">
        <f xml:space="preserve"> ROW( slrImpacts[[#This Row],[row_id]] ) - ROW( slrImpacts[[#Headers],[row_id]] )</f>
        <v>106</v>
      </c>
      <c r="B107" s="104">
        <v>2004</v>
      </c>
      <c r="C107" s="104" t="s">
        <v>86</v>
      </c>
      <c r="D107" s="104" t="s">
        <v>88</v>
      </c>
      <c r="E107" s="104" t="s">
        <v>927</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25">
      <c r="A108" s="107">
        <f xml:space="preserve"> ROW( slrImpacts[[#This Row],[row_id]] ) - ROW( slrImpacts[[#Headers],[row_id]] )</f>
        <v>107</v>
      </c>
      <c r="B108" s="104">
        <v>2005</v>
      </c>
      <c r="C108" s="104" t="s">
        <v>86</v>
      </c>
      <c r="D108" s="104" t="s">
        <v>88</v>
      </c>
      <c r="E108" s="104" t="s">
        <v>927</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25">
      <c r="A109" s="107">
        <f xml:space="preserve"> ROW( slrImpacts[[#This Row],[row_id]] ) - ROW( slrImpacts[[#Headers],[row_id]] )</f>
        <v>108</v>
      </c>
      <c r="B109" s="104">
        <v>2006</v>
      </c>
      <c r="C109" s="104" t="s">
        <v>86</v>
      </c>
      <c r="D109" s="104" t="s">
        <v>88</v>
      </c>
      <c r="E109" s="104" t="s">
        <v>927</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25">
      <c r="A110" s="107">
        <f xml:space="preserve"> ROW( slrImpacts[[#This Row],[row_id]] ) - ROW( slrImpacts[[#Headers],[row_id]] )</f>
        <v>109</v>
      </c>
      <c r="B110" s="104">
        <v>2007</v>
      </c>
      <c r="C110" s="104" t="s">
        <v>86</v>
      </c>
      <c r="D110" s="104" t="s">
        <v>88</v>
      </c>
      <c r="E110" s="104" t="s">
        <v>927</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25">
      <c r="A111" s="107">
        <f xml:space="preserve"> ROW( slrImpacts[[#This Row],[row_id]] ) - ROW( slrImpacts[[#Headers],[row_id]] )</f>
        <v>110</v>
      </c>
      <c r="B111" s="104">
        <v>2008</v>
      </c>
      <c r="C111" s="104" t="s">
        <v>86</v>
      </c>
      <c r="D111" s="104" t="s">
        <v>88</v>
      </c>
      <c r="E111" s="104" t="s">
        <v>927</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25">
      <c r="A112" s="107">
        <f xml:space="preserve"> ROW( slrImpacts[[#This Row],[row_id]] ) - ROW( slrImpacts[[#Headers],[row_id]] )</f>
        <v>111</v>
      </c>
      <c r="B112" s="104">
        <v>2009</v>
      </c>
      <c r="C112" s="104" t="s">
        <v>86</v>
      </c>
      <c r="D112" s="104" t="s">
        <v>88</v>
      </c>
      <c r="E112" s="104" t="s">
        <v>927</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25">
      <c r="A113" s="107">
        <f xml:space="preserve"> ROW( slrImpacts[[#This Row],[row_id]] ) - ROW( slrImpacts[[#Headers],[row_id]] )</f>
        <v>112</v>
      </c>
      <c r="B113" s="104">
        <v>2010</v>
      </c>
      <c r="C113" s="104" t="s">
        <v>86</v>
      </c>
      <c r="D113" s="104" t="s">
        <v>88</v>
      </c>
      <c r="E113" s="104" t="s">
        <v>927</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25">
      <c r="A114" s="107">
        <f xml:space="preserve"> ROW( slrImpacts[[#This Row],[row_id]] ) - ROW( slrImpacts[[#Headers],[row_id]] )</f>
        <v>113</v>
      </c>
      <c r="B114" s="104">
        <v>2011</v>
      </c>
      <c r="C114" s="104" t="s">
        <v>86</v>
      </c>
      <c r="D114" s="104" t="s">
        <v>88</v>
      </c>
      <c r="E114" s="104" t="s">
        <v>927</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25">
      <c r="A115" s="107">
        <f xml:space="preserve"> ROW( slrImpacts[[#This Row],[row_id]] ) - ROW( slrImpacts[[#Headers],[row_id]] )</f>
        <v>114</v>
      </c>
      <c r="B115" s="104">
        <v>2012</v>
      </c>
      <c r="C115" s="104" t="s">
        <v>86</v>
      </c>
      <c r="D115" s="104" t="s">
        <v>88</v>
      </c>
      <c r="E115" s="104" t="s">
        <v>927</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25">
      <c r="A116" s="107">
        <f xml:space="preserve"> ROW( slrImpacts[[#This Row],[row_id]] ) - ROW( slrImpacts[[#Headers],[row_id]] )</f>
        <v>115</v>
      </c>
      <c r="B116" s="104">
        <v>2013</v>
      </c>
      <c r="C116" s="104" t="s">
        <v>86</v>
      </c>
      <c r="D116" s="104" t="s">
        <v>88</v>
      </c>
      <c r="E116" s="104" t="s">
        <v>927</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25">
      <c r="A117" s="107">
        <f xml:space="preserve"> ROW( slrImpacts[[#This Row],[row_id]] ) - ROW( slrImpacts[[#Headers],[row_id]] )</f>
        <v>116</v>
      </c>
      <c r="B117" s="104">
        <v>2014</v>
      </c>
      <c r="C117" s="104" t="s">
        <v>86</v>
      </c>
      <c r="D117" s="104" t="s">
        <v>88</v>
      </c>
      <c r="E117" s="104" t="s">
        <v>927</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25">
      <c r="A118" s="107">
        <f xml:space="preserve"> ROW( slrImpacts[[#This Row],[row_id]] ) - ROW( slrImpacts[[#Headers],[row_id]] )</f>
        <v>117</v>
      </c>
      <c r="B118" s="104">
        <v>2015</v>
      </c>
      <c r="C118" s="104" t="s">
        <v>86</v>
      </c>
      <c r="D118" s="104" t="s">
        <v>88</v>
      </c>
      <c r="E118" s="104" t="s">
        <v>927</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25">
      <c r="A119" s="107">
        <f xml:space="preserve"> ROW( slrImpacts[[#This Row],[row_id]] ) - ROW( slrImpacts[[#Headers],[row_id]] )</f>
        <v>118</v>
      </c>
      <c r="B119" s="104">
        <v>2016</v>
      </c>
      <c r="C119" s="104" t="s">
        <v>86</v>
      </c>
      <c r="D119" s="104" t="s">
        <v>88</v>
      </c>
      <c r="E119" s="104" t="s">
        <v>927</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25">
      <c r="A120" s="107">
        <f xml:space="preserve"> ROW( slrImpacts[[#This Row],[row_id]] ) - ROW( slrImpacts[[#Headers],[row_id]] )</f>
        <v>119</v>
      </c>
      <c r="B120" s="104">
        <v>2017</v>
      </c>
      <c r="C120" s="104" t="s">
        <v>86</v>
      </c>
      <c r="D120" s="104" t="s">
        <v>88</v>
      </c>
      <c r="E120" s="104" t="s">
        <v>927</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25">
      <c r="A121" s="107">
        <f xml:space="preserve"> ROW( slrImpacts[[#This Row],[row_id]] ) - ROW( slrImpacts[[#Headers],[row_id]] )</f>
        <v>120</v>
      </c>
      <c r="B121" s="104">
        <v>2018</v>
      </c>
      <c r="C121" s="104" t="s">
        <v>86</v>
      </c>
      <c r="D121" s="104" t="s">
        <v>88</v>
      </c>
      <c r="E121" s="104" t="s">
        <v>927</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25">
      <c r="A122" s="107">
        <f xml:space="preserve"> ROW( slrImpacts[[#This Row],[row_id]] ) - ROW( slrImpacts[[#Headers],[row_id]] )</f>
        <v>121</v>
      </c>
      <c r="B122" s="104">
        <v>2019</v>
      </c>
      <c r="C122" s="104" t="s">
        <v>86</v>
      </c>
      <c r="D122" s="104" t="s">
        <v>88</v>
      </c>
      <c r="E122" s="104" t="s">
        <v>927</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25">
      <c r="A123" s="107">
        <f xml:space="preserve"> ROW( slrImpacts[[#This Row],[row_id]] ) - ROW( slrImpacts[[#Headers],[row_id]] )</f>
        <v>122</v>
      </c>
      <c r="B123" s="104">
        <v>2020</v>
      </c>
      <c r="C123" s="104" t="s">
        <v>86</v>
      </c>
      <c r="D123" s="104" t="s">
        <v>88</v>
      </c>
      <c r="E123" s="104" t="s">
        <v>927</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25">
      <c r="A124" s="107">
        <f xml:space="preserve"> ROW( slrImpacts[[#This Row],[row_id]] ) - ROW( slrImpacts[[#Headers],[row_id]] )</f>
        <v>123</v>
      </c>
      <c r="B124" s="104">
        <v>2021</v>
      </c>
      <c r="C124" s="104" t="s">
        <v>86</v>
      </c>
      <c r="D124" s="104" t="s">
        <v>88</v>
      </c>
      <c r="E124" s="104" t="s">
        <v>927</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25">
      <c r="A125" s="107">
        <f xml:space="preserve"> ROW( slrImpacts[[#This Row],[row_id]] ) - ROW( slrImpacts[[#Headers],[row_id]] )</f>
        <v>124</v>
      </c>
      <c r="B125" s="104">
        <v>2022</v>
      </c>
      <c r="C125" s="104" t="s">
        <v>86</v>
      </c>
      <c r="D125" s="104" t="s">
        <v>88</v>
      </c>
      <c r="E125" s="104" t="s">
        <v>927</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25">
      <c r="A126" s="107">
        <f xml:space="preserve"> ROW( slrImpacts[[#This Row],[row_id]] ) - ROW( slrImpacts[[#Headers],[row_id]] )</f>
        <v>125</v>
      </c>
      <c r="B126" s="104">
        <v>2023</v>
      </c>
      <c r="C126" s="104" t="s">
        <v>86</v>
      </c>
      <c r="D126" s="104" t="s">
        <v>88</v>
      </c>
      <c r="E126" s="104" t="s">
        <v>927</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25">
      <c r="A127" s="107">
        <f xml:space="preserve"> ROW( slrImpacts[[#This Row],[row_id]] ) - ROW( slrImpacts[[#Headers],[row_id]] )</f>
        <v>126</v>
      </c>
      <c r="B127" s="104">
        <v>2024</v>
      </c>
      <c r="C127" s="104" t="s">
        <v>86</v>
      </c>
      <c r="D127" s="104" t="s">
        <v>88</v>
      </c>
      <c r="E127" s="104" t="s">
        <v>927</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25">
      <c r="A128" s="107">
        <f xml:space="preserve"> ROW( slrImpacts[[#This Row],[row_id]] ) - ROW( slrImpacts[[#Headers],[row_id]] )</f>
        <v>127</v>
      </c>
      <c r="B128" s="104">
        <v>2025</v>
      </c>
      <c r="C128" s="104" t="s">
        <v>86</v>
      </c>
      <c r="D128" s="104" t="s">
        <v>88</v>
      </c>
      <c r="E128" s="104" t="s">
        <v>927</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25">
      <c r="A129" s="107">
        <f xml:space="preserve"> ROW( slrImpacts[[#This Row],[row_id]] ) - ROW( slrImpacts[[#Headers],[row_id]] )</f>
        <v>128</v>
      </c>
      <c r="B129" s="104">
        <v>2026</v>
      </c>
      <c r="C129" s="104" t="s">
        <v>86</v>
      </c>
      <c r="D129" s="104" t="s">
        <v>88</v>
      </c>
      <c r="E129" s="104" t="s">
        <v>927</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25">
      <c r="A130" s="107">
        <f xml:space="preserve"> ROW( slrImpacts[[#This Row],[row_id]] ) - ROW( slrImpacts[[#Headers],[row_id]] )</f>
        <v>129</v>
      </c>
      <c r="B130" s="104">
        <v>2027</v>
      </c>
      <c r="C130" s="104" t="s">
        <v>86</v>
      </c>
      <c r="D130" s="104" t="s">
        <v>88</v>
      </c>
      <c r="E130" s="104" t="s">
        <v>927</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25">
      <c r="A131" s="107">
        <f xml:space="preserve"> ROW( slrImpacts[[#This Row],[row_id]] ) - ROW( slrImpacts[[#Headers],[row_id]] )</f>
        <v>130</v>
      </c>
      <c r="B131" s="104">
        <v>2028</v>
      </c>
      <c r="C131" s="104" t="s">
        <v>86</v>
      </c>
      <c r="D131" s="104" t="s">
        <v>88</v>
      </c>
      <c r="E131" s="104" t="s">
        <v>927</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25">
      <c r="A132" s="107">
        <f xml:space="preserve"> ROW( slrImpacts[[#This Row],[row_id]] ) - ROW( slrImpacts[[#Headers],[row_id]] )</f>
        <v>131</v>
      </c>
      <c r="B132" s="104">
        <v>2029</v>
      </c>
      <c r="C132" s="104" t="s">
        <v>86</v>
      </c>
      <c r="D132" s="104" t="s">
        <v>88</v>
      </c>
      <c r="E132" s="104" t="s">
        <v>927</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25">
      <c r="A133" s="107">
        <f xml:space="preserve"> ROW( slrImpacts[[#This Row],[row_id]] ) - ROW( slrImpacts[[#Headers],[row_id]] )</f>
        <v>132</v>
      </c>
      <c r="B133" s="104">
        <v>2030</v>
      </c>
      <c r="C133" s="104" t="s">
        <v>86</v>
      </c>
      <c r="D133" s="104" t="s">
        <v>88</v>
      </c>
      <c r="E133" s="104" t="s">
        <v>927</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25">
      <c r="A134" s="107">
        <f xml:space="preserve"> ROW( slrImpacts[[#This Row],[row_id]] ) - ROW( slrImpacts[[#Headers],[row_id]] )</f>
        <v>133</v>
      </c>
      <c r="B134" s="104">
        <v>2031</v>
      </c>
      <c r="C134" s="104" t="s">
        <v>86</v>
      </c>
      <c r="D134" s="104" t="s">
        <v>88</v>
      </c>
      <c r="E134" s="104" t="s">
        <v>927</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25">
      <c r="A135" s="107">
        <f xml:space="preserve"> ROW( slrImpacts[[#This Row],[row_id]] ) - ROW( slrImpacts[[#Headers],[row_id]] )</f>
        <v>134</v>
      </c>
      <c r="B135" s="104">
        <v>2032</v>
      </c>
      <c r="C135" s="104" t="s">
        <v>86</v>
      </c>
      <c r="D135" s="104" t="s">
        <v>88</v>
      </c>
      <c r="E135" s="104" t="s">
        <v>927</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25">
      <c r="A136" s="107">
        <f xml:space="preserve"> ROW( slrImpacts[[#This Row],[row_id]] ) - ROW( slrImpacts[[#Headers],[row_id]] )</f>
        <v>135</v>
      </c>
      <c r="B136" s="104">
        <v>2033</v>
      </c>
      <c r="C136" s="104" t="s">
        <v>86</v>
      </c>
      <c r="D136" s="104" t="s">
        <v>88</v>
      </c>
      <c r="E136" s="104" t="s">
        <v>927</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25">
      <c r="A137" s="107">
        <f xml:space="preserve"> ROW( slrImpacts[[#This Row],[row_id]] ) - ROW( slrImpacts[[#Headers],[row_id]] )</f>
        <v>136</v>
      </c>
      <c r="B137" s="104">
        <v>2034</v>
      </c>
      <c r="C137" s="104" t="s">
        <v>86</v>
      </c>
      <c r="D137" s="104" t="s">
        <v>88</v>
      </c>
      <c r="E137" s="104" t="s">
        <v>927</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25">
      <c r="A138" s="107">
        <f xml:space="preserve"> ROW( slrImpacts[[#This Row],[row_id]] ) - ROW( slrImpacts[[#Headers],[row_id]] )</f>
        <v>137</v>
      </c>
      <c r="B138" s="104">
        <v>2035</v>
      </c>
      <c r="C138" s="104" t="s">
        <v>86</v>
      </c>
      <c r="D138" s="104" t="s">
        <v>88</v>
      </c>
      <c r="E138" s="104" t="s">
        <v>927</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25">
      <c r="A139" s="107">
        <f xml:space="preserve"> ROW( slrImpacts[[#This Row],[row_id]] ) - ROW( slrImpacts[[#Headers],[row_id]] )</f>
        <v>138</v>
      </c>
      <c r="B139" s="104">
        <v>2036</v>
      </c>
      <c r="C139" s="104" t="s">
        <v>86</v>
      </c>
      <c r="D139" s="104" t="s">
        <v>88</v>
      </c>
      <c r="E139" s="104" t="s">
        <v>927</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25">
      <c r="A140" s="107">
        <f xml:space="preserve"> ROW( slrImpacts[[#This Row],[row_id]] ) - ROW( slrImpacts[[#Headers],[row_id]] )</f>
        <v>139</v>
      </c>
      <c r="B140" s="104">
        <v>2037</v>
      </c>
      <c r="C140" s="104" t="s">
        <v>86</v>
      </c>
      <c r="D140" s="104" t="s">
        <v>88</v>
      </c>
      <c r="E140" s="104" t="s">
        <v>927</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25">
      <c r="A141" s="107">
        <f xml:space="preserve"> ROW( slrImpacts[[#This Row],[row_id]] ) - ROW( slrImpacts[[#Headers],[row_id]] )</f>
        <v>140</v>
      </c>
      <c r="B141" s="104">
        <v>2038</v>
      </c>
      <c r="C141" s="104" t="s">
        <v>86</v>
      </c>
      <c r="D141" s="104" t="s">
        <v>88</v>
      </c>
      <c r="E141" s="104" t="s">
        <v>927</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25">
      <c r="A142" s="107">
        <f xml:space="preserve"> ROW( slrImpacts[[#This Row],[row_id]] ) - ROW( slrImpacts[[#Headers],[row_id]] )</f>
        <v>141</v>
      </c>
      <c r="B142" s="104">
        <v>2039</v>
      </c>
      <c r="C142" s="104" t="s">
        <v>86</v>
      </c>
      <c r="D142" s="104" t="s">
        <v>88</v>
      </c>
      <c r="E142" s="104" t="s">
        <v>927</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25">
      <c r="A143" s="107">
        <f xml:space="preserve"> ROW( slrImpacts[[#This Row],[row_id]] ) - ROW( slrImpacts[[#Headers],[row_id]] )</f>
        <v>142</v>
      </c>
      <c r="B143" s="104">
        <v>2040</v>
      </c>
      <c r="C143" s="104" t="s">
        <v>86</v>
      </c>
      <c r="D143" s="104" t="s">
        <v>88</v>
      </c>
      <c r="E143" s="104" t="s">
        <v>927</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25">
      <c r="A144" s="107">
        <f xml:space="preserve"> ROW( slrImpacts[[#This Row],[row_id]] ) - ROW( slrImpacts[[#Headers],[row_id]] )</f>
        <v>143</v>
      </c>
      <c r="B144" s="104">
        <v>2041</v>
      </c>
      <c r="C144" s="104" t="s">
        <v>86</v>
      </c>
      <c r="D144" s="104" t="s">
        <v>88</v>
      </c>
      <c r="E144" s="104" t="s">
        <v>927</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25">
      <c r="A145" s="107">
        <f xml:space="preserve"> ROW( slrImpacts[[#This Row],[row_id]] ) - ROW( slrImpacts[[#Headers],[row_id]] )</f>
        <v>144</v>
      </c>
      <c r="B145" s="104">
        <v>2042</v>
      </c>
      <c r="C145" s="104" t="s">
        <v>86</v>
      </c>
      <c r="D145" s="104" t="s">
        <v>88</v>
      </c>
      <c r="E145" s="104" t="s">
        <v>927</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25">
      <c r="A146" s="107">
        <f xml:space="preserve"> ROW( slrImpacts[[#This Row],[row_id]] ) - ROW( slrImpacts[[#Headers],[row_id]] )</f>
        <v>145</v>
      </c>
      <c r="B146" s="104">
        <v>2043</v>
      </c>
      <c r="C146" s="104" t="s">
        <v>86</v>
      </c>
      <c r="D146" s="104" t="s">
        <v>88</v>
      </c>
      <c r="E146" s="104" t="s">
        <v>927</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25">
      <c r="A147" s="107">
        <f xml:space="preserve"> ROW( slrImpacts[[#This Row],[row_id]] ) - ROW( slrImpacts[[#Headers],[row_id]] )</f>
        <v>146</v>
      </c>
      <c r="B147" s="104">
        <v>2044</v>
      </c>
      <c r="C147" s="104" t="s">
        <v>86</v>
      </c>
      <c r="D147" s="104" t="s">
        <v>88</v>
      </c>
      <c r="E147" s="104" t="s">
        <v>927</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25">
      <c r="A148" s="107">
        <f xml:space="preserve"> ROW( slrImpacts[[#This Row],[row_id]] ) - ROW( slrImpacts[[#Headers],[row_id]] )</f>
        <v>147</v>
      </c>
      <c r="B148" s="104">
        <v>2045</v>
      </c>
      <c r="C148" s="104" t="s">
        <v>86</v>
      </c>
      <c r="D148" s="104" t="s">
        <v>88</v>
      </c>
      <c r="E148" s="104" t="s">
        <v>927</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25">
      <c r="A149" s="107">
        <f xml:space="preserve"> ROW( slrImpacts[[#This Row],[row_id]] ) - ROW( slrImpacts[[#Headers],[row_id]] )</f>
        <v>148</v>
      </c>
      <c r="B149" s="104">
        <v>2046</v>
      </c>
      <c r="C149" s="104" t="s">
        <v>86</v>
      </c>
      <c r="D149" s="104" t="s">
        <v>88</v>
      </c>
      <c r="E149" s="104" t="s">
        <v>927</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25">
      <c r="A150" s="107">
        <f xml:space="preserve"> ROW( slrImpacts[[#This Row],[row_id]] ) - ROW( slrImpacts[[#Headers],[row_id]] )</f>
        <v>149</v>
      </c>
      <c r="B150" s="104">
        <v>2047</v>
      </c>
      <c r="C150" s="104" t="s">
        <v>86</v>
      </c>
      <c r="D150" s="104" t="s">
        <v>88</v>
      </c>
      <c r="E150" s="104" t="s">
        <v>927</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25">
      <c r="A151" s="107">
        <f xml:space="preserve"> ROW( slrImpacts[[#This Row],[row_id]] ) - ROW( slrImpacts[[#Headers],[row_id]] )</f>
        <v>150</v>
      </c>
      <c r="B151" s="104">
        <v>2048</v>
      </c>
      <c r="C151" s="104" t="s">
        <v>86</v>
      </c>
      <c r="D151" s="104" t="s">
        <v>88</v>
      </c>
      <c r="E151" s="104" t="s">
        <v>927</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25">
      <c r="A152" s="107">
        <f xml:space="preserve"> ROW( slrImpacts[[#This Row],[row_id]] ) - ROW( slrImpacts[[#Headers],[row_id]] )</f>
        <v>151</v>
      </c>
      <c r="B152" s="104">
        <v>2049</v>
      </c>
      <c r="C152" s="104" t="s">
        <v>86</v>
      </c>
      <c r="D152" s="104" t="s">
        <v>88</v>
      </c>
      <c r="E152" s="104" t="s">
        <v>927</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25">
      <c r="A153" s="107">
        <f xml:space="preserve"> ROW( slrImpacts[[#This Row],[row_id]] ) - ROW( slrImpacts[[#Headers],[row_id]] )</f>
        <v>152</v>
      </c>
      <c r="B153" s="104">
        <v>2050</v>
      </c>
      <c r="C153" s="104" t="s">
        <v>86</v>
      </c>
      <c r="D153" s="104" t="s">
        <v>88</v>
      </c>
      <c r="E153" s="104" t="s">
        <v>927</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25">
      <c r="A154" s="107">
        <f xml:space="preserve"> ROW( slrImpacts[[#This Row],[row_id]] ) - ROW( slrImpacts[[#Headers],[row_id]] )</f>
        <v>153</v>
      </c>
      <c r="B154" s="104">
        <v>2051</v>
      </c>
      <c r="C154" s="104" t="s">
        <v>86</v>
      </c>
      <c r="D154" s="104" t="s">
        <v>88</v>
      </c>
      <c r="E154" s="104" t="s">
        <v>927</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25">
      <c r="A155" s="107">
        <f xml:space="preserve"> ROW( slrImpacts[[#This Row],[row_id]] ) - ROW( slrImpacts[[#Headers],[row_id]] )</f>
        <v>154</v>
      </c>
      <c r="B155" s="104">
        <v>2052</v>
      </c>
      <c r="C155" s="104" t="s">
        <v>86</v>
      </c>
      <c r="D155" s="104" t="s">
        <v>88</v>
      </c>
      <c r="E155" s="104" t="s">
        <v>927</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25">
      <c r="A156" s="107">
        <f xml:space="preserve"> ROW( slrImpacts[[#This Row],[row_id]] ) - ROW( slrImpacts[[#Headers],[row_id]] )</f>
        <v>155</v>
      </c>
      <c r="B156" s="104">
        <v>2053</v>
      </c>
      <c r="C156" s="104" t="s">
        <v>86</v>
      </c>
      <c r="D156" s="104" t="s">
        <v>88</v>
      </c>
      <c r="E156" s="104" t="s">
        <v>927</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25">
      <c r="A157" s="107">
        <f xml:space="preserve"> ROW( slrImpacts[[#This Row],[row_id]] ) - ROW( slrImpacts[[#Headers],[row_id]] )</f>
        <v>156</v>
      </c>
      <c r="B157" s="104">
        <v>2054</v>
      </c>
      <c r="C157" s="104" t="s">
        <v>86</v>
      </c>
      <c r="D157" s="104" t="s">
        <v>88</v>
      </c>
      <c r="E157" s="104" t="s">
        <v>927</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25">
      <c r="A158" s="107">
        <f xml:space="preserve"> ROW( slrImpacts[[#This Row],[row_id]] ) - ROW( slrImpacts[[#Headers],[row_id]] )</f>
        <v>157</v>
      </c>
      <c r="B158" s="104">
        <v>2055</v>
      </c>
      <c r="C158" s="104" t="s">
        <v>86</v>
      </c>
      <c r="D158" s="104" t="s">
        <v>88</v>
      </c>
      <c r="E158" s="104" t="s">
        <v>927</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25">
      <c r="A159" s="107">
        <f xml:space="preserve"> ROW( slrImpacts[[#This Row],[row_id]] ) - ROW( slrImpacts[[#Headers],[row_id]] )</f>
        <v>158</v>
      </c>
      <c r="B159" s="104">
        <v>2056</v>
      </c>
      <c r="C159" s="104" t="s">
        <v>86</v>
      </c>
      <c r="D159" s="104" t="s">
        <v>88</v>
      </c>
      <c r="E159" s="104" t="s">
        <v>927</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25">
      <c r="A160" s="107">
        <f xml:space="preserve"> ROW( slrImpacts[[#This Row],[row_id]] ) - ROW( slrImpacts[[#Headers],[row_id]] )</f>
        <v>159</v>
      </c>
      <c r="B160" s="104">
        <v>2057</v>
      </c>
      <c r="C160" s="104" t="s">
        <v>86</v>
      </c>
      <c r="D160" s="104" t="s">
        <v>88</v>
      </c>
      <c r="E160" s="104" t="s">
        <v>927</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25">
      <c r="A161" s="107">
        <f xml:space="preserve"> ROW( slrImpacts[[#This Row],[row_id]] ) - ROW( slrImpacts[[#Headers],[row_id]] )</f>
        <v>160</v>
      </c>
      <c r="B161" s="104">
        <v>2058</v>
      </c>
      <c r="C161" s="104" t="s">
        <v>86</v>
      </c>
      <c r="D161" s="104" t="s">
        <v>88</v>
      </c>
      <c r="E161" s="104" t="s">
        <v>927</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25">
      <c r="A162" s="107">
        <f xml:space="preserve"> ROW( slrImpacts[[#This Row],[row_id]] ) - ROW( slrImpacts[[#Headers],[row_id]] )</f>
        <v>161</v>
      </c>
      <c r="B162" s="104">
        <v>2059</v>
      </c>
      <c r="C162" s="104" t="s">
        <v>86</v>
      </c>
      <c r="D162" s="104" t="s">
        <v>88</v>
      </c>
      <c r="E162" s="104" t="s">
        <v>927</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25">
      <c r="A163" s="107">
        <f xml:space="preserve"> ROW( slrImpacts[[#This Row],[row_id]] ) - ROW( slrImpacts[[#Headers],[row_id]] )</f>
        <v>162</v>
      </c>
      <c r="B163" s="104">
        <v>2060</v>
      </c>
      <c r="C163" s="104" t="s">
        <v>86</v>
      </c>
      <c r="D163" s="104" t="s">
        <v>88</v>
      </c>
      <c r="E163" s="104" t="s">
        <v>927</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25">
      <c r="A164" s="107">
        <f xml:space="preserve"> ROW( slrImpacts[[#This Row],[row_id]] ) - ROW( slrImpacts[[#Headers],[row_id]] )</f>
        <v>163</v>
      </c>
      <c r="B164" s="104">
        <v>2061</v>
      </c>
      <c r="C164" s="104" t="s">
        <v>86</v>
      </c>
      <c r="D164" s="104" t="s">
        <v>88</v>
      </c>
      <c r="E164" s="104" t="s">
        <v>927</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25">
      <c r="A165" s="107">
        <f xml:space="preserve"> ROW( slrImpacts[[#This Row],[row_id]] ) - ROW( slrImpacts[[#Headers],[row_id]] )</f>
        <v>164</v>
      </c>
      <c r="B165" s="104">
        <v>2062</v>
      </c>
      <c r="C165" s="104" t="s">
        <v>86</v>
      </c>
      <c r="D165" s="104" t="s">
        <v>88</v>
      </c>
      <c r="E165" s="104" t="s">
        <v>927</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25">
      <c r="A166" s="107">
        <f xml:space="preserve"> ROW( slrImpacts[[#This Row],[row_id]] ) - ROW( slrImpacts[[#Headers],[row_id]] )</f>
        <v>165</v>
      </c>
      <c r="B166" s="104">
        <v>2063</v>
      </c>
      <c r="C166" s="104" t="s">
        <v>86</v>
      </c>
      <c r="D166" s="104" t="s">
        <v>88</v>
      </c>
      <c r="E166" s="104" t="s">
        <v>927</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25">
      <c r="A167" s="107">
        <f xml:space="preserve"> ROW( slrImpacts[[#This Row],[row_id]] ) - ROW( slrImpacts[[#Headers],[row_id]] )</f>
        <v>166</v>
      </c>
      <c r="B167" s="104">
        <v>2064</v>
      </c>
      <c r="C167" s="104" t="s">
        <v>86</v>
      </c>
      <c r="D167" s="104" t="s">
        <v>88</v>
      </c>
      <c r="E167" s="104" t="s">
        <v>927</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25">
      <c r="A168" s="107">
        <f xml:space="preserve"> ROW( slrImpacts[[#This Row],[row_id]] ) - ROW( slrImpacts[[#Headers],[row_id]] )</f>
        <v>167</v>
      </c>
      <c r="B168" s="104">
        <v>2065</v>
      </c>
      <c r="C168" s="104" t="s">
        <v>86</v>
      </c>
      <c r="D168" s="104" t="s">
        <v>88</v>
      </c>
      <c r="E168" s="104" t="s">
        <v>927</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25">
      <c r="A169" s="107">
        <f xml:space="preserve"> ROW( slrImpacts[[#This Row],[row_id]] ) - ROW( slrImpacts[[#Headers],[row_id]] )</f>
        <v>168</v>
      </c>
      <c r="B169" s="104">
        <v>2066</v>
      </c>
      <c r="C169" s="104" t="s">
        <v>86</v>
      </c>
      <c r="D169" s="104" t="s">
        <v>88</v>
      </c>
      <c r="E169" s="104" t="s">
        <v>927</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25">
      <c r="A170" s="107">
        <f xml:space="preserve"> ROW( slrImpacts[[#This Row],[row_id]] ) - ROW( slrImpacts[[#Headers],[row_id]] )</f>
        <v>169</v>
      </c>
      <c r="B170" s="104">
        <v>2067</v>
      </c>
      <c r="C170" s="104" t="s">
        <v>86</v>
      </c>
      <c r="D170" s="104" t="s">
        <v>88</v>
      </c>
      <c r="E170" s="104" t="s">
        <v>927</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25">
      <c r="A171" s="107">
        <f xml:space="preserve"> ROW( slrImpacts[[#This Row],[row_id]] ) - ROW( slrImpacts[[#Headers],[row_id]] )</f>
        <v>170</v>
      </c>
      <c r="B171" s="104">
        <v>2068</v>
      </c>
      <c r="C171" s="104" t="s">
        <v>86</v>
      </c>
      <c r="D171" s="104" t="s">
        <v>88</v>
      </c>
      <c r="E171" s="104" t="s">
        <v>927</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25">
      <c r="A172" s="107">
        <f xml:space="preserve"> ROW( slrImpacts[[#This Row],[row_id]] ) - ROW( slrImpacts[[#Headers],[row_id]] )</f>
        <v>171</v>
      </c>
      <c r="B172" s="104">
        <v>2069</v>
      </c>
      <c r="C172" s="104" t="s">
        <v>86</v>
      </c>
      <c r="D172" s="104" t="s">
        <v>88</v>
      </c>
      <c r="E172" s="104" t="s">
        <v>927</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25">
      <c r="A173" s="107">
        <f xml:space="preserve"> ROW( slrImpacts[[#This Row],[row_id]] ) - ROW( slrImpacts[[#Headers],[row_id]] )</f>
        <v>172</v>
      </c>
      <c r="B173" s="104">
        <v>2070</v>
      </c>
      <c r="C173" s="104" t="s">
        <v>86</v>
      </c>
      <c r="D173" s="104" t="s">
        <v>88</v>
      </c>
      <c r="E173" s="104" t="s">
        <v>927</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25">
      <c r="A174" s="107">
        <f xml:space="preserve"> ROW( slrImpacts[[#This Row],[row_id]] ) - ROW( slrImpacts[[#Headers],[row_id]] )</f>
        <v>173</v>
      </c>
      <c r="B174" s="104">
        <v>2071</v>
      </c>
      <c r="C174" s="104" t="s">
        <v>86</v>
      </c>
      <c r="D174" s="104" t="s">
        <v>88</v>
      </c>
      <c r="E174" s="104" t="s">
        <v>927</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25">
      <c r="A175" s="107">
        <f xml:space="preserve"> ROW( slrImpacts[[#This Row],[row_id]] ) - ROW( slrImpacts[[#Headers],[row_id]] )</f>
        <v>174</v>
      </c>
      <c r="B175" s="104">
        <v>2072</v>
      </c>
      <c r="C175" s="104" t="s">
        <v>86</v>
      </c>
      <c r="D175" s="104" t="s">
        <v>88</v>
      </c>
      <c r="E175" s="104" t="s">
        <v>927</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25">
      <c r="A176" s="107">
        <f xml:space="preserve"> ROW( slrImpacts[[#This Row],[row_id]] ) - ROW( slrImpacts[[#Headers],[row_id]] )</f>
        <v>175</v>
      </c>
      <c r="B176" s="104">
        <v>2073</v>
      </c>
      <c r="C176" s="104" t="s">
        <v>86</v>
      </c>
      <c r="D176" s="104" t="s">
        <v>88</v>
      </c>
      <c r="E176" s="104" t="s">
        <v>927</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25">
      <c r="A177" s="107">
        <f xml:space="preserve"> ROW( slrImpacts[[#This Row],[row_id]] ) - ROW( slrImpacts[[#Headers],[row_id]] )</f>
        <v>176</v>
      </c>
      <c r="B177" s="104">
        <v>2074</v>
      </c>
      <c r="C177" s="104" t="s">
        <v>86</v>
      </c>
      <c r="D177" s="104" t="s">
        <v>88</v>
      </c>
      <c r="E177" s="104" t="s">
        <v>927</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25">
      <c r="A178" s="107">
        <f xml:space="preserve"> ROW( slrImpacts[[#This Row],[row_id]] ) - ROW( slrImpacts[[#Headers],[row_id]] )</f>
        <v>177</v>
      </c>
      <c r="B178" s="104">
        <v>2075</v>
      </c>
      <c r="C178" s="104" t="s">
        <v>86</v>
      </c>
      <c r="D178" s="104" t="s">
        <v>88</v>
      </c>
      <c r="E178" s="104" t="s">
        <v>927</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25">
      <c r="A179" s="107">
        <f xml:space="preserve"> ROW( slrImpacts[[#This Row],[row_id]] ) - ROW( slrImpacts[[#Headers],[row_id]] )</f>
        <v>178</v>
      </c>
      <c r="B179" s="104">
        <v>2076</v>
      </c>
      <c r="C179" s="104" t="s">
        <v>86</v>
      </c>
      <c r="D179" s="104" t="s">
        <v>88</v>
      </c>
      <c r="E179" s="104" t="s">
        <v>927</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25">
      <c r="A180" s="107">
        <f xml:space="preserve"> ROW( slrImpacts[[#This Row],[row_id]] ) - ROW( slrImpacts[[#Headers],[row_id]] )</f>
        <v>179</v>
      </c>
      <c r="B180" s="104">
        <v>2077</v>
      </c>
      <c r="C180" s="104" t="s">
        <v>86</v>
      </c>
      <c r="D180" s="104" t="s">
        <v>88</v>
      </c>
      <c r="E180" s="104" t="s">
        <v>927</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25">
      <c r="A181" s="107">
        <f xml:space="preserve"> ROW( slrImpacts[[#This Row],[row_id]] ) - ROW( slrImpacts[[#Headers],[row_id]] )</f>
        <v>180</v>
      </c>
      <c r="B181" s="104">
        <v>2078</v>
      </c>
      <c r="C181" s="104" t="s">
        <v>86</v>
      </c>
      <c r="D181" s="104" t="s">
        <v>88</v>
      </c>
      <c r="E181" s="104" t="s">
        <v>927</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25">
      <c r="A182" s="107">
        <f xml:space="preserve"> ROW( slrImpacts[[#This Row],[row_id]] ) - ROW( slrImpacts[[#Headers],[row_id]] )</f>
        <v>181</v>
      </c>
      <c r="B182" s="104">
        <v>2079</v>
      </c>
      <c r="C182" s="104" t="s">
        <v>86</v>
      </c>
      <c r="D182" s="104" t="s">
        <v>88</v>
      </c>
      <c r="E182" s="104" t="s">
        <v>927</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25">
      <c r="A183" s="107">
        <f xml:space="preserve"> ROW( slrImpacts[[#This Row],[row_id]] ) - ROW( slrImpacts[[#Headers],[row_id]] )</f>
        <v>182</v>
      </c>
      <c r="B183" s="104">
        <v>2080</v>
      </c>
      <c r="C183" s="104" t="s">
        <v>86</v>
      </c>
      <c r="D183" s="104" t="s">
        <v>88</v>
      </c>
      <c r="E183" s="104" t="s">
        <v>927</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25">
      <c r="A184" s="107">
        <f xml:space="preserve"> ROW( slrImpacts[[#This Row],[row_id]] ) - ROW( slrImpacts[[#Headers],[row_id]] )</f>
        <v>183</v>
      </c>
      <c r="B184" s="104">
        <v>2081</v>
      </c>
      <c r="C184" s="104" t="s">
        <v>86</v>
      </c>
      <c r="D184" s="104" t="s">
        <v>88</v>
      </c>
      <c r="E184" s="104" t="s">
        <v>927</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25">
      <c r="A185" s="107">
        <f xml:space="preserve"> ROW( slrImpacts[[#This Row],[row_id]] ) - ROW( slrImpacts[[#Headers],[row_id]] )</f>
        <v>184</v>
      </c>
      <c r="B185" s="104">
        <v>2082</v>
      </c>
      <c r="C185" s="104" t="s">
        <v>86</v>
      </c>
      <c r="D185" s="104" t="s">
        <v>88</v>
      </c>
      <c r="E185" s="104" t="s">
        <v>927</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25">
      <c r="A186" s="107">
        <f xml:space="preserve"> ROW( slrImpacts[[#This Row],[row_id]] ) - ROW( slrImpacts[[#Headers],[row_id]] )</f>
        <v>185</v>
      </c>
      <c r="B186" s="104">
        <v>2083</v>
      </c>
      <c r="C186" s="104" t="s">
        <v>86</v>
      </c>
      <c r="D186" s="104" t="s">
        <v>88</v>
      </c>
      <c r="E186" s="104" t="s">
        <v>927</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25">
      <c r="A187" s="107">
        <f xml:space="preserve"> ROW( slrImpacts[[#This Row],[row_id]] ) - ROW( slrImpacts[[#Headers],[row_id]] )</f>
        <v>186</v>
      </c>
      <c r="B187" s="104">
        <v>2084</v>
      </c>
      <c r="C187" s="104" t="s">
        <v>86</v>
      </c>
      <c r="D187" s="104" t="s">
        <v>88</v>
      </c>
      <c r="E187" s="104" t="s">
        <v>927</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25">
      <c r="A188" s="107">
        <f xml:space="preserve"> ROW( slrImpacts[[#This Row],[row_id]] ) - ROW( slrImpacts[[#Headers],[row_id]] )</f>
        <v>187</v>
      </c>
      <c r="B188" s="104">
        <v>2085</v>
      </c>
      <c r="C188" s="104" t="s">
        <v>86</v>
      </c>
      <c r="D188" s="104" t="s">
        <v>88</v>
      </c>
      <c r="E188" s="104" t="s">
        <v>927</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25">
      <c r="A189" s="107">
        <f xml:space="preserve"> ROW( slrImpacts[[#This Row],[row_id]] ) - ROW( slrImpacts[[#Headers],[row_id]] )</f>
        <v>188</v>
      </c>
      <c r="B189" s="104">
        <v>2086</v>
      </c>
      <c r="C189" s="104" t="s">
        <v>86</v>
      </c>
      <c r="D189" s="104" t="s">
        <v>88</v>
      </c>
      <c r="E189" s="104" t="s">
        <v>927</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25">
      <c r="A190" s="107">
        <f xml:space="preserve"> ROW( slrImpacts[[#This Row],[row_id]] ) - ROW( slrImpacts[[#Headers],[row_id]] )</f>
        <v>189</v>
      </c>
      <c r="B190" s="104">
        <v>2087</v>
      </c>
      <c r="C190" s="104" t="s">
        <v>86</v>
      </c>
      <c r="D190" s="104" t="s">
        <v>88</v>
      </c>
      <c r="E190" s="104" t="s">
        <v>927</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25">
      <c r="A191" s="107">
        <f xml:space="preserve"> ROW( slrImpacts[[#This Row],[row_id]] ) - ROW( slrImpacts[[#Headers],[row_id]] )</f>
        <v>190</v>
      </c>
      <c r="B191" s="104">
        <v>2088</v>
      </c>
      <c r="C191" s="104" t="s">
        <v>86</v>
      </c>
      <c r="D191" s="104" t="s">
        <v>88</v>
      </c>
      <c r="E191" s="104" t="s">
        <v>927</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25">
      <c r="A192" s="107">
        <f xml:space="preserve"> ROW( slrImpacts[[#This Row],[row_id]] ) - ROW( slrImpacts[[#Headers],[row_id]] )</f>
        <v>191</v>
      </c>
      <c r="B192" s="104">
        <v>2089</v>
      </c>
      <c r="C192" s="104" t="s">
        <v>86</v>
      </c>
      <c r="D192" s="104" t="s">
        <v>88</v>
      </c>
      <c r="E192" s="104" t="s">
        <v>927</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25">
      <c r="A193" s="107">
        <f xml:space="preserve"> ROW( slrImpacts[[#This Row],[row_id]] ) - ROW( slrImpacts[[#Headers],[row_id]] )</f>
        <v>192</v>
      </c>
      <c r="B193" s="104">
        <v>2090</v>
      </c>
      <c r="C193" s="104" t="s">
        <v>86</v>
      </c>
      <c r="D193" s="104" t="s">
        <v>88</v>
      </c>
      <c r="E193" s="104" t="s">
        <v>927</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25">
      <c r="A194" s="107">
        <f xml:space="preserve"> ROW( slrImpacts[[#This Row],[row_id]] ) - ROW( slrImpacts[[#Headers],[row_id]] )</f>
        <v>193</v>
      </c>
      <c r="B194" s="104">
        <v>2091</v>
      </c>
      <c r="C194" s="104" t="s">
        <v>86</v>
      </c>
      <c r="D194" s="104" t="s">
        <v>88</v>
      </c>
      <c r="E194" s="104" t="s">
        <v>927</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25">
      <c r="A195" s="107">
        <f xml:space="preserve"> ROW( slrImpacts[[#This Row],[row_id]] ) - ROW( slrImpacts[[#Headers],[row_id]] )</f>
        <v>194</v>
      </c>
      <c r="B195" s="104">
        <v>2092</v>
      </c>
      <c r="C195" s="104" t="s">
        <v>86</v>
      </c>
      <c r="D195" s="104" t="s">
        <v>88</v>
      </c>
      <c r="E195" s="104" t="s">
        <v>927</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25">
      <c r="A196" s="107">
        <f xml:space="preserve"> ROW( slrImpacts[[#This Row],[row_id]] ) - ROW( slrImpacts[[#Headers],[row_id]] )</f>
        <v>195</v>
      </c>
      <c r="B196" s="104">
        <v>2093</v>
      </c>
      <c r="C196" s="104" t="s">
        <v>86</v>
      </c>
      <c r="D196" s="104" t="s">
        <v>88</v>
      </c>
      <c r="E196" s="104" t="s">
        <v>927</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25">
      <c r="A197" s="107">
        <f xml:space="preserve"> ROW( slrImpacts[[#This Row],[row_id]] ) - ROW( slrImpacts[[#Headers],[row_id]] )</f>
        <v>196</v>
      </c>
      <c r="B197" s="104">
        <v>2094</v>
      </c>
      <c r="C197" s="104" t="s">
        <v>86</v>
      </c>
      <c r="D197" s="104" t="s">
        <v>88</v>
      </c>
      <c r="E197" s="104" t="s">
        <v>927</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25">
      <c r="A198" s="107">
        <f xml:space="preserve"> ROW( slrImpacts[[#This Row],[row_id]] ) - ROW( slrImpacts[[#Headers],[row_id]] )</f>
        <v>197</v>
      </c>
      <c r="B198" s="104">
        <v>2095</v>
      </c>
      <c r="C198" s="104" t="s">
        <v>86</v>
      </c>
      <c r="D198" s="104" t="s">
        <v>88</v>
      </c>
      <c r="E198" s="104" t="s">
        <v>927</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25">
      <c r="A199" s="107">
        <f xml:space="preserve"> ROW( slrImpacts[[#This Row],[row_id]] ) - ROW( slrImpacts[[#Headers],[row_id]] )</f>
        <v>198</v>
      </c>
      <c r="B199" s="104">
        <v>2096</v>
      </c>
      <c r="C199" s="104" t="s">
        <v>86</v>
      </c>
      <c r="D199" s="104" t="s">
        <v>88</v>
      </c>
      <c r="E199" s="104" t="s">
        <v>927</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25">
      <c r="A200" s="107">
        <f xml:space="preserve"> ROW( slrImpacts[[#This Row],[row_id]] ) - ROW( slrImpacts[[#Headers],[row_id]] )</f>
        <v>199</v>
      </c>
      <c r="B200" s="104">
        <v>2097</v>
      </c>
      <c r="C200" s="104" t="s">
        <v>86</v>
      </c>
      <c r="D200" s="104" t="s">
        <v>88</v>
      </c>
      <c r="E200" s="104" t="s">
        <v>927</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25">
      <c r="A201" s="107">
        <f xml:space="preserve"> ROW( slrImpacts[[#This Row],[row_id]] ) - ROW( slrImpacts[[#Headers],[row_id]] )</f>
        <v>200</v>
      </c>
      <c r="B201" s="104">
        <v>2098</v>
      </c>
      <c r="C201" s="104" t="s">
        <v>86</v>
      </c>
      <c r="D201" s="104" t="s">
        <v>88</v>
      </c>
      <c r="E201" s="104" t="s">
        <v>927</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25">
      <c r="A202" s="107">
        <f xml:space="preserve"> ROW( slrImpacts[[#This Row],[row_id]] ) - ROW( slrImpacts[[#Headers],[row_id]] )</f>
        <v>201</v>
      </c>
      <c r="B202" s="104">
        <v>2099</v>
      </c>
      <c r="C202" s="104" t="s">
        <v>86</v>
      </c>
      <c r="D202" s="104" t="s">
        <v>88</v>
      </c>
      <c r="E202" s="104" t="s">
        <v>927</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25">
      <c r="A203" s="107">
        <f xml:space="preserve"> ROW( slrImpacts[[#This Row],[row_id]] ) - ROW( slrImpacts[[#Headers],[row_id]] )</f>
        <v>202</v>
      </c>
      <c r="B203" s="104">
        <v>2100</v>
      </c>
      <c r="C203" s="104" t="s">
        <v>86</v>
      </c>
      <c r="D203" s="104" t="s">
        <v>88</v>
      </c>
      <c r="E203" s="104" t="s">
        <v>927</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25">
      <c r="A204" s="107">
        <f xml:space="preserve"> ROW( slrImpacts[[#This Row],[row_id]] ) - ROW( slrImpacts[[#Headers],[row_id]] )</f>
        <v>203</v>
      </c>
      <c r="B204" s="104">
        <v>2000</v>
      </c>
      <c r="C204" s="104" t="s">
        <v>86</v>
      </c>
      <c r="D204" s="104" t="s">
        <v>208</v>
      </c>
      <c r="E204" s="104" t="s">
        <v>927</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25">
      <c r="A205" s="107">
        <f xml:space="preserve"> ROW( slrImpacts[[#This Row],[row_id]] ) - ROW( slrImpacts[[#Headers],[row_id]] )</f>
        <v>204</v>
      </c>
      <c r="B205" s="104">
        <v>2001</v>
      </c>
      <c r="C205" s="104" t="s">
        <v>86</v>
      </c>
      <c r="D205" s="104" t="s">
        <v>208</v>
      </c>
      <c r="E205" s="104" t="s">
        <v>927</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25">
      <c r="A206" s="107">
        <f xml:space="preserve"> ROW( slrImpacts[[#This Row],[row_id]] ) - ROW( slrImpacts[[#Headers],[row_id]] )</f>
        <v>205</v>
      </c>
      <c r="B206" s="104">
        <v>2002</v>
      </c>
      <c r="C206" s="104" t="s">
        <v>86</v>
      </c>
      <c r="D206" s="104" t="s">
        <v>208</v>
      </c>
      <c r="E206" s="104" t="s">
        <v>927</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25">
      <c r="A207" s="107">
        <f xml:space="preserve"> ROW( slrImpacts[[#This Row],[row_id]] ) - ROW( slrImpacts[[#Headers],[row_id]] )</f>
        <v>206</v>
      </c>
      <c r="B207" s="104">
        <v>2003</v>
      </c>
      <c r="C207" s="104" t="s">
        <v>86</v>
      </c>
      <c r="D207" s="104" t="s">
        <v>208</v>
      </c>
      <c r="E207" s="104" t="s">
        <v>927</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25">
      <c r="A208" s="107">
        <f xml:space="preserve"> ROW( slrImpacts[[#This Row],[row_id]] ) - ROW( slrImpacts[[#Headers],[row_id]] )</f>
        <v>207</v>
      </c>
      <c r="B208" s="104">
        <v>2004</v>
      </c>
      <c r="C208" s="104" t="s">
        <v>86</v>
      </c>
      <c r="D208" s="104" t="s">
        <v>208</v>
      </c>
      <c r="E208" s="104" t="s">
        <v>927</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25">
      <c r="A209" s="107">
        <f xml:space="preserve"> ROW( slrImpacts[[#This Row],[row_id]] ) - ROW( slrImpacts[[#Headers],[row_id]] )</f>
        <v>208</v>
      </c>
      <c r="B209" s="104">
        <v>2005</v>
      </c>
      <c r="C209" s="104" t="s">
        <v>86</v>
      </c>
      <c r="D209" s="104" t="s">
        <v>208</v>
      </c>
      <c r="E209" s="104" t="s">
        <v>927</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25">
      <c r="A210" s="107">
        <f xml:space="preserve"> ROW( slrImpacts[[#This Row],[row_id]] ) - ROW( slrImpacts[[#Headers],[row_id]] )</f>
        <v>209</v>
      </c>
      <c r="B210" s="104">
        <v>2006</v>
      </c>
      <c r="C210" s="104" t="s">
        <v>86</v>
      </c>
      <c r="D210" s="104" t="s">
        <v>208</v>
      </c>
      <c r="E210" s="104" t="s">
        <v>927</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25">
      <c r="A211" s="107">
        <f xml:space="preserve"> ROW( slrImpacts[[#This Row],[row_id]] ) - ROW( slrImpacts[[#Headers],[row_id]] )</f>
        <v>210</v>
      </c>
      <c r="B211" s="104">
        <v>2007</v>
      </c>
      <c r="C211" s="104" t="s">
        <v>86</v>
      </c>
      <c r="D211" s="104" t="s">
        <v>208</v>
      </c>
      <c r="E211" s="104" t="s">
        <v>927</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25">
      <c r="A212" s="107">
        <f xml:space="preserve"> ROW( slrImpacts[[#This Row],[row_id]] ) - ROW( slrImpacts[[#Headers],[row_id]] )</f>
        <v>211</v>
      </c>
      <c r="B212" s="104">
        <v>2008</v>
      </c>
      <c r="C212" s="104" t="s">
        <v>86</v>
      </c>
      <c r="D212" s="104" t="s">
        <v>208</v>
      </c>
      <c r="E212" s="104" t="s">
        <v>927</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25">
      <c r="A213" s="107">
        <f xml:space="preserve"> ROW( slrImpacts[[#This Row],[row_id]] ) - ROW( slrImpacts[[#Headers],[row_id]] )</f>
        <v>212</v>
      </c>
      <c r="B213" s="104">
        <v>2009</v>
      </c>
      <c r="C213" s="104" t="s">
        <v>86</v>
      </c>
      <c r="D213" s="104" t="s">
        <v>208</v>
      </c>
      <c r="E213" s="104" t="s">
        <v>927</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25">
      <c r="A214" s="107">
        <f xml:space="preserve"> ROW( slrImpacts[[#This Row],[row_id]] ) - ROW( slrImpacts[[#Headers],[row_id]] )</f>
        <v>213</v>
      </c>
      <c r="B214" s="104">
        <v>2010</v>
      </c>
      <c r="C214" s="104" t="s">
        <v>86</v>
      </c>
      <c r="D214" s="104" t="s">
        <v>208</v>
      </c>
      <c r="E214" s="104" t="s">
        <v>927</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25">
      <c r="A215" s="107">
        <f xml:space="preserve"> ROW( slrImpacts[[#This Row],[row_id]] ) - ROW( slrImpacts[[#Headers],[row_id]] )</f>
        <v>214</v>
      </c>
      <c r="B215" s="104">
        <v>2011</v>
      </c>
      <c r="C215" s="104" t="s">
        <v>86</v>
      </c>
      <c r="D215" s="104" t="s">
        <v>208</v>
      </c>
      <c r="E215" s="104" t="s">
        <v>927</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25">
      <c r="A216" s="107">
        <f xml:space="preserve"> ROW( slrImpacts[[#This Row],[row_id]] ) - ROW( slrImpacts[[#Headers],[row_id]] )</f>
        <v>215</v>
      </c>
      <c r="B216" s="104">
        <v>2012</v>
      </c>
      <c r="C216" s="104" t="s">
        <v>86</v>
      </c>
      <c r="D216" s="104" t="s">
        <v>208</v>
      </c>
      <c r="E216" s="104" t="s">
        <v>927</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25">
      <c r="A217" s="107">
        <f xml:space="preserve"> ROW( slrImpacts[[#This Row],[row_id]] ) - ROW( slrImpacts[[#Headers],[row_id]] )</f>
        <v>216</v>
      </c>
      <c r="B217" s="104">
        <v>2013</v>
      </c>
      <c r="C217" s="104" t="s">
        <v>86</v>
      </c>
      <c r="D217" s="104" t="s">
        <v>208</v>
      </c>
      <c r="E217" s="104" t="s">
        <v>927</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25">
      <c r="A218" s="107">
        <f xml:space="preserve"> ROW( slrImpacts[[#This Row],[row_id]] ) - ROW( slrImpacts[[#Headers],[row_id]] )</f>
        <v>217</v>
      </c>
      <c r="B218" s="104">
        <v>2014</v>
      </c>
      <c r="C218" s="104" t="s">
        <v>86</v>
      </c>
      <c r="D218" s="104" t="s">
        <v>208</v>
      </c>
      <c r="E218" s="104" t="s">
        <v>927</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25">
      <c r="A219" s="107">
        <f xml:space="preserve"> ROW( slrImpacts[[#This Row],[row_id]] ) - ROW( slrImpacts[[#Headers],[row_id]] )</f>
        <v>218</v>
      </c>
      <c r="B219" s="104">
        <v>2015</v>
      </c>
      <c r="C219" s="104" t="s">
        <v>86</v>
      </c>
      <c r="D219" s="104" t="s">
        <v>208</v>
      </c>
      <c r="E219" s="104" t="s">
        <v>927</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25">
      <c r="A220" s="107">
        <f xml:space="preserve"> ROW( slrImpacts[[#This Row],[row_id]] ) - ROW( slrImpacts[[#Headers],[row_id]] )</f>
        <v>219</v>
      </c>
      <c r="B220" s="104">
        <v>2016</v>
      </c>
      <c r="C220" s="104" t="s">
        <v>86</v>
      </c>
      <c r="D220" s="104" t="s">
        <v>208</v>
      </c>
      <c r="E220" s="104" t="s">
        <v>927</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25">
      <c r="A221" s="107">
        <f xml:space="preserve"> ROW( slrImpacts[[#This Row],[row_id]] ) - ROW( slrImpacts[[#Headers],[row_id]] )</f>
        <v>220</v>
      </c>
      <c r="B221" s="104">
        <v>2017</v>
      </c>
      <c r="C221" s="104" t="s">
        <v>86</v>
      </c>
      <c r="D221" s="104" t="s">
        <v>208</v>
      </c>
      <c r="E221" s="104" t="s">
        <v>927</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25">
      <c r="A222" s="107">
        <f xml:space="preserve"> ROW( slrImpacts[[#This Row],[row_id]] ) - ROW( slrImpacts[[#Headers],[row_id]] )</f>
        <v>221</v>
      </c>
      <c r="B222" s="104">
        <v>2018</v>
      </c>
      <c r="C222" s="104" t="s">
        <v>86</v>
      </c>
      <c r="D222" s="104" t="s">
        <v>208</v>
      </c>
      <c r="E222" s="104" t="s">
        <v>927</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25">
      <c r="A223" s="107">
        <f xml:space="preserve"> ROW( slrImpacts[[#This Row],[row_id]] ) - ROW( slrImpacts[[#Headers],[row_id]] )</f>
        <v>222</v>
      </c>
      <c r="B223" s="104">
        <v>2019</v>
      </c>
      <c r="C223" s="104" t="s">
        <v>86</v>
      </c>
      <c r="D223" s="104" t="s">
        <v>208</v>
      </c>
      <c r="E223" s="104" t="s">
        <v>927</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25">
      <c r="A224" s="107">
        <f xml:space="preserve"> ROW( slrImpacts[[#This Row],[row_id]] ) - ROW( slrImpacts[[#Headers],[row_id]] )</f>
        <v>223</v>
      </c>
      <c r="B224" s="104">
        <v>2020</v>
      </c>
      <c r="C224" s="104" t="s">
        <v>86</v>
      </c>
      <c r="D224" s="104" t="s">
        <v>208</v>
      </c>
      <c r="E224" s="104" t="s">
        <v>927</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25">
      <c r="A225" s="107">
        <f xml:space="preserve"> ROW( slrImpacts[[#This Row],[row_id]] ) - ROW( slrImpacts[[#Headers],[row_id]] )</f>
        <v>224</v>
      </c>
      <c r="B225" s="104">
        <v>2021</v>
      </c>
      <c r="C225" s="104" t="s">
        <v>86</v>
      </c>
      <c r="D225" s="104" t="s">
        <v>208</v>
      </c>
      <c r="E225" s="104" t="s">
        <v>927</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25">
      <c r="A226" s="107">
        <f xml:space="preserve"> ROW( slrImpacts[[#This Row],[row_id]] ) - ROW( slrImpacts[[#Headers],[row_id]] )</f>
        <v>225</v>
      </c>
      <c r="B226" s="104">
        <v>2022</v>
      </c>
      <c r="C226" s="104" t="s">
        <v>86</v>
      </c>
      <c r="D226" s="104" t="s">
        <v>208</v>
      </c>
      <c r="E226" s="104" t="s">
        <v>927</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25">
      <c r="A227" s="107">
        <f xml:space="preserve"> ROW( slrImpacts[[#This Row],[row_id]] ) - ROW( slrImpacts[[#Headers],[row_id]] )</f>
        <v>226</v>
      </c>
      <c r="B227" s="104">
        <v>2023</v>
      </c>
      <c r="C227" s="104" t="s">
        <v>86</v>
      </c>
      <c r="D227" s="104" t="s">
        <v>208</v>
      </c>
      <c r="E227" s="104" t="s">
        <v>927</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25">
      <c r="A228" s="107">
        <f xml:space="preserve"> ROW( slrImpacts[[#This Row],[row_id]] ) - ROW( slrImpacts[[#Headers],[row_id]] )</f>
        <v>227</v>
      </c>
      <c r="B228" s="104">
        <v>2024</v>
      </c>
      <c r="C228" s="104" t="s">
        <v>86</v>
      </c>
      <c r="D228" s="104" t="s">
        <v>208</v>
      </c>
      <c r="E228" s="104" t="s">
        <v>927</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25">
      <c r="A229" s="107">
        <f xml:space="preserve"> ROW( slrImpacts[[#This Row],[row_id]] ) - ROW( slrImpacts[[#Headers],[row_id]] )</f>
        <v>228</v>
      </c>
      <c r="B229" s="104">
        <v>2025</v>
      </c>
      <c r="C229" s="104" t="s">
        <v>86</v>
      </c>
      <c r="D229" s="104" t="s">
        <v>208</v>
      </c>
      <c r="E229" s="104" t="s">
        <v>927</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25">
      <c r="A230" s="107">
        <f xml:space="preserve"> ROW( slrImpacts[[#This Row],[row_id]] ) - ROW( slrImpacts[[#Headers],[row_id]] )</f>
        <v>229</v>
      </c>
      <c r="B230" s="104">
        <v>2026</v>
      </c>
      <c r="C230" s="104" t="s">
        <v>86</v>
      </c>
      <c r="D230" s="104" t="s">
        <v>208</v>
      </c>
      <c r="E230" s="104" t="s">
        <v>927</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25">
      <c r="A231" s="107">
        <f xml:space="preserve"> ROW( slrImpacts[[#This Row],[row_id]] ) - ROW( slrImpacts[[#Headers],[row_id]] )</f>
        <v>230</v>
      </c>
      <c r="B231" s="104">
        <v>2027</v>
      </c>
      <c r="C231" s="104" t="s">
        <v>86</v>
      </c>
      <c r="D231" s="104" t="s">
        <v>208</v>
      </c>
      <c r="E231" s="104" t="s">
        <v>927</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25">
      <c r="A232" s="107">
        <f xml:space="preserve"> ROW( slrImpacts[[#This Row],[row_id]] ) - ROW( slrImpacts[[#Headers],[row_id]] )</f>
        <v>231</v>
      </c>
      <c r="B232" s="104">
        <v>2028</v>
      </c>
      <c r="C232" s="104" t="s">
        <v>86</v>
      </c>
      <c r="D232" s="104" t="s">
        <v>208</v>
      </c>
      <c r="E232" s="104" t="s">
        <v>927</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25">
      <c r="A233" s="107">
        <f xml:space="preserve"> ROW( slrImpacts[[#This Row],[row_id]] ) - ROW( slrImpacts[[#Headers],[row_id]] )</f>
        <v>232</v>
      </c>
      <c r="B233" s="104">
        <v>2029</v>
      </c>
      <c r="C233" s="104" t="s">
        <v>86</v>
      </c>
      <c r="D233" s="104" t="s">
        <v>208</v>
      </c>
      <c r="E233" s="104" t="s">
        <v>927</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25">
      <c r="A234" s="107">
        <f xml:space="preserve"> ROW( slrImpacts[[#This Row],[row_id]] ) - ROW( slrImpacts[[#Headers],[row_id]] )</f>
        <v>233</v>
      </c>
      <c r="B234" s="104">
        <v>2030</v>
      </c>
      <c r="C234" s="104" t="s">
        <v>86</v>
      </c>
      <c r="D234" s="104" t="s">
        <v>208</v>
      </c>
      <c r="E234" s="104" t="s">
        <v>927</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25">
      <c r="A235" s="107">
        <f xml:space="preserve"> ROW( slrImpacts[[#This Row],[row_id]] ) - ROW( slrImpacts[[#Headers],[row_id]] )</f>
        <v>234</v>
      </c>
      <c r="B235" s="104">
        <v>2031</v>
      </c>
      <c r="C235" s="104" t="s">
        <v>86</v>
      </c>
      <c r="D235" s="104" t="s">
        <v>208</v>
      </c>
      <c r="E235" s="104" t="s">
        <v>927</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25">
      <c r="A236" s="107">
        <f xml:space="preserve"> ROW( slrImpacts[[#This Row],[row_id]] ) - ROW( slrImpacts[[#Headers],[row_id]] )</f>
        <v>235</v>
      </c>
      <c r="B236" s="104">
        <v>2032</v>
      </c>
      <c r="C236" s="104" t="s">
        <v>86</v>
      </c>
      <c r="D236" s="104" t="s">
        <v>208</v>
      </c>
      <c r="E236" s="104" t="s">
        <v>927</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25">
      <c r="A237" s="107">
        <f xml:space="preserve"> ROW( slrImpacts[[#This Row],[row_id]] ) - ROW( slrImpacts[[#Headers],[row_id]] )</f>
        <v>236</v>
      </c>
      <c r="B237" s="104">
        <v>2033</v>
      </c>
      <c r="C237" s="104" t="s">
        <v>86</v>
      </c>
      <c r="D237" s="104" t="s">
        <v>208</v>
      </c>
      <c r="E237" s="104" t="s">
        <v>927</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25">
      <c r="A238" s="107">
        <f xml:space="preserve"> ROW( slrImpacts[[#This Row],[row_id]] ) - ROW( slrImpacts[[#Headers],[row_id]] )</f>
        <v>237</v>
      </c>
      <c r="B238" s="104">
        <v>2034</v>
      </c>
      <c r="C238" s="104" t="s">
        <v>86</v>
      </c>
      <c r="D238" s="104" t="s">
        <v>208</v>
      </c>
      <c r="E238" s="104" t="s">
        <v>927</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25">
      <c r="A239" s="107">
        <f xml:space="preserve"> ROW( slrImpacts[[#This Row],[row_id]] ) - ROW( slrImpacts[[#Headers],[row_id]] )</f>
        <v>238</v>
      </c>
      <c r="B239" s="104">
        <v>2035</v>
      </c>
      <c r="C239" s="104" t="s">
        <v>86</v>
      </c>
      <c r="D239" s="104" t="s">
        <v>208</v>
      </c>
      <c r="E239" s="104" t="s">
        <v>927</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25">
      <c r="A240" s="107">
        <f xml:space="preserve"> ROW( slrImpacts[[#This Row],[row_id]] ) - ROW( slrImpacts[[#Headers],[row_id]] )</f>
        <v>239</v>
      </c>
      <c r="B240" s="104">
        <v>2036</v>
      </c>
      <c r="C240" s="104" t="s">
        <v>86</v>
      </c>
      <c r="D240" s="104" t="s">
        <v>208</v>
      </c>
      <c r="E240" s="104" t="s">
        <v>927</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25">
      <c r="A241" s="107">
        <f xml:space="preserve"> ROW( slrImpacts[[#This Row],[row_id]] ) - ROW( slrImpacts[[#Headers],[row_id]] )</f>
        <v>240</v>
      </c>
      <c r="B241" s="104">
        <v>2037</v>
      </c>
      <c r="C241" s="104" t="s">
        <v>86</v>
      </c>
      <c r="D241" s="104" t="s">
        <v>208</v>
      </c>
      <c r="E241" s="104" t="s">
        <v>927</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25">
      <c r="A242" s="107">
        <f xml:space="preserve"> ROW( slrImpacts[[#This Row],[row_id]] ) - ROW( slrImpacts[[#Headers],[row_id]] )</f>
        <v>241</v>
      </c>
      <c r="B242" s="104">
        <v>2038</v>
      </c>
      <c r="C242" s="104" t="s">
        <v>86</v>
      </c>
      <c r="D242" s="104" t="s">
        <v>208</v>
      </c>
      <c r="E242" s="104" t="s">
        <v>927</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25">
      <c r="A243" s="107">
        <f xml:space="preserve"> ROW( slrImpacts[[#This Row],[row_id]] ) - ROW( slrImpacts[[#Headers],[row_id]] )</f>
        <v>242</v>
      </c>
      <c r="B243" s="104">
        <v>2039</v>
      </c>
      <c r="C243" s="104" t="s">
        <v>86</v>
      </c>
      <c r="D243" s="104" t="s">
        <v>208</v>
      </c>
      <c r="E243" s="104" t="s">
        <v>927</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25">
      <c r="A244" s="107">
        <f xml:space="preserve"> ROW( slrImpacts[[#This Row],[row_id]] ) - ROW( slrImpacts[[#Headers],[row_id]] )</f>
        <v>243</v>
      </c>
      <c r="B244" s="104">
        <v>2040</v>
      </c>
      <c r="C244" s="104" t="s">
        <v>86</v>
      </c>
      <c r="D244" s="104" t="s">
        <v>208</v>
      </c>
      <c r="E244" s="104" t="s">
        <v>927</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25">
      <c r="A245" s="107">
        <f xml:space="preserve"> ROW( slrImpacts[[#This Row],[row_id]] ) - ROW( slrImpacts[[#Headers],[row_id]] )</f>
        <v>244</v>
      </c>
      <c r="B245" s="104">
        <v>2041</v>
      </c>
      <c r="C245" s="104" t="s">
        <v>86</v>
      </c>
      <c r="D245" s="104" t="s">
        <v>208</v>
      </c>
      <c r="E245" s="104" t="s">
        <v>927</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25">
      <c r="A246" s="107">
        <f xml:space="preserve"> ROW( slrImpacts[[#This Row],[row_id]] ) - ROW( slrImpacts[[#Headers],[row_id]] )</f>
        <v>245</v>
      </c>
      <c r="B246" s="104">
        <v>2042</v>
      </c>
      <c r="C246" s="104" t="s">
        <v>86</v>
      </c>
      <c r="D246" s="104" t="s">
        <v>208</v>
      </c>
      <c r="E246" s="104" t="s">
        <v>927</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25">
      <c r="A247" s="107">
        <f xml:space="preserve"> ROW( slrImpacts[[#This Row],[row_id]] ) - ROW( slrImpacts[[#Headers],[row_id]] )</f>
        <v>246</v>
      </c>
      <c r="B247" s="104">
        <v>2043</v>
      </c>
      <c r="C247" s="104" t="s">
        <v>86</v>
      </c>
      <c r="D247" s="104" t="s">
        <v>208</v>
      </c>
      <c r="E247" s="104" t="s">
        <v>927</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25">
      <c r="A248" s="107">
        <f xml:space="preserve"> ROW( slrImpacts[[#This Row],[row_id]] ) - ROW( slrImpacts[[#Headers],[row_id]] )</f>
        <v>247</v>
      </c>
      <c r="B248" s="104">
        <v>2044</v>
      </c>
      <c r="C248" s="104" t="s">
        <v>86</v>
      </c>
      <c r="D248" s="104" t="s">
        <v>208</v>
      </c>
      <c r="E248" s="104" t="s">
        <v>927</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25">
      <c r="A249" s="107">
        <f xml:space="preserve"> ROW( slrImpacts[[#This Row],[row_id]] ) - ROW( slrImpacts[[#Headers],[row_id]] )</f>
        <v>248</v>
      </c>
      <c r="B249" s="104">
        <v>2045</v>
      </c>
      <c r="C249" s="104" t="s">
        <v>86</v>
      </c>
      <c r="D249" s="104" t="s">
        <v>208</v>
      </c>
      <c r="E249" s="104" t="s">
        <v>927</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25">
      <c r="A250" s="107">
        <f xml:space="preserve"> ROW( slrImpacts[[#This Row],[row_id]] ) - ROW( slrImpacts[[#Headers],[row_id]] )</f>
        <v>249</v>
      </c>
      <c r="B250" s="104">
        <v>2046</v>
      </c>
      <c r="C250" s="104" t="s">
        <v>86</v>
      </c>
      <c r="D250" s="104" t="s">
        <v>208</v>
      </c>
      <c r="E250" s="104" t="s">
        <v>927</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25">
      <c r="A251" s="107">
        <f xml:space="preserve"> ROW( slrImpacts[[#This Row],[row_id]] ) - ROW( slrImpacts[[#Headers],[row_id]] )</f>
        <v>250</v>
      </c>
      <c r="B251" s="104">
        <v>2047</v>
      </c>
      <c r="C251" s="104" t="s">
        <v>86</v>
      </c>
      <c r="D251" s="104" t="s">
        <v>208</v>
      </c>
      <c r="E251" s="104" t="s">
        <v>927</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25">
      <c r="A252" s="107">
        <f xml:space="preserve"> ROW( slrImpacts[[#This Row],[row_id]] ) - ROW( slrImpacts[[#Headers],[row_id]] )</f>
        <v>251</v>
      </c>
      <c r="B252" s="104">
        <v>2048</v>
      </c>
      <c r="C252" s="104" t="s">
        <v>86</v>
      </c>
      <c r="D252" s="104" t="s">
        <v>208</v>
      </c>
      <c r="E252" s="104" t="s">
        <v>927</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25">
      <c r="A253" s="107">
        <f xml:space="preserve"> ROW( slrImpacts[[#This Row],[row_id]] ) - ROW( slrImpacts[[#Headers],[row_id]] )</f>
        <v>252</v>
      </c>
      <c r="B253" s="104">
        <v>2049</v>
      </c>
      <c r="C253" s="104" t="s">
        <v>86</v>
      </c>
      <c r="D253" s="104" t="s">
        <v>208</v>
      </c>
      <c r="E253" s="104" t="s">
        <v>927</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25">
      <c r="A254" s="107">
        <f xml:space="preserve"> ROW( slrImpacts[[#This Row],[row_id]] ) - ROW( slrImpacts[[#Headers],[row_id]] )</f>
        <v>253</v>
      </c>
      <c r="B254" s="104">
        <v>2050</v>
      </c>
      <c r="C254" s="104" t="s">
        <v>86</v>
      </c>
      <c r="D254" s="104" t="s">
        <v>208</v>
      </c>
      <c r="E254" s="104" t="s">
        <v>927</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25">
      <c r="A255" s="107">
        <f xml:space="preserve"> ROW( slrImpacts[[#This Row],[row_id]] ) - ROW( slrImpacts[[#Headers],[row_id]] )</f>
        <v>254</v>
      </c>
      <c r="B255" s="104">
        <v>2051</v>
      </c>
      <c r="C255" s="104" t="s">
        <v>86</v>
      </c>
      <c r="D255" s="104" t="s">
        <v>208</v>
      </c>
      <c r="E255" s="104" t="s">
        <v>927</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25">
      <c r="A256" s="107">
        <f xml:space="preserve"> ROW( slrImpacts[[#This Row],[row_id]] ) - ROW( slrImpacts[[#Headers],[row_id]] )</f>
        <v>255</v>
      </c>
      <c r="B256" s="104">
        <v>2052</v>
      </c>
      <c r="C256" s="104" t="s">
        <v>86</v>
      </c>
      <c r="D256" s="104" t="s">
        <v>208</v>
      </c>
      <c r="E256" s="104" t="s">
        <v>927</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25">
      <c r="A257" s="107">
        <f xml:space="preserve"> ROW( slrImpacts[[#This Row],[row_id]] ) - ROW( slrImpacts[[#Headers],[row_id]] )</f>
        <v>256</v>
      </c>
      <c r="B257" s="104">
        <v>2053</v>
      </c>
      <c r="C257" s="104" t="s">
        <v>86</v>
      </c>
      <c r="D257" s="104" t="s">
        <v>208</v>
      </c>
      <c r="E257" s="104" t="s">
        <v>927</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25">
      <c r="A258" s="107">
        <f xml:space="preserve"> ROW( slrImpacts[[#This Row],[row_id]] ) - ROW( slrImpacts[[#Headers],[row_id]] )</f>
        <v>257</v>
      </c>
      <c r="B258" s="104">
        <v>2054</v>
      </c>
      <c r="C258" s="104" t="s">
        <v>86</v>
      </c>
      <c r="D258" s="104" t="s">
        <v>208</v>
      </c>
      <c r="E258" s="104" t="s">
        <v>927</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25">
      <c r="A259" s="107">
        <f xml:space="preserve"> ROW( slrImpacts[[#This Row],[row_id]] ) - ROW( slrImpacts[[#Headers],[row_id]] )</f>
        <v>258</v>
      </c>
      <c r="B259" s="104">
        <v>2055</v>
      </c>
      <c r="C259" s="104" t="s">
        <v>86</v>
      </c>
      <c r="D259" s="104" t="s">
        <v>208</v>
      </c>
      <c r="E259" s="104" t="s">
        <v>927</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25">
      <c r="A260" s="107">
        <f xml:space="preserve"> ROW( slrImpacts[[#This Row],[row_id]] ) - ROW( slrImpacts[[#Headers],[row_id]] )</f>
        <v>259</v>
      </c>
      <c r="B260" s="104">
        <v>2056</v>
      </c>
      <c r="C260" s="104" t="s">
        <v>86</v>
      </c>
      <c r="D260" s="104" t="s">
        <v>208</v>
      </c>
      <c r="E260" s="104" t="s">
        <v>927</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25">
      <c r="A261" s="107">
        <f xml:space="preserve"> ROW( slrImpacts[[#This Row],[row_id]] ) - ROW( slrImpacts[[#Headers],[row_id]] )</f>
        <v>260</v>
      </c>
      <c r="B261" s="104">
        <v>2057</v>
      </c>
      <c r="C261" s="104" t="s">
        <v>86</v>
      </c>
      <c r="D261" s="104" t="s">
        <v>208</v>
      </c>
      <c r="E261" s="104" t="s">
        <v>927</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25">
      <c r="A262" s="107">
        <f xml:space="preserve"> ROW( slrImpacts[[#This Row],[row_id]] ) - ROW( slrImpacts[[#Headers],[row_id]] )</f>
        <v>261</v>
      </c>
      <c r="B262" s="104">
        <v>2058</v>
      </c>
      <c r="C262" s="104" t="s">
        <v>86</v>
      </c>
      <c r="D262" s="104" t="s">
        <v>208</v>
      </c>
      <c r="E262" s="104" t="s">
        <v>927</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25">
      <c r="A263" s="107">
        <f xml:space="preserve"> ROW( slrImpacts[[#This Row],[row_id]] ) - ROW( slrImpacts[[#Headers],[row_id]] )</f>
        <v>262</v>
      </c>
      <c r="B263" s="104">
        <v>2059</v>
      </c>
      <c r="C263" s="104" t="s">
        <v>86</v>
      </c>
      <c r="D263" s="104" t="s">
        <v>208</v>
      </c>
      <c r="E263" s="104" t="s">
        <v>927</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25">
      <c r="A264" s="107">
        <f xml:space="preserve"> ROW( slrImpacts[[#This Row],[row_id]] ) - ROW( slrImpacts[[#Headers],[row_id]] )</f>
        <v>263</v>
      </c>
      <c r="B264" s="104">
        <v>2060</v>
      </c>
      <c r="C264" s="104" t="s">
        <v>86</v>
      </c>
      <c r="D264" s="104" t="s">
        <v>208</v>
      </c>
      <c r="E264" s="104" t="s">
        <v>927</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25">
      <c r="A265" s="107">
        <f xml:space="preserve"> ROW( slrImpacts[[#This Row],[row_id]] ) - ROW( slrImpacts[[#Headers],[row_id]] )</f>
        <v>264</v>
      </c>
      <c r="B265" s="104">
        <v>2061</v>
      </c>
      <c r="C265" s="104" t="s">
        <v>86</v>
      </c>
      <c r="D265" s="104" t="s">
        <v>208</v>
      </c>
      <c r="E265" s="104" t="s">
        <v>927</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25">
      <c r="A266" s="107">
        <f xml:space="preserve"> ROW( slrImpacts[[#This Row],[row_id]] ) - ROW( slrImpacts[[#Headers],[row_id]] )</f>
        <v>265</v>
      </c>
      <c r="B266" s="104">
        <v>2062</v>
      </c>
      <c r="C266" s="104" t="s">
        <v>86</v>
      </c>
      <c r="D266" s="104" t="s">
        <v>208</v>
      </c>
      <c r="E266" s="104" t="s">
        <v>927</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25">
      <c r="A267" s="107">
        <f xml:space="preserve"> ROW( slrImpacts[[#This Row],[row_id]] ) - ROW( slrImpacts[[#Headers],[row_id]] )</f>
        <v>266</v>
      </c>
      <c r="B267" s="104">
        <v>2063</v>
      </c>
      <c r="C267" s="104" t="s">
        <v>86</v>
      </c>
      <c r="D267" s="104" t="s">
        <v>208</v>
      </c>
      <c r="E267" s="104" t="s">
        <v>927</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25">
      <c r="A268" s="107">
        <f xml:space="preserve"> ROW( slrImpacts[[#This Row],[row_id]] ) - ROW( slrImpacts[[#Headers],[row_id]] )</f>
        <v>267</v>
      </c>
      <c r="B268" s="104">
        <v>2064</v>
      </c>
      <c r="C268" s="104" t="s">
        <v>86</v>
      </c>
      <c r="D268" s="104" t="s">
        <v>208</v>
      </c>
      <c r="E268" s="104" t="s">
        <v>927</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25">
      <c r="A269" s="107">
        <f xml:space="preserve"> ROW( slrImpacts[[#This Row],[row_id]] ) - ROW( slrImpacts[[#Headers],[row_id]] )</f>
        <v>268</v>
      </c>
      <c r="B269" s="104">
        <v>2065</v>
      </c>
      <c r="C269" s="104" t="s">
        <v>86</v>
      </c>
      <c r="D269" s="104" t="s">
        <v>208</v>
      </c>
      <c r="E269" s="104" t="s">
        <v>927</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25">
      <c r="A270" s="107">
        <f xml:space="preserve"> ROW( slrImpacts[[#This Row],[row_id]] ) - ROW( slrImpacts[[#Headers],[row_id]] )</f>
        <v>269</v>
      </c>
      <c r="B270" s="104">
        <v>2066</v>
      </c>
      <c r="C270" s="104" t="s">
        <v>86</v>
      </c>
      <c r="D270" s="104" t="s">
        <v>208</v>
      </c>
      <c r="E270" s="104" t="s">
        <v>927</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25">
      <c r="A271" s="107">
        <f xml:space="preserve"> ROW( slrImpacts[[#This Row],[row_id]] ) - ROW( slrImpacts[[#Headers],[row_id]] )</f>
        <v>270</v>
      </c>
      <c r="B271" s="104">
        <v>2067</v>
      </c>
      <c r="C271" s="104" t="s">
        <v>86</v>
      </c>
      <c r="D271" s="104" t="s">
        <v>208</v>
      </c>
      <c r="E271" s="104" t="s">
        <v>927</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25">
      <c r="A272" s="107">
        <f xml:space="preserve"> ROW( slrImpacts[[#This Row],[row_id]] ) - ROW( slrImpacts[[#Headers],[row_id]] )</f>
        <v>271</v>
      </c>
      <c r="B272" s="104">
        <v>2068</v>
      </c>
      <c r="C272" s="104" t="s">
        <v>86</v>
      </c>
      <c r="D272" s="104" t="s">
        <v>208</v>
      </c>
      <c r="E272" s="104" t="s">
        <v>927</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25">
      <c r="A273" s="107">
        <f xml:space="preserve"> ROW( slrImpacts[[#This Row],[row_id]] ) - ROW( slrImpacts[[#Headers],[row_id]] )</f>
        <v>272</v>
      </c>
      <c r="B273" s="104">
        <v>2069</v>
      </c>
      <c r="C273" s="104" t="s">
        <v>86</v>
      </c>
      <c r="D273" s="104" t="s">
        <v>208</v>
      </c>
      <c r="E273" s="104" t="s">
        <v>927</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25">
      <c r="A274" s="107">
        <f xml:space="preserve"> ROW( slrImpacts[[#This Row],[row_id]] ) - ROW( slrImpacts[[#Headers],[row_id]] )</f>
        <v>273</v>
      </c>
      <c r="B274" s="104">
        <v>2070</v>
      </c>
      <c r="C274" s="104" t="s">
        <v>86</v>
      </c>
      <c r="D274" s="104" t="s">
        <v>208</v>
      </c>
      <c r="E274" s="104" t="s">
        <v>927</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25">
      <c r="A275" s="107">
        <f xml:space="preserve"> ROW( slrImpacts[[#This Row],[row_id]] ) - ROW( slrImpacts[[#Headers],[row_id]] )</f>
        <v>274</v>
      </c>
      <c r="B275" s="104">
        <v>2071</v>
      </c>
      <c r="C275" s="104" t="s">
        <v>86</v>
      </c>
      <c r="D275" s="104" t="s">
        <v>208</v>
      </c>
      <c r="E275" s="104" t="s">
        <v>927</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25">
      <c r="A276" s="107">
        <f xml:space="preserve"> ROW( slrImpacts[[#This Row],[row_id]] ) - ROW( slrImpacts[[#Headers],[row_id]] )</f>
        <v>275</v>
      </c>
      <c r="B276" s="104">
        <v>2072</v>
      </c>
      <c r="C276" s="104" t="s">
        <v>86</v>
      </c>
      <c r="D276" s="104" t="s">
        <v>208</v>
      </c>
      <c r="E276" s="104" t="s">
        <v>927</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25">
      <c r="A277" s="107">
        <f xml:space="preserve"> ROW( slrImpacts[[#This Row],[row_id]] ) - ROW( slrImpacts[[#Headers],[row_id]] )</f>
        <v>276</v>
      </c>
      <c r="B277" s="104">
        <v>2073</v>
      </c>
      <c r="C277" s="104" t="s">
        <v>86</v>
      </c>
      <c r="D277" s="104" t="s">
        <v>208</v>
      </c>
      <c r="E277" s="104" t="s">
        <v>927</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25">
      <c r="A278" s="107">
        <f xml:space="preserve"> ROW( slrImpacts[[#This Row],[row_id]] ) - ROW( slrImpacts[[#Headers],[row_id]] )</f>
        <v>277</v>
      </c>
      <c r="B278" s="104">
        <v>2074</v>
      </c>
      <c r="C278" s="104" t="s">
        <v>86</v>
      </c>
      <c r="D278" s="104" t="s">
        <v>208</v>
      </c>
      <c r="E278" s="104" t="s">
        <v>927</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25">
      <c r="A279" s="107">
        <f xml:space="preserve"> ROW( slrImpacts[[#This Row],[row_id]] ) - ROW( slrImpacts[[#Headers],[row_id]] )</f>
        <v>278</v>
      </c>
      <c r="B279" s="104">
        <v>2075</v>
      </c>
      <c r="C279" s="104" t="s">
        <v>86</v>
      </c>
      <c r="D279" s="104" t="s">
        <v>208</v>
      </c>
      <c r="E279" s="104" t="s">
        <v>927</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25">
      <c r="A280" s="107">
        <f xml:space="preserve"> ROW( slrImpacts[[#This Row],[row_id]] ) - ROW( slrImpacts[[#Headers],[row_id]] )</f>
        <v>279</v>
      </c>
      <c r="B280" s="104">
        <v>2076</v>
      </c>
      <c r="C280" s="104" t="s">
        <v>86</v>
      </c>
      <c r="D280" s="104" t="s">
        <v>208</v>
      </c>
      <c r="E280" s="104" t="s">
        <v>927</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25">
      <c r="A281" s="107">
        <f xml:space="preserve"> ROW( slrImpacts[[#This Row],[row_id]] ) - ROW( slrImpacts[[#Headers],[row_id]] )</f>
        <v>280</v>
      </c>
      <c r="B281" s="104">
        <v>2077</v>
      </c>
      <c r="C281" s="104" t="s">
        <v>86</v>
      </c>
      <c r="D281" s="104" t="s">
        <v>208</v>
      </c>
      <c r="E281" s="104" t="s">
        <v>927</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25">
      <c r="A282" s="107">
        <f xml:space="preserve"> ROW( slrImpacts[[#This Row],[row_id]] ) - ROW( slrImpacts[[#Headers],[row_id]] )</f>
        <v>281</v>
      </c>
      <c r="B282" s="104">
        <v>2078</v>
      </c>
      <c r="C282" s="104" t="s">
        <v>86</v>
      </c>
      <c r="D282" s="104" t="s">
        <v>208</v>
      </c>
      <c r="E282" s="104" t="s">
        <v>927</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25">
      <c r="A283" s="107">
        <f xml:space="preserve"> ROW( slrImpacts[[#This Row],[row_id]] ) - ROW( slrImpacts[[#Headers],[row_id]] )</f>
        <v>282</v>
      </c>
      <c r="B283" s="104">
        <v>2079</v>
      </c>
      <c r="C283" s="104" t="s">
        <v>86</v>
      </c>
      <c r="D283" s="104" t="s">
        <v>208</v>
      </c>
      <c r="E283" s="104" t="s">
        <v>927</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25">
      <c r="A284" s="107">
        <f xml:space="preserve"> ROW( slrImpacts[[#This Row],[row_id]] ) - ROW( slrImpacts[[#Headers],[row_id]] )</f>
        <v>283</v>
      </c>
      <c r="B284" s="104">
        <v>2080</v>
      </c>
      <c r="C284" s="104" t="s">
        <v>86</v>
      </c>
      <c r="D284" s="104" t="s">
        <v>208</v>
      </c>
      <c r="E284" s="104" t="s">
        <v>927</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25">
      <c r="A285" s="107">
        <f xml:space="preserve"> ROW( slrImpacts[[#This Row],[row_id]] ) - ROW( slrImpacts[[#Headers],[row_id]] )</f>
        <v>284</v>
      </c>
      <c r="B285" s="104">
        <v>2081</v>
      </c>
      <c r="C285" s="104" t="s">
        <v>86</v>
      </c>
      <c r="D285" s="104" t="s">
        <v>208</v>
      </c>
      <c r="E285" s="104" t="s">
        <v>927</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25">
      <c r="A286" s="107">
        <f xml:space="preserve"> ROW( slrImpacts[[#This Row],[row_id]] ) - ROW( slrImpacts[[#Headers],[row_id]] )</f>
        <v>285</v>
      </c>
      <c r="B286" s="104">
        <v>2082</v>
      </c>
      <c r="C286" s="104" t="s">
        <v>86</v>
      </c>
      <c r="D286" s="104" t="s">
        <v>208</v>
      </c>
      <c r="E286" s="104" t="s">
        <v>927</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25">
      <c r="A287" s="107">
        <f xml:space="preserve"> ROW( slrImpacts[[#This Row],[row_id]] ) - ROW( slrImpacts[[#Headers],[row_id]] )</f>
        <v>286</v>
      </c>
      <c r="B287" s="104">
        <v>2083</v>
      </c>
      <c r="C287" s="104" t="s">
        <v>86</v>
      </c>
      <c r="D287" s="104" t="s">
        <v>208</v>
      </c>
      <c r="E287" s="104" t="s">
        <v>927</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25">
      <c r="A288" s="107">
        <f xml:space="preserve"> ROW( slrImpacts[[#This Row],[row_id]] ) - ROW( slrImpacts[[#Headers],[row_id]] )</f>
        <v>287</v>
      </c>
      <c r="B288" s="104">
        <v>2084</v>
      </c>
      <c r="C288" s="104" t="s">
        <v>86</v>
      </c>
      <c r="D288" s="104" t="s">
        <v>208</v>
      </c>
      <c r="E288" s="104" t="s">
        <v>927</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25">
      <c r="A289" s="107">
        <f xml:space="preserve"> ROW( slrImpacts[[#This Row],[row_id]] ) - ROW( slrImpacts[[#Headers],[row_id]] )</f>
        <v>288</v>
      </c>
      <c r="B289" s="104">
        <v>2085</v>
      </c>
      <c r="C289" s="104" t="s">
        <v>86</v>
      </c>
      <c r="D289" s="104" t="s">
        <v>208</v>
      </c>
      <c r="E289" s="104" t="s">
        <v>927</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25">
      <c r="A290" s="107">
        <f xml:space="preserve"> ROW( slrImpacts[[#This Row],[row_id]] ) - ROW( slrImpacts[[#Headers],[row_id]] )</f>
        <v>289</v>
      </c>
      <c r="B290" s="104">
        <v>2086</v>
      </c>
      <c r="C290" s="104" t="s">
        <v>86</v>
      </c>
      <c r="D290" s="104" t="s">
        <v>208</v>
      </c>
      <c r="E290" s="104" t="s">
        <v>927</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25">
      <c r="A291" s="107">
        <f xml:space="preserve"> ROW( slrImpacts[[#This Row],[row_id]] ) - ROW( slrImpacts[[#Headers],[row_id]] )</f>
        <v>290</v>
      </c>
      <c r="B291" s="104">
        <v>2087</v>
      </c>
      <c r="C291" s="104" t="s">
        <v>86</v>
      </c>
      <c r="D291" s="104" t="s">
        <v>208</v>
      </c>
      <c r="E291" s="104" t="s">
        <v>927</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25">
      <c r="A292" s="107">
        <f xml:space="preserve"> ROW( slrImpacts[[#This Row],[row_id]] ) - ROW( slrImpacts[[#Headers],[row_id]] )</f>
        <v>291</v>
      </c>
      <c r="B292" s="104">
        <v>2088</v>
      </c>
      <c r="C292" s="104" t="s">
        <v>86</v>
      </c>
      <c r="D292" s="104" t="s">
        <v>208</v>
      </c>
      <c r="E292" s="104" t="s">
        <v>927</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25">
      <c r="A293" s="107">
        <f xml:space="preserve"> ROW( slrImpacts[[#This Row],[row_id]] ) - ROW( slrImpacts[[#Headers],[row_id]] )</f>
        <v>292</v>
      </c>
      <c r="B293" s="104">
        <v>2089</v>
      </c>
      <c r="C293" s="104" t="s">
        <v>86</v>
      </c>
      <c r="D293" s="104" t="s">
        <v>208</v>
      </c>
      <c r="E293" s="104" t="s">
        <v>927</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25">
      <c r="A294" s="107">
        <f xml:space="preserve"> ROW( slrImpacts[[#This Row],[row_id]] ) - ROW( slrImpacts[[#Headers],[row_id]] )</f>
        <v>293</v>
      </c>
      <c r="B294" s="104">
        <v>2090</v>
      </c>
      <c r="C294" s="104" t="s">
        <v>86</v>
      </c>
      <c r="D294" s="104" t="s">
        <v>208</v>
      </c>
      <c r="E294" s="104" t="s">
        <v>927</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25">
      <c r="A295" s="107">
        <f xml:space="preserve"> ROW( slrImpacts[[#This Row],[row_id]] ) - ROW( slrImpacts[[#Headers],[row_id]] )</f>
        <v>294</v>
      </c>
      <c r="B295" s="104">
        <v>2091</v>
      </c>
      <c r="C295" s="104" t="s">
        <v>86</v>
      </c>
      <c r="D295" s="104" t="s">
        <v>208</v>
      </c>
      <c r="E295" s="104" t="s">
        <v>927</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25">
      <c r="A296" s="107">
        <f xml:space="preserve"> ROW( slrImpacts[[#This Row],[row_id]] ) - ROW( slrImpacts[[#Headers],[row_id]] )</f>
        <v>295</v>
      </c>
      <c r="B296" s="104">
        <v>2092</v>
      </c>
      <c r="C296" s="104" t="s">
        <v>86</v>
      </c>
      <c r="D296" s="104" t="s">
        <v>208</v>
      </c>
      <c r="E296" s="104" t="s">
        <v>927</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25">
      <c r="A297" s="107">
        <f xml:space="preserve"> ROW( slrImpacts[[#This Row],[row_id]] ) - ROW( slrImpacts[[#Headers],[row_id]] )</f>
        <v>296</v>
      </c>
      <c r="B297" s="104">
        <v>2093</v>
      </c>
      <c r="C297" s="104" t="s">
        <v>86</v>
      </c>
      <c r="D297" s="104" t="s">
        <v>208</v>
      </c>
      <c r="E297" s="104" t="s">
        <v>927</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25">
      <c r="A298" s="107">
        <f xml:space="preserve"> ROW( slrImpacts[[#This Row],[row_id]] ) - ROW( slrImpacts[[#Headers],[row_id]] )</f>
        <v>297</v>
      </c>
      <c r="B298" s="104">
        <v>2094</v>
      </c>
      <c r="C298" s="104" t="s">
        <v>86</v>
      </c>
      <c r="D298" s="104" t="s">
        <v>208</v>
      </c>
      <c r="E298" s="104" t="s">
        <v>927</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25">
      <c r="A299" s="107">
        <f xml:space="preserve"> ROW( slrImpacts[[#This Row],[row_id]] ) - ROW( slrImpacts[[#Headers],[row_id]] )</f>
        <v>298</v>
      </c>
      <c r="B299" s="104">
        <v>2095</v>
      </c>
      <c r="C299" s="104" t="s">
        <v>86</v>
      </c>
      <c r="D299" s="104" t="s">
        <v>208</v>
      </c>
      <c r="E299" s="104" t="s">
        <v>927</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25">
      <c r="A300" s="107">
        <f xml:space="preserve"> ROW( slrImpacts[[#This Row],[row_id]] ) - ROW( slrImpacts[[#Headers],[row_id]] )</f>
        <v>299</v>
      </c>
      <c r="B300" s="104">
        <v>2096</v>
      </c>
      <c r="C300" s="104" t="s">
        <v>86</v>
      </c>
      <c r="D300" s="104" t="s">
        <v>208</v>
      </c>
      <c r="E300" s="104" t="s">
        <v>927</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25">
      <c r="A301" s="107">
        <f xml:space="preserve"> ROW( slrImpacts[[#This Row],[row_id]] ) - ROW( slrImpacts[[#Headers],[row_id]] )</f>
        <v>300</v>
      </c>
      <c r="B301" s="104">
        <v>2097</v>
      </c>
      <c r="C301" s="104" t="s">
        <v>86</v>
      </c>
      <c r="D301" s="104" t="s">
        <v>208</v>
      </c>
      <c r="E301" s="104" t="s">
        <v>927</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25">
      <c r="A302" s="107">
        <f xml:space="preserve"> ROW( slrImpacts[[#This Row],[row_id]] ) - ROW( slrImpacts[[#Headers],[row_id]] )</f>
        <v>301</v>
      </c>
      <c r="B302" s="104">
        <v>2098</v>
      </c>
      <c r="C302" s="104" t="s">
        <v>86</v>
      </c>
      <c r="D302" s="104" t="s">
        <v>208</v>
      </c>
      <c r="E302" s="104" t="s">
        <v>927</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25">
      <c r="A303" s="107">
        <f xml:space="preserve"> ROW( slrImpacts[[#This Row],[row_id]] ) - ROW( slrImpacts[[#Headers],[row_id]] )</f>
        <v>302</v>
      </c>
      <c r="B303" s="104">
        <v>2099</v>
      </c>
      <c r="C303" s="104" t="s">
        <v>86</v>
      </c>
      <c r="D303" s="104" t="s">
        <v>208</v>
      </c>
      <c r="E303" s="104" t="s">
        <v>927</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25">
      <c r="A304" s="107">
        <f xml:space="preserve"> ROW( slrImpacts[[#This Row],[row_id]] ) - ROW( slrImpacts[[#Headers],[row_id]] )</f>
        <v>303</v>
      </c>
      <c r="B304" s="104">
        <v>2100</v>
      </c>
      <c r="C304" s="104" t="s">
        <v>86</v>
      </c>
      <c r="D304" s="104" t="s">
        <v>208</v>
      </c>
      <c r="E304" s="104" t="s">
        <v>927</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25">
      <c r="A305" s="107">
        <f xml:space="preserve"> ROW( slrImpacts[[#This Row],[row_id]] ) - ROW( slrImpacts[[#Headers],[row_id]] )</f>
        <v>304</v>
      </c>
      <c r="B305" s="104">
        <v>2000</v>
      </c>
      <c r="C305" s="104" t="s">
        <v>221</v>
      </c>
      <c r="D305" s="104" t="s">
        <v>87</v>
      </c>
      <c r="E305" s="104" t="s">
        <v>927</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25">
      <c r="A306" s="107">
        <f xml:space="preserve"> ROW( slrImpacts[[#This Row],[row_id]] ) - ROW( slrImpacts[[#Headers],[row_id]] )</f>
        <v>305</v>
      </c>
      <c r="B306" s="104">
        <v>2001</v>
      </c>
      <c r="C306" s="104" t="s">
        <v>221</v>
      </c>
      <c r="D306" s="104" t="s">
        <v>87</v>
      </c>
      <c r="E306" s="104" t="s">
        <v>927</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25">
      <c r="A307" s="107">
        <f xml:space="preserve"> ROW( slrImpacts[[#This Row],[row_id]] ) - ROW( slrImpacts[[#Headers],[row_id]] )</f>
        <v>306</v>
      </c>
      <c r="B307" s="104">
        <v>2002</v>
      </c>
      <c r="C307" s="104" t="s">
        <v>221</v>
      </c>
      <c r="D307" s="104" t="s">
        <v>87</v>
      </c>
      <c r="E307" s="104" t="s">
        <v>927</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25">
      <c r="A308" s="107">
        <f xml:space="preserve"> ROW( slrImpacts[[#This Row],[row_id]] ) - ROW( slrImpacts[[#Headers],[row_id]] )</f>
        <v>307</v>
      </c>
      <c r="B308" s="104">
        <v>2003</v>
      </c>
      <c r="C308" s="104" t="s">
        <v>221</v>
      </c>
      <c r="D308" s="104" t="s">
        <v>87</v>
      </c>
      <c r="E308" s="104" t="s">
        <v>927</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25">
      <c r="A309" s="107">
        <f xml:space="preserve"> ROW( slrImpacts[[#This Row],[row_id]] ) - ROW( slrImpacts[[#Headers],[row_id]] )</f>
        <v>308</v>
      </c>
      <c r="B309" s="104">
        <v>2004</v>
      </c>
      <c r="C309" s="104" t="s">
        <v>221</v>
      </c>
      <c r="D309" s="104" t="s">
        <v>87</v>
      </c>
      <c r="E309" s="104" t="s">
        <v>927</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25">
      <c r="A310" s="107">
        <f xml:space="preserve"> ROW( slrImpacts[[#This Row],[row_id]] ) - ROW( slrImpacts[[#Headers],[row_id]] )</f>
        <v>309</v>
      </c>
      <c r="B310" s="104">
        <v>2005</v>
      </c>
      <c r="C310" s="104" t="s">
        <v>221</v>
      </c>
      <c r="D310" s="104" t="s">
        <v>87</v>
      </c>
      <c r="E310" s="104" t="s">
        <v>927</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25">
      <c r="A311" s="107">
        <f xml:space="preserve"> ROW( slrImpacts[[#This Row],[row_id]] ) - ROW( slrImpacts[[#Headers],[row_id]] )</f>
        <v>310</v>
      </c>
      <c r="B311" s="104">
        <v>2006</v>
      </c>
      <c r="C311" s="104" t="s">
        <v>221</v>
      </c>
      <c r="D311" s="104" t="s">
        <v>87</v>
      </c>
      <c r="E311" s="104" t="s">
        <v>927</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25">
      <c r="A312" s="107">
        <f xml:space="preserve"> ROW( slrImpacts[[#This Row],[row_id]] ) - ROW( slrImpacts[[#Headers],[row_id]] )</f>
        <v>311</v>
      </c>
      <c r="B312" s="104">
        <v>2007</v>
      </c>
      <c r="C312" s="104" t="s">
        <v>221</v>
      </c>
      <c r="D312" s="104" t="s">
        <v>87</v>
      </c>
      <c r="E312" s="104" t="s">
        <v>927</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25">
      <c r="A313" s="107">
        <f xml:space="preserve"> ROW( slrImpacts[[#This Row],[row_id]] ) - ROW( slrImpacts[[#Headers],[row_id]] )</f>
        <v>312</v>
      </c>
      <c r="B313" s="104">
        <v>2008</v>
      </c>
      <c r="C313" s="104" t="s">
        <v>221</v>
      </c>
      <c r="D313" s="104" t="s">
        <v>87</v>
      </c>
      <c r="E313" s="104" t="s">
        <v>927</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25">
      <c r="A314" s="107">
        <f xml:space="preserve"> ROW( slrImpacts[[#This Row],[row_id]] ) - ROW( slrImpacts[[#Headers],[row_id]] )</f>
        <v>313</v>
      </c>
      <c r="B314" s="104">
        <v>2009</v>
      </c>
      <c r="C314" s="104" t="s">
        <v>221</v>
      </c>
      <c r="D314" s="104" t="s">
        <v>87</v>
      </c>
      <c r="E314" s="104" t="s">
        <v>927</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25">
      <c r="A315" s="107">
        <f xml:space="preserve"> ROW( slrImpacts[[#This Row],[row_id]] ) - ROW( slrImpacts[[#Headers],[row_id]] )</f>
        <v>314</v>
      </c>
      <c r="B315" s="104">
        <v>2010</v>
      </c>
      <c r="C315" s="104" t="s">
        <v>221</v>
      </c>
      <c r="D315" s="104" t="s">
        <v>87</v>
      </c>
      <c r="E315" s="104" t="s">
        <v>927</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25">
      <c r="A316" s="107">
        <f xml:space="preserve"> ROW( slrImpacts[[#This Row],[row_id]] ) - ROW( slrImpacts[[#Headers],[row_id]] )</f>
        <v>315</v>
      </c>
      <c r="B316" s="104">
        <v>2011</v>
      </c>
      <c r="C316" s="104" t="s">
        <v>221</v>
      </c>
      <c r="D316" s="104" t="s">
        <v>87</v>
      </c>
      <c r="E316" s="104" t="s">
        <v>927</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25">
      <c r="A317" s="107">
        <f xml:space="preserve"> ROW( slrImpacts[[#This Row],[row_id]] ) - ROW( slrImpacts[[#Headers],[row_id]] )</f>
        <v>316</v>
      </c>
      <c r="B317" s="104">
        <v>2012</v>
      </c>
      <c r="C317" s="104" t="s">
        <v>221</v>
      </c>
      <c r="D317" s="104" t="s">
        <v>87</v>
      </c>
      <c r="E317" s="104" t="s">
        <v>927</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25">
      <c r="A318" s="107">
        <f xml:space="preserve"> ROW( slrImpacts[[#This Row],[row_id]] ) - ROW( slrImpacts[[#Headers],[row_id]] )</f>
        <v>317</v>
      </c>
      <c r="B318" s="104">
        <v>2013</v>
      </c>
      <c r="C318" s="104" t="s">
        <v>221</v>
      </c>
      <c r="D318" s="104" t="s">
        <v>87</v>
      </c>
      <c r="E318" s="104" t="s">
        <v>927</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25">
      <c r="A319" s="107">
        <f xml:space="preserve"> ROW( slrImpacts[[#This Row],[row_id]] ) - ROW( slrImpacts[[#Headers],[row_id]] )</f>
        <v>318</v>
      </c>
      <c r="B319" s="104">
        <v>2014</v>
      </c>
      <c r="C319" s="104" t="s">
        <v>221</v>
      </c>
      <c r="D319" s="104" t="s">
        <v>87</v>
      </c>
      <c r="E319" s="104" t="s">
        <v>927</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25">
      <c r="A320" s="107">
        <f xml:space="preserve"> ROW( slrImpacts[[#This Row],[row_id]] ) - ROW( slrImpacts[[#Headers],[row_id]] )</f>
        <v>319</v>
      </c>
      <c r="B320" s="104">
        <v>2015</v>
      </c>
      <c r="C320" s="104" t="s">
        <v>221</v>
      </c>
      <c r="D320" s="104" t="s">
        <v>87</v>
      </c>
      <c r="E320" s="104" t="s">
        <v>927</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25">
      <c r="A321" s="107">
        <f xml:space="preserve"> ROW( slrImpacts[[#This Row],[row_id]] ) - ROW( slrImpacts[[#Headers],[row_id]] )</f>
        <v>320</v>
      </c>
      <c r="B321" s="104">
        <v>2016</v>
      </c>
      <c r="C321" s="104" t="s">
        <v>221</v>
      </c>
      <c r="D321" s="104" t="s">
        <v>87</v>
      </c>
      <c r="E321" s="104" t="s">
        <v>927</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25">
      <c r="A322" s="107">
        <f xml:space="preserve"> ROW( slrImpacts[[#This Row],[row_id]] ) - ROW( slrImpacts[[#Headers],[row_id]] )</f>
        <v>321</v>
      </c>
      <c r="B322" s="104">
        <v>2017</v>
      </c>
      <c r="C322" s="104" t="s">
        <v>221</v>
      </c>
      <c r="D322" s="104" t="s">
        <v>87</v>
      </c>
      <c r="E322" s="104" t="s">
        <v>927</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25">
      <c r="A323" s="107">
        <f xml:space="preserve"> ROW( slrImpacts[[#This Row],[row_id]] ) - ROW( slrImpacts[[#Headers],[row_id]] )</f>
        <v>322</v>
      </c>
      <c r="B323" s="104">
        <v>2018</v>
      </c>
      <c r="C323" s="104" t="s">
        <v>221</v>
      </c>
      <c r="D323" s="104" t="s">
        <v>87</v>
      </c>
      <c r="E323" s="104" t="s">
        <v>927</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25">
      <c r="A324" s="107">
        <f xml:space="preserve"> ROW( slrImpacts[[#This Row],[row_id]] ) - ROW( slrImpacts[[#Headers],[row_id]] )</f>
        <v>323</v>
      </c>
      <c r="B324" s="104">
        <v>2019</v>
      </c>
      <c r="C324" s="104" t="s">
        <v>221</v>
      </c>
      <c r="D324" s="104" t="s">
        <v>87</v>
      </c>
      <c r="E324" s="104" t="s">
        <v>927</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25">
      <c r="A325" s="107">
        <f xml:space="preserve"> ROW( slrImpacts[[#This Row],[row_id]] ) - ROW( slrImpacts[[#Headers],[row_id]] )</f>
        <v>324</v>
      </c>
      <c r="B325" s="104">
        <v>2020</v>
      </c>
      <c r="C325" s="104" t="s">
        <v>221</v>
      </c>
      <c r="D325" s="104" t="s">
        <v>87</v>
      </c>
      <c r="E325" s="104" t="s">
        <v>927</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25">
      <c r="A326" s="107">
        <f xml:space="preserve"> ROW( slrImpacts[[#This Row],[row_id]] ) - ROW( slrImpacts[[#Headers],[row_id]] )</f>
        <v>325</v>
      </c>
      <c r="B326" s="104">
        <v>2021</v>
      </c>
      <c r="C326" s="104" t="s">
        <v>221</v>
      </c>
      <c r="D326" s="104" t="s">
        <v>87</v>
      </c>
      <c r="E326" s="104" t="s">
        <v>927</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25">
      <c r="A327" s="107">
        <f xml:space="preserve"> ROW( slrImpacts[[#This Row],[row_id]] ) - ROW( slrImpacts[[#Headers],[row_id]] )</f>
        <v>326</v>
      </c>
      <c r="B327" s="104">
        <v>2022</v>
      </c>
      <c r="C327" s="104" t="s">
        <v>221</v>
      </c>
      <c r="D327" s="104" t="s">
        <v>87</v>
      </c>
      <c r="E327" s="104" t="s">
        <v>927</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25">
      <c r="A328" s="107">
        <f xml:space="preserve"> ROW( slrImpacts[[#This Row],[row_id]] ) - ROW( slrImpacts[[#Headers],[row_id]] )</f>
        <v>327</v>
      </c>
      <c r="B328" s="104">
        <v>2023</v>
      </c>
      <c r="C328" s="104" t="s">
        <v>221</v>
      </c>
      <c r="D328" s="104" t="s">
        <v>87</v>
      </c>
      <c r="E328" s="104" t="s">
        <v>927</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25">
      <c r="A329" s="107">
        <f xml:space="preserve"> ROW( slrImpacts[[#This Row],[row_id]] ) - ROW( slrImpacts[[#Headers],[row_id]] )</f>
        <v>328</v>
      </c>
      <c r="B329" s="104">
        <v>2024</v>
      </c>
      <c r="C329" s="104" t="s">
        <v>221</v>
      </c>
      <c r="D329" s="104" t="s">
        <v>87</v>
      </c>
      <c r="E329" s="104" t="s">
        <v>927</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25">
      <c r="A330" s="107">
        <f xml:space="preserve"> ROW( slrImpacts[[#This Row],[row_id]] ) - ROW( slrImpacts[[#Headers],[row_id]] )</f>
        <v>329</v>
      </c>
      <c r="B330" s="104">
        <v>2025</v>
      </c>
      <c r="C330" s="104" t="s">
        <v>221</v>
      </c>
      <c r="D330" s="104" t="s">
        <v>87</v>
      </c>
      <c r="E330" s="104" t="s">
        <v>927</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25">
      <c r="A331" s="107">
        <f xml:space="preserve"> ROW( slrImpacts[[#This Row],[row_id]] ) - ROW( slrImpacts[[#Headers],[row_id]] )</f>
        <v>330</v>
      </c>
      <c r="B331" s="104">
        <v>2026</v>
      </c>
      <c r="C331" s="104" t="s">
        <v>221</v>
      </c>
      <c r="D331" s="104" t="s">
        <v>87</v>
      </c>
      <c r="E331" s="104" t="s">
        <v>927</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25">
      <c r="A332" s="107">
        <f xml:space="preserve"> ROW( slrImpacts[[#This Row],[row_id]] ) - ROW( slrImpacts[[#Headers],[row_id]] )</f>
        <v>331</v>
      </c>
      <c r="B332" s="104">
        <v>2027</v>
      </c>
      <c r="C332" s="104" t="s">
        <v>221</v>
      </c>
      <c r="D332" s="104" t="s">
        <v>87</v>
      </c>
      <c r="E332" s="104" t="s">
        <v>927</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25">
      <c r="A333" s="107">
        <f xml:space="preserve"> ROW( slrImpacts[[#This Row],[row_id]] ) - ROW( slrImpacts[[#Headers],[row_id]] )</f>
        <v>332</v>
      </c>
      <c r="B333" s="104">
        <v>2028</v>
      </c>
      <c r="C333" s="104" t="s">
        <v>221</v>
      </c>
      <c r="D333" s="104" t="s">
        <v>87</v>
      </c>
      <c r="E333" s="104" t="s">
        <v>927</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25">
      <c r="A334" s="107">
        <f xml:space="preserve"> ROW( slrImpacts[[#This Row],[row_id]] ) - ROW( slrImpacts[[#Headers],[row_id]] )</f>
        <v>333</v>
      </c>
      <c r="B334" s="104">
        <v>2029</v>
      </c>
      <c r="C334" s="104" t="s">
        <v>221</v>
      </c>
      <c r="D334" s="104" t="s">
        <v>87</v>
      </c>
      <c r="E334" s="104" t="s">
        <v>927</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25">
      <c r="A335" s="107">
        <f xml:space="preserve"> ROW( slrImpacts[[#This Row],[row_id]] ) - ROW( slrImpacts[[#Headers],[row_id]] )</f>
        <v>334</v>
      </c>
      <c r="B335" s="104">
        <v>2030</v>
      </c>
      <c r="C335" s="104" t="s">
        <v>221</v>
      </c>
      <c r="D335" s="104" t="s">
        <v>87</v>
      </c>
      <c r="E335" s="104" t="s">
        <v>927</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25">
      <c r="A336" s="107">
        <f xml:space="preserve"> ROW( slrImpacts[[#This Row],[row_id]] ) - ROW( slrImpacts[[#Headers],[row_id]] )</f>
        <v>335</v>
      </c>
      <c r="B336" s="104">
        <v>2031</v>
      </c>
      <c r="C336" s="104" t="s">
        <v>221</v>
      </c>
      <c r="D336" s="104" t="s">
        <v>87</v>
      </c>
      <c r="E336" s="104" t="s">
        <v>927</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25">
      <c r="A337" s="107">
        <f xml:space="preserve"> ROW( slrImpacts[[#This Row],[row_id]] ) - ROW( slrImpacts[[#Headers],[row_id]] )</f>
        <v>336</v>
      </c>
      <c r="B337" s="104">
        <v>2032</v>
      </c>
      <c r="C337" s="104" t="s">
        <v>221</v>
      </c>
      <c r="D337" s="104" t="s">
        <v>87</v>
      </c>
      <c r="E337" s="104" t="s">
        <v>927</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25">
      <c r="A338" s="107">
        <f xml:space="preserve"> ROW( slrImpacts[[#This Row],[row_id]] ) - ROW( slrImpacts[[#Headers],[row_id]] )</f>
        <v>337</v>
      </c>
      <c r="B338" s="104">
        <v>2033</v>
      </c>
      <c r="C338" s="104" t="s">
        <v>221</v>
      </c>
      <c r="D338" s="104" t="s">
        <v>87</v>
      </c>
      <c r="E338" s="104" t="s">
        <v>927</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25">
      <c r="A339" s="107">
        <f xml:space="preserve"> ROW( slrImpacts[[#This Row],[row_id]] ) - ROW( slrImpacts[[#Headers],[row_id]] )</f>
        <v>338</v>
      </c>
      <c r="B339" s="104">
        <v>2034</v>
      </c>
      <c r="C339" s="104" t="s">
        <v>221</v>
      </c>
      <c r="D339" s="104" t="s">
        <v>87</v>
      </c>
      <c r="E339" s="104" t="s">
        <v>927</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25">
      <c r="A340" s="107">
        <f xml:space="preserve"> ROW( slrImpacts[[#This Row],[row_id]] ) - ROW( slrImpacts[[#Headers],[row_id]] )</f>
        <v>339</v>
      </c>
      <c r="B340" s="104">
        <v>2035</v>
      </c>
      <c r="C340" s="104" t="s">
        <v>221</v>
      </c>
      <c r="D340" s="104" t="s">
        <v>87</v>
      </c>
      <c r="E340" s="104" t="s">
        <v>927</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25">
      <c r="A341" s="107">
        <f xml:space="preserve"> ROW( slrImpacts[[#This Row],[row_id]] ) - ROW( slrImpacts[[#Headers],[row_id]] )</f>
        <v>340</v>
      </c>
      <c r="B341" s="104">
        <v>2036</v>
      </c>
      <c r="C341" s="104" t="s">
        <v>221</v>
      </c>
      <c r="D341" s="104" t="s">
        <v>87</v>
      </c>
      <c r="E341" s="104" t="s">
        <v>927</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25">
      <c r="A342" s="107">
        <f xml:space="preserve"> ROW( slrImpacts[[#This Row],[row_id]] ) - ROW( slrImpacts[[#Headers],[row_id]] )</f>
        <v>341</v>
      </c>
      <c r="B342" s="104">
        <v>2037</v>
      </c>
      <c r="C342" s="104" t="s">
        <v>221</v>
      </c>
      <c r="D342" s="104" t="s">
        <v>87</v>
      </c>
      <c r="E342" s="104" t="s">
        <v>927</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25">
      <c r="A343" s="107">
        <f xml:space="preserve"> ROW( slrImpacts[[#This Row],[row_id]] ) - ROW( slrImpacts[[#Headers],[row_id]] )</f>
        <v>342</v>
      </c>
      <c r="B343" s="104">
        <v>2038</v>
      </c>
      <c r="C343" s="104" t="s">
        <v>221</v>
      </c>
      <c r="D343" s="104" t="s">
        <v>87</v>
      </c>
      <c r="E343" s="104" t="s">
        <v>927</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25">
      <c r="A344" s="107">
        <f xml:space="preserve"> ROW( slrImpacts[[#This Row],[row_id]] ) - ROW( slrImpacts[[#Headers],[row_id]] )</f>
        <v>343</v>
      </c>
      <c r="B344" s="104">
        <v>2039</v>
      </c>
      <c r="C344" s="104" t="s">
        <v>221</v>
      </c>
      <c r="D344" s="104" t="s">
        <v>87</v>
      </c>
      <c r="E344" s="104" t="s">
        <v>927</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25">
      <c r="A345" s="107">
        <f xml:space="preserve"> ROW( slrImpacts[[#This Row],[row_id]] ) - ROW( slrImpacts[[#Headers],[row_id]] )</f>
        <v>344</v>
      </c>
      <c r="B345" s="104">
        <v>2040</v>
      </c>
      <c r="C345" s="104" t="s">
        <v>221</v>
      </c>
      <c r="D345" s="104" t="s">
        <v>87</v>
      </c>
      <c r="E345" s="104" t="s">
        <v>927</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25">
      <c r="A346" s="107">
        <f xml:space="preserve"> ROW( slrImpacts[[#This Row],[row_id]] ) - ROW( slrImpacts[[#Headers],[row_id]] )</f>
        <v>345</v>
      </c>
      <c r="B346" s="104">
        <v>2041</v>
      </c>
      <c r="C346" s="104" t="s">
        <v>221</v>
      </c>
      <c r="D346" s="104" t="s">
        <v>87</v>
      </c>
      <c r="E346" s="104" t="s">
        <v>927</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25">
      <c r="A347" s="107">
        <f xml:space="preserve"> ROW( slrImpacts[[#This Row],[row_id]] ) - ROW( slrImpacts[[#Headers],[row_id]] )</f>
        <v>346</v>
      </c>
      <c r="B347" s="104">
        <v>2042</v>
      </c>
      <c r="C347" s="104" t="s">
        <v>221</v>
      </c>
      <c r="D347" s="104" t="s">
        <v>87</v>
      </c>
      <c r="E347" s="104" t="s">
        <v>927</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25">
      <c r="A348" s="107">
        <f xml:space="preserve"> ROW( slrImpacts[[#This Row],[row_id]] ) - ROW( slrImpacts[[#Headers],[row_id]] )</f>
        <v>347</v>
      </c>
      <c r="B348" s="104">
        <v>2043</v>
      </c>
      <c r="C348" s="104" t="s">
        <v>221</v>
      </c>
      <c r="D348" s="104" t="s">
        <v>87</v>
      </c>
      <c r="E348" s="104" t="s">
        <v>927</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25">
      <c r="A349" s="107">
        <f xml:space="preserve"> ROW( slrImpacts[[#This Row],[row_id]] ) - ROW( slrImpacts[[#Headers],[row_id]] )</f>
        <v>348</v>
      </c>
      <c r="B349" s="104">
        <v>2044</v>
      </c>
      <c r="C349" s="104" t="s">
        <v>221</v>
      </c>
      <c r="D349" s="104" t="s">
        <v>87</v>
      </c>
      <c r="E349" s="104" t="s">
        <v>927</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25">
      <c r="A350" s="107">
        <f xml:space="preserve"> ROW( slrImpacts[[#This Row],[row_id]] ) - ROW( slrImpacts[[#Headers],[row_id]] )</f>
        <v>349</v>
      </c>
      <c r="B350" s="104">
        <v>2045</v>
      </c>
      <c r="C350" s="104" t="s">
        <v>221</v>
      </c>
      <c r="D350" s="104" t="s">
        <v>87</v>
      </c>
      <c r="E350" s="104" t="s">
        <v>927</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25">
      <c r="A351" s="107">
        <f xml:space="preserve"> ROW( slrImpacts[[#This Row],[row_id]] ) - ROW( slrImpacts[[#Headers],[row_id]] )</f>
        <v>350</v>
      </c>
      <c r="B351" s="104">
        <v>2046</v>
      </c>
      <c r="C351" s="104" t="s">
        <v>221</v>
      </c>
      <c r="D351" s="104" t="s">
        <v>87</v>
      </c>
      <c r="E351" s="104" t="s">
        <v>927</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25">
      <c r="A352" s="107">
        <f xml:space="preserve"> ROW( slrImpacts[[#This Row],[row_id]] ) - ROW( slrImpacts[[#Headers],[row_id]] )</f>
        <v>351</v>
      </c>
      <c r="B352" s="104">
        <v>2047</v>
      </c>
      <c r="C352" s="104" t="s">
        <v>221</v>
      </c>
      <c r="D352" s="104" t="s">
        <v>87</v>
      </c>
      <c r="E352" s="104" t="s">
        <v>927</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25">
      <c r="A353" s="107">
        <f xml:space="preserve"> ROW( slrImpacts[[#This Row],[row_id]] ) - ROW( slrImpacts[[#Headers],[row_id]] )</f>
        <v>352</v>
      </c>
      <c r="B353" s="104">
        <v>2048</v>
      </c>
      <c r="C353" s="104" t="s">
        <v>221</v>
      </c>
      <c r="D353" s="104" t="s">
        <v>87</v>
      </c>
      <c r="E353" s="104" t="s">
        <v>927</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25">
      <c r="A354" s="107">
        <f xml:space="preserve"> ROW( slrImpacts[[#This Row],[row_id]] ) - ROW( slrImpacts[[#Headers],[row_id]] )</f>
        <v>353</v>
      </c>
      <c r="B354" s="104">
        <v>2049</v>
      </c>
      <c r="C354" s="104" t="s">
        <v>221</v>
      </c>
      <c r="D354" s="104" t="s">
        <v>87</v>
      </c>
      <c r="E354" s="104" t="s">
        <v>927</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25">
      <c r="A355" s="107">
        <f xml:space="preserve"> ROW( slrImpacts[[#This Row],[row_id]] ) - ROW( slrImpacts[[#Headers],[row_id]] )</f>
        <v>354</v>
      </c>
      <c r="B355" s="104">
        <v>2050</v>
      </c>
      <c r="C355" s="104" t="s">
        <v>221</v>
      </c>
      <c r="D355" s="104" t="s">
        <v>87</v>
      </c>
      <c r="E355" s="104" t="s">
        <v>927</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25">
      <c r="A356" s="107">
        <f xml:space="preserve"> ROW( slrImpacts[[#This Row],[row_id]] ) - ROW( slrImpacts[[#Headers],[row_id]] )</f>
        <v>355</v>
      </c>
      <c r="B356" s="104">
        <v>2051</v>
      </c>
      <c r="C356" s="104" t="s">
        <v>221</v>
      </c>
      <c r="D356" s="104" t="s">
        <v>87</v>
      </c>
      <c r="E356" s="104" t="s">
        <v>927</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25">
      <c r="A357" s="107">
        <f xml:space="preserve"> ROW( slrImpacts[[#This Row],[row_id]] ) - ROW( slrImpacts[[#Headers],[row_id]] )</f>
        <v>356</v>
      </c>
      <c r="B357" s="104">
        <v>2052</v>
      </c>
      <c r="C357" s="104" t="s">
        <v>221</v>
      </c>
      <c r="D357" s="104" t="s">
        <v>87</v>
      </c>
      <c r="E357" s="104" t="s">
        <v>927</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25">
      <c r="A358" s="107">
        <f xml:space="preserve"> ROW( slrImpacts[[#This Row],[row_id]] ) - ROW( slrImpacts[[#Headers],[row_id]] )</f>
        <v>357</v>
      </c>
      <c r="B358" s="104">
        <v>2053</v>
      </c>
      <c r="C358" s="104" t="s">
        <v>221</v>
      </c>
      <c r="D358" s="104" t="s">
        <v>87</v>
      </c>
      <c r="E358" s="104" t="s">
        <v>927</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25">
      <c r="A359" s="107">
        <f xml:space="preserve"> ROW( slrImpacts[[#This Row],[row_id]] ) - ROW( slrImpacts[[#Headers],[row_id]] )</f>
        <v>358</v>
      </c>
      <c r="B359" s="104">
        <v>2054</v>
      </c>
      <c r="C359" s="104" t="s">
        <v>221</v>
      </c>
      <c r="D359" s="104" t="s">
        <v>87</v>
      </c>
      <c r="E359" s="104" t="s">
        <v>927</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25">
      <c r="A360" s="107">
        <f xml:space="preserve"> ROW( slrImpacts[[#This Row],[row_id]] ) - ROW( slrImpacts[[#Headers],[row_id]] )</f>
        <v>359</v>
      </c>
      <c r="B360" s="104">
        <v>2055</v>
      </c>
      <c r="C360" s="104" t="s">
        <v>221</v>
      </c>
      <c r="D360" s="104" t="s">
        <v>87</v>
      </c>
      <c r="E360" s="104" t="s">
        <v>927</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25">
      <c r="A361" s="107">
        <f xml:space="preserve"> ROW( slrImpacts[[#This Row],[row_id]] ) - ROW( slrImpacts[[#Headers],[row_id]] )</f>
        <v>360</v>
      </c>
      <c r="B361" s="104">
        <v>2056</v>
      </c>
      <c r="C361" s="104" t="s">
        <v>221</v>
      </c>
      <c r="D361" s="104" t="s">
        <v>87</v>
      </c>
      <c r="E361" s="104" t="s">
        <v>927</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25">
      <c r="A362" s="107">
        <f xml:space="preserve"> ROW( slrImpacts[[#This Row],[row_id]] ) - ROW( slrImpacts[[#Headers],[row_id]] )</f>
        <v>361</v>
      </c>
      <c r="B362" s="104">
        <v>2057</v>
      </c>
      <c r="C362" s="104" t="s">
        <v>221</v>
      </c>
      <c r="D362" s="104" t="s">
        <v>87</v>
      </c>
      <c r="E362" s="104" t="s">
        <v>927</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25">
      <c r="A363" s="107">
        <f xml:space="preserve"> ROW( slrImpacts[[#This Row],[row_id]] ) - ROW( slrImpacts[[#Headers],[row_id]] )</f>
        <v>362</v>
      </c>
      <c r="B363" s="104">
        <v>2058</v>
      </c>
      <c r="C363" s="104" t="s">
        <v>221</v>
      </c>
      <c r="D363" s="104" t="s">
        <v>87</v>
      </c>
      <c r="E363" s="104" t="s">
        <v>927</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25">
      <c r="A364" s="107">
        <f xml:space="preserve"> ROW( slrImpacts[[#This Row],[row_id]] ) - ROW( slrImpacts[[#Headers],[row_id]] )</f>
        <v>363</v>
      </c>
      <c r="B364" s="104">
        <v>2059</v>
      </c>
      <c r="C364" s="104" t="s">
        <v>221</v>
      </c>
      <c r="D364" s="104" t="s">
        <v>87</v>
      </c>
      <c r="E364" s="104" t="s">
        <v>927</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25">
      <c r="A365" s="107">
        <f xml:space="preserve"> ROW( slrImpacts[[#This Row],[row_id]] ) - ROW( slrImpacts[[#Headers],[row_id]] )</f>
        <v>364</v>
      </c>
      <c r="B365" s="104">
        <v>2060</v>
      </c>
      <c r="C365" s="104" t="s">
        <v>221</v>
      </c>
      <c r="D365" s="104" t="s">
        <v>87</v>
      </c>
      <c r="E365" s="104" t="s">
        <v>927</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25">
      <c r="A366" s="107">
        <f xml:space="preserve"> ROW( slrImpacts[[#This Row],[row_id]] ) - ROW( slrImpacts[[#Headers],[row_id]] )</f>
        <v>365</v>
      </c>
      <c r="B366" s="104">
        <v>2061</v>
      </c>
      <c r="C366" s="104" t="s">
        <v>221</v>
      </c>
      <c r="D366" s="104" t="s">
        <v>87</v>
      </c>
      <c r="E366" s="104" t="s">
        <v>927</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25">
      <c r="A367" s="107">
        <f xml:space="preserve"> ROW( slrImpacts[[#This Row],[row_id]] ) - ROW( slrImpacts[[#Headers],[row_id]] )</f>
        <v>366</v>
      </c>
      <c r="B367" s="104">
        <v>2062</v>
      </c>
      <c r="C367" s="104" t="s">
        <v>221</v>
      </c>
      <c r="D367" s="104" t="s">
        <v>87</v>
      </c>
      <c r="E367" s="104" t="s">
        <v>927</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25">
      <c r="A368" s="107">
        <f xml:space="preserve"> ROW( slrImpacts[[#This Row],[row_id]] ) - ROW( slrImpacts[[#Headers],[row_id]] )</f>
        <v>367</v>
      </c>
      <c r="B368" s="104">
        <v>2063</v>
      </c>
      <c r="C368" s="104" t="s">
        <v>221</v>
      </c>
      <c r="D368" s="104" t="s">
        <v>87</v>
      </c>
      <c r="E368" s="104" t="s">
        <v>927</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25">
      <c r="A369" s="107">
        <f xml:space="preserve"> ROW( slrImpacts[[#This Row],[row_id]] ) - ROW( slrImpacts[[#Headers],[row_id]] )</f>
        <v>368</v>
      </c>
      <c r="B369" s="104">
        <v>2064</v>
      </c>
      <c r="C369" s="104" t="s">
        <v>221</v>
      </c>
      <c r="D369" s="104" t="s">
        <v>87</v>
      </c>
      <c r="E369" s="104" t="s">
        <v>927</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25">
      <c r="A370" s="107">
        <f xml:space="preserve"> ROW( slrImpacts[[#This Row],[row_id]] ) - ROW( slrImpacts[[#Headers],[row_id]] )</f>
        <v>369</v>
      </c>
      <c r="B370" s="104">
        <v>2065</v>
      </c>
      <c r="C370" s="104" t="s">
        <v>221</v>
      </c>
      <c r="D370" s="104" t="s">
        <v>87</v>
      </c>
      <c r="E370" s="104" t="s">
        <v>927</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25">
      <c r="A371" s="107">
        <f xml:space="preserve"> ROW( slrImpacts[[#This Row],[row_id]] ) - ROW( slrImpacts[[#Headers],[row_id]] )</f>
        <v>370</v>
      </c>
      <c r="B371" s="104">
        <v>2066</v>
      </c>
      <c r="C371" s="104" t="s">
        <v>221</v>
      </c>
      <c r="D371" s="104" t="s">
        <v>87</v>
      </c>
      <c r="E371" s="104" t="s">
        <v>927</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25">
      <c r="A372" s="107">
        <f xml:space="preserve"> ROW( slrImpacts[[#This Row],[row_id]] ) - ROW( slrImpacts[[#Headers],[row_id]] )</f>
        <v>371</v>
      </c>
      <c r="B372" s="104">
        <v>2067</v>
      </c>
      <c r="C372" s="104" t="s">
        <v>221</v>
      </c>
      <c r="D372" s="104" t="s">
        <v>87</v>
      </c>
      <c r="E372" s="104" t="s">
        <v>927</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25">
      <c r="A373" s="107">
        <f xml:space="preserve"> ROW( slrImpacts[[#This Row],[row_id]] ) - ROW( slrImpacts[[#Headers],[row_id]] )</f>
        <v>372</v>
      </c>
      <c r="B373" s="104">
        <v>2068</v>
      </c>
      <c r="C373" s="104" t="s">
        <v>221</v>
      </c>
      <c r="D373" s="104" t="s">
        <v>87</v>
      </c>
      <c r="E373" s="104" t="s">
        <v>927</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25">
      <c r="A374" s="107">
        <f xml:space="preserve"> ROW( slrImpacts[[#This Row],[row_id]] ) - ROW( slrImpacts[[#Headers],[row_id]] )</f>
        <v>373</v>
      </c>
      <c r="B374" s="104">
        <v>2069</v>
      </c>
      <c r="C374" s="104" t="s">
        <v>221</v>
      </c>
      <c r="D374" s="104" t="s">
        <v>87</v>
      </c>
      <c r="E374" s="104" t="s">
        <v>927</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25">
      <c r="A375" s="107">
        <f xml:space="preserve"> ROW( slrImpacts[[#This Row],[row_id]] ) - ROW( slrImpacts[[#Headers],[row_id]] )</f>
        <v>374</v>
      </c>
      <c r="B375" s="104">
        <v>2070</v>
      </c>
      <c r="C375" s="104" t="s">
        <v>221</v>
      </c>
      <c r="D375" s="104" t="s">
        <v>87</v>
      </c>
      <c r="E375" s="104" t="s">
        <v>927</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25">
      <c r="A376" s="107">
        <f xml:space="preserve"> ROW( slrImpacts[[#This Row],[row_id]] ) - ROW( slrImpacts[[#Headers],[row_id]] )</f>
        <v>375</v>
      </c>
      <c r="B376" s="104">
        <v>2071</v>
      </c>
      <c r="C376" s="104" t="s">
        <v>221</v>
      </c>
      <c r="D376" s="104" t="s">
        <v>87</v>
      </c>
      <c r="E376" s="104" t="s">
        <v>927</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25">
      <c r="A377" s="107">
        <f xml:space="preserve"> ROW( slrImpacts[[#This Row],[row_id]] ) - ROW( slrImpacts[[#Headers],[row_id]] )</f>
        <v>376</v>
      </c>
      <c r="B377" s="104">
        <v>2072</v>
      </c>
      <c r="C377" s="104" t="s">
        <v>221</v>
      </c>
      <c r="D377" s="104" t="s">
        <v>87</v>
      </c>
      <c r="E377" s="104" t="s">
        <v>927</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25">
      <c r="A378" s="107">
        <f xml:space="preserve"> ROW( slrImpacts[[#This Row],[row_id]] ) - ROW( slrImpacts[[#Headers],[row_id]] )</f>
        <v>377</v>
      </c>
      <c r="B378" s="104">
        <v>2073</v>
      </c>
      <c r="C378" s="104" t="s">
        <v>221</v>
      </c>
      <c r="D378" s="104" t="s">
        <v>87</v>
      </c>
      <c r="E378" s="104" t="s">
        <v>927</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25">
      <c r="A379" s="107">
        <f xml:space="preserve"> ROW( slrImpacts[[#This Row],[row_id]] ) - ROW( slrImpacts[[#Headers],[row_id]] )</f>
        <v>378</v>
      </c>
      <c r="B379" s="104">
        <v>2074</v>
      </c>
      <c r="C379" s="104" t="s">
        <v>221</v>
      </c>
      <c r="D379" s="104" t="s">
        <v>87</v>
      </c>
      <c r="E379" s="104" t="s">
        <v>927</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25">
      <c r="A380" s="107">
        <f xml:space="preserve"> ROW( slrImpacts[[#This Row],[row_id]] ) - ROW( slrImpacts[[#Headers],[row_id]] )</f>
        <v>379</v>
      </c>
      <c r="B380" s="104">
        <v>2075</v>
      </c>
      <c r="C380" s="104" t="s">
        <v>221</v>
      </c>
      <c r="D380" s="104" t="s">
        <v>87</v>
      </c>
      <c r="E380" s="104" t="s">
        <v>927</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25">
      <c r="A381" s="107">
        <f xml:space="preserve"> ROW( slrImpacts[[#This Row],[row_id]] ) - ROW( slrImpacts[[#Headers],[row_id]] )</f>
        <v>380</v>
      </c>
      <c r="B381" s="104">
        <v>2076</v>
      </c>
      <c r="C381" s="104" t="s">
        <v>221</v>
      </c>
      <c r="D381" s="104" t="s">
        <v>87</v>
      </c>
      <c r="E381" s="104" t="s">
        <v>927</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25">
      <c r="A382" s="107">
        <f xml:space="preserve"> ROW( slrImpacts[[#This Row],[row_id]] ) - ROW( slrImpacts[[#Headers],[row_id]] )</f>
        <v>381</v>
      </c>
      <c r="B382" s="104">
        <v>2077</v>
      </c>
      <c r="C382" s="104" t="s">
        <v>221</v>
      </c>
      <c r="D382" s="104" t="s">
        <v>87</v>
      </c>
      <c r="E382" s="104" t="s">
        <v>927</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25">
      <c r="A383" s="107">
        <f xml:space="preserve"> ROW( slrImpacts[[#This Row],[row_id]] ) - ROW( slrImpacts[[#Headers],[row_id]] )</f>
        <v>382</v>
      </c>
      <c r="B383" s="104">
        <v>2078</v>
      </c>
      <c r="C383" s="104" t="s">
        <v>221</v>
      </c>
      <c r="D383" s="104" t="s">
        <v>87</v>
      </c>
      <c r="E383" s="104" t="s">
        <v>927</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25">
      <c r="A384" s="107">
        <f xml:space="preserve"> ROW( slrImpacts[[#This Row],[row_id]] ) - ROW( slrImpacts[[#Headers],[row_id]] )</f>
        <v>383</v>
      </c>
      <c r="B384" s="104">
        <v>2079</v>
      </c>
      <c r="C384" s="104" t="s">
        <v>221</v>
      </c>
      <c r="D384" s="104" t="s">
        <v>87</v>
      </c>
      <c r="E384" s="104" t="s">
        <v>927</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25">
      <c r="A385" s="107">
        <f xml:space="preserve"> ROW( slrImpacts[[#This Row],[row_id]] ) - ROW( slrImpacts[[#Headers],[row_id]] )</f>
        <v>384</v>
      </c>
      <c r="B385" s="104">
        <v>2080</v>
      </c>
      <c r="C385" s="104" t="s">
        <v>221</v>
      </c>
      <c r="D385" s="104" t="s">
        <v>87</v>
      </c>
      <c r="E385" s="104" t="s">
        <v>927</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25">
      <c r="A386" s="107">
        <f xml:space="preserve"> ROW( slrImpacts[[#This Row],[row_id]] ) - ROW( slrImpacts[[#Headers],[row_id]] )</f>
        <v>385</v>
      </c>
      <c r="B386" s="104">
        <v>2081</v>
      </c>
      <c r="C386" s="104" t="s">
        <v>221</v>
      </c>
      <c r="D386" s="104" t="s">
        <v>87</v>
      </c>
      <c r="E386" s="104" t="s">
        <v>927</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25">
      <c r="A387" s="107">
        <f xml:space="preserve"> ROW( slrImpacts[[#This Row],[row_id]] ) - ROW( slrImpacts[[#Headers],[row_id]] )</f>
        <v>386</v>
      </c>
      <c r="B387" s="104">
        <v>2082</v>
      </c>
      <c r="C387" s="104" t="s">
        <v>221</v>
      </c>
      <c r="D387" s="104" t="s">
        <v>87</v>
      </c>
      <c r="E387" s="104" t="s">
        <v>927</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25">
      <c r="A388" s="107">
        <f xml:space="preserve"> ROW( slrImpacts[[#This Row],[row_id]] ) - ROW( slrImpacts[[#Headers],[row_id]] )</f>
        <v>387</v>
      </c>
      <c r="B388" s="104">
        <v>2083</v>
      </c>
      <c r="C388" s="104" t="s">
        <v>221</v>
      </c>
      <c r="D388" s="104" t="s">
        <v>87</v>
      </c>
      <c r="E388" s="104" t="s">
        <v>927</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25">
      <c r="A389" s="107">
        <f xml:space="preserve"> ROW( slrImpacts[[#This Row],[row_id]] ) - ROW( slrImpacts[[#Headers],[row_id]] )</f>
        <v>388</v>
      </c>
      <c r="B389" s="104">
        <v>2084</v>
      </c>
      <c r="C389" s="104" t="s">
        <v>221</v>
      </c>
      <c r="D389" s="104" t="s">
        <v>87</v>
      </c>
      <c r="E389" s="104" t="s">
        <v>927</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25">
      <c r="A390" s="107">
        <f xml:space="preserve"> ROW( slrImpacts[[#This Row],[row_id]] ) - ROW( slrImpacts[[#Headers],[row_id]] )</f>
        <v>389</v>
      </c>
      <c r="B390" s="104">
        <v>2085</v>
      </c>
      <c r="C390" s="104" t="s">
        <v>221</v>
      </c>
      <c r="D390" s="104" t="s">
        <v>87</v>
      </c>
      <c r="E390" s="104" t="s">
        <v>927</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25">
      <c r="A391" s="107">
        <f xml:space="preserve"> ROW( slrImpacts[[#This Row],[row_id]] ) - ROW( slrImpacts[[#Headers],[row_id]] )</f>
        <v>390</v>
      </c>
      <c r="B391" s="104">
        <v>2086</v>
      </c>
      <c r="C391" s="104" t="s">
        <v>221</v>
      </c>
      <c r="D391" s="104" t="s">
        <v>87</v>
      </c>
      <c r="E391" s="104" t="s">
        <v>927</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25">
      <c r="A392" s="107">
        <f xml:space="preserve"> ROW( slrImpacts[[#This Row],[row_id]] ) - ROW( slrImpacts[[#Headers],[row_id]] )</f>
        <v>391</v>
      </c>
      <c r="B392" s="104">
        <v>2087</v>
      </c>
      <c r="C392" s="104" t="s">
        <v>221</v>
      </c>
      <c r="D392" s="104" t="s">
        <v>87</v>
      </c>
      <c r="E392" s="104" t="s">
        <v>927</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25">
      <c r="A393" s="107">
        <f xml:space="preserve"> ROW( slrImpacts[[#This Row],[row_id]] ) - ROW( slrImpacts[[#Headers],[row_id]] )</f>
        <v>392</v>
      </c>
      <c r="B393" s="104">
        <v>2088</v>
      </c>
      <c r="C393" s="104" t="s">
        <v>221</v>
      </c>
      <c r="D393" s="104" t="s">
        <v>87</v>
      </c>
      <c r="E393" s="104" t="s">
        <v>927</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25">
      <c r="A394" s="107">
        <f xml:space="preserve"> ROW( slrImpacts[[#This Row],[row_id]] ) - ROW( slrImpacts[[#Headers],[row_id]] )</f>
        <v>393</v>
      </c>
      <c r="B394" s="104">
        <v>2089</v>
      </c>
      <c r="C394" s="104" t="s">
        <v>221</v>
      </c>
      <c r="D394" s="104" t="s">
        <v>87</v>
      </c>
      <c r="E394" s="104" t="s">
        <v>927</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25">
      <c r="A395" s="107">
        <f xml:space="preserve"> ROW( slrImpacts[[#This Row],[row_id]] ) - ROW( slrImpacts[[#Headers],[row_id]] )</f>
        <v>394</v>
      </c>
      <c r="B395" s="104">
        <v>2090</v>
      </c>
      <c r="C395" s="104" t="s">
        <v>221</v>
      </c>
      <c r="D395" s="104" t="s">
        <v>87</v>
      </c>
      <c r="E395" s="104" t="s">
        <v>927</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25">
      <c r="A396" s="107">
        <f xml:space="preserve"> ROW( slrImpacts[[#This Row],[row_id]] ) - ROW( slrImpacts[[#Headers],[row_id]] )</f>
        <v>395</v>
      </c>
      <c r="B396" s="104">
        <v>2091</v>
      </c>
      <c r="C396" s="104" t="s">
        <v>221</v>
      </c>
      <c r="D396" s="104" t="s">
        <v>87</v>
      </c>
      <c r="E396" s="104" t="s">
        <v>927</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25">
      <c r="A397" s="107">
        <f xml:space="preserve"> ROW( slrImpacts[[#This Row],[row_id]] ) - ROW( slrImpacts[[#Headers],[row_id]] )</f>
        <v>396</v>
      </c>
      <c r="B397" s="104">
        <v>2092</v>
      </c>
      <c r="C397" s="104" t="s">
        <v>221</v>
      </c>
      <c r="D397" s="104" t="s">
        <v>87</v>
      </c>
      <c r="E397" s="104" t="s">
        <v>927</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25">
      <c r="A398" s="107">
        <f xml:space="preserve"> ROW( slrImpacts[[#This Row],[row_id]] ) - ROW( slrImpacts[[#Headers],[row_id]] )</f>
        <v>397</v>
      </c>
      <c r="B398" s="104">
        <v>2093</v>
      </c>
      <c r="C398" s="104" t="s">
        <v>221</v>
      </c>
      <c r="D398" s="104" t="s">
        <v>87</v>
      </c>
      <c r="E398" s="104" t="s">
        <v>927</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25">
      <c r="A399" s="107">
        <f xml:space="preserve"> ROW( slrImpacts[[#This Row],[row_id]] ) - ROW( slrImpacts[[#Headers],[row_id]] )</f>
        <v>398</v>
      </c>
      <c r="B399" s="104">
        <v>2094</v>
      </c>
      <c r="C399" s="104" t="s">
        <v>221</v>
      </c>
      <c r="D399" s="104" t="s">
        <v>87</v>
      </c>
      <c r="E399" s="104" t="s">
        <v>927</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25">
      <c r="A400" s="107">
        <f xml:space="preserve"> ROW( slrImpacts[[#This Row],[row_id]] ) - ROW( slrImpacts[[#Headers],[row_id]] )</f>
        <v>399</v>
      </c>
      <c r="B400" s="104">
        <v>2095</v>
      </c>
      <c r="C400" s="104" t="s">
        <v>221</v>
      </c>
      <c r="D400" s="104" t="s">
        <v>87</v>
      </c>
      <c r="E400" s="104" t="s">
        <v>927</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25">
      <c r="A401" s="107">
        <f xml:space="preserve"> ROW( slrImpacts[[#This Row],[row_id]] ) - ROW( slrImpacts[[#Headers],[row_id]] )</f>
        <v>400</v>
      </c>
      <c r="B401" s="104">
        <v>2096</v>
      </c>
      <c r="C401" s="104" t="s">
        <v>221</v>
      </c>
      <c r="D401" s="104" t="s">
        <v>87</v>
      </c>
      <c r="E401" s="104" t="s">
        <v>927</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25">
      <c r="A402" s="107">
        <f xml:space="preserve"> ROW( slrImpacts[[#This Row],[row_id]] ) - ROW( slrImpacts[[#Headers],[row_id]] )</f>
        <v>401</v>
      </c>
      <c r="B402" s="104">
        <v>2097</v>
      </c>
      <c r="C402" s="104" t="s">
        <v>221</v>
      </c>
      <c r="D402" s="104" t="s">
        <v>87</v>
      </c>
      <c r="E402" s="104" t="s">
        <v>927</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25">
      <c r="A403" s="107">
        <f xml:space="preserve"> ROW( slrImpacts[[#This Row],[row_id]] ) - ROW( slrImpacts[[#Headers],[row_id]] )</f>
        <v>402</v>
      </c>
      <c r="B403" s="104">
        <v>2098</v>
      </c>
      <c r="C403" s="104" t="s">
        <v>221</v>
      </c>
      <c r="D403" s="104" t="s">
        <v>87</v>
      </c>
      <c r="E403" s="104" t="s">
        <v>927</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25">
      <c r="A404" s="107">
        <f xml:space="preserve"> ROW( slrImpacts[[#This Row],[row_id]] ) - ROW( slrImpacts[[#Headers],[row_id]] )</f>
        <v>403</v>
      </c>
      <c r="B404" s="104">
        <v>2099</v>
      </c>
      <c r="C404" s="104" t="s">
        <v>221</v>
      </c>
      <c r="D404" s="104" t="s">
        <v>87</v>
      </c>
      <c r="E404" s="104" t="s">
        <v>927</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25">
      <c r="A405" s="107">
        <f xml:space="preserve"> ROW( slrImpacts[[#This Row],[row_id]] ) - ROW( slrImpacts[[#Headers],[row_id]] )</f>
        <v>404</v>
      </c>
      <c r="B405" s="104">
        <v>2100</v>
      </c>
      <c r="C405" s="104" t="s">
        <v>221</v>
      </c>
      <c r="D405" s="104" t="s">
        <v>87</v>
      </c>
      <c r="E405" s="104" t="s">
        <v>927</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25">
      <c r="A406" s="107">
        <f xml:space="preserve"> ROW( slrImpacts[[#This Row],[row_id]] ) - ROW( slrImpacts[[#Headers],[row_id]] )</f>
        <v>405</v>
      </c>
      <c r="B406" s="104">
        <v>2000</v>
      </c>
      <c r="C406" s="104" t="s">
        <v>221</v>
      </c>
      <c r="D406" s="104" t="s">
        <v>88</v>
      </c>
      <c r="E406" s="104" t="s">
        <v>927</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25">
      <c r="A407" s="107">
        <f xml:space="preserve"> ROW( slrImpacts[[#This Row],[row_id]] ) - ROW( slrImpacts[[#Headers],[row_id]] )</f>
        <v>406</v>
      </c>
      <c r="B407" s="104">
        <v>2001</v>
      </c>
      <c r="C407" s="104" t="s">
        <v>221</v>
      </c>
      <c r="D407" s="104" t="s">
        <v>88</v>
      </c>
      <c r="E407" s="104" t="s">
        <v>927</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25">
      <c r="A408" s="107">
        <f xml:space="preserve"> ROW( slrImpacts[[#This Row],[row_id]] ) - ROW( slrImpacts[[#Headers],[row_id]] )</f>
        <v>407</v>
      </c>
      <c r="B408" s="104">
        <v>2002</v>
      </c>
      <c r="C408" s="104" t="s">
        <v>221</v>
      </c>
      <c r="D408" s="104" t="s">
        <v>88</v>
      </c>
      <c r="E408" s="104" t="s">
        <v>927</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25">
      <c r="A409" s="107">
        <f xml:space="preserve"> ROW( slrImpacts[[#This Row],[row_id]] ) - ROW( slrImpacts[[#Headers],[row_id]] )</f>
        <v>408</v>
      </c>
      <c r="B409" s="104">
        <v>2003</v>
      </c>
      <c r="C409" s="104" t="s">
        <v>221</v>
      </c>
      <c r="D409" s="104" t="s">
        <v>88</v>
      </c>
      <c r="E409" s="104" t="s">
        <v>927</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25">
      <c r="A410" s="107">
        <f xml:space="preserve"> ROW( slrImpacts[[#This Row],[row_id]] ) - ROW( slrImpacts[[#Headers],[row_id]] )</f>
        <v>409</v>
      </c>
      <c r="B410" s="104">
        <v>2004</v>
      </c>
      <c r="C410" s="104" t="s">
        <v>221</v>
      </c>
      <c r="D410" s="104" t="s">
        <v>88</v>
      </c>
      <c r="E410" s="104" t="s">
        <v>927</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25">
      <c r="A411" s="107">
        <f xml:space="preserve"> ROW( slrImpacts[[#This Row],[row_id]] ) - ROW( slrImpacts[[#Headers],[row_id]] )</f>
        <v>410</v>
      </c>
      <c r="B411" s="104">
        <v>2005</v>
      </c>
      <c r="C411" s="104" t="s">
        <v>221</v>
      </c>
      <c r="D411" s="104" t="s">
        <v>88</v>
      </c>
      <c r="E411" s="104" t="s">
        <v>927</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25">
      <c r="A412" s="107">
        <f xml:space="preserve"> ROW( slrImpacts[[#This Row],[row_id]] ) - ROW( slrImpacts[[#Headers],[row_id]] )</f>
        <v>411</v>
      </c>
      <c r="B412" s="104">
        <v>2006</v>
      </c>
      <c r="C412" s="104" t="s">
        <v>221</v>
      </c>
      <c r="D412" s="104" t="s">
        <v>88</v>
      </c>
      <c r="E412" s="104" t="s">
        <v>927</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25">
      <c r="A413" s="107">
        <f xml:space="preserve"> ROW( slrImpacts[[#This Row],[row_id]] ) - ROW( slrImpacts[[#Headers],[row_id]] )</f>
        <v>412</v>
      </c>
      <c r="B413" s="104">
        <v>2007</v>
      </c>
      <c r="C413" s="104" t="s">
        <v>221</v>
      </c>
      <c r="D413" s="104" t="s">
        <v>88</v>
      </c>
      <c r="E413" s="104" t="s">
        <v>927</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25">
      <c r="A414" s="107">
        <f xml:space="preserve"> ROW( slrImpacts[[#This Row],[row_id]] ) - ROW( slrImpacts[[#Headers],[row_id]] )</f>
        <v>413</v>
      </c>
      <c r="B414" s="104">
        <v>2008</v>
      </c>
      <c r="C414" s="104" t="s">
        <v>221</v>
      </c>
      <c r="D414" s="104" t="s">
        <v>88</v>
      </c>
      <c r="E414" s="104" t="s">
        <v>927</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25">
      <c r="A415" s="107">
        <f xml:space="preserve"> ROW( slrImpacts[[#This Row],[row_id]] ) - ROW( slrImpacts[[#Headers],[row_id]] )</f>
        <v>414</v>
      </c>
      <c r="B415" s="104">
        <v>2009</v>
      </c>
      <c r="C415" s="104" t="s">
        <v>221</v>
      </c>
      <c r="D415" s="104" t="s">
        <v>88</v>
      </c>
      <c r="E415" s="104" t="s">
        <v>927</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25">
      <c r="A416" s="107">
        <f xml:space="preserve"> ROW( slrImpacts[[#This Row],[row_id]] ) - ROW( slrImpacts[[#Headers],[row_id]] )</f>
        <v>415</v>
      </c>
      <c r="B416" s="104">
        <v>2010</v>
      </c>
      <c r="C416" s="104" t="s">
        <v>221</v>
      </c>
      <c r="D416" s="104" t="s">
        <v>88</v>
      </c>
      <c r="E416" s="104" t="s">
        <v>927</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25">
      <c r="A417" s="107">
        <f xml:space="preserve"> ROW( slrImpacts[[#This Row],[row_id]] ) - ROW( slrImpacts[[#Headers],[row_id]] )</f>
        <v>416</v>
      </c>
      <c r="B417" s="104">
        <v>2011</v>
      </c>
      <c r="C417" s="104" t="s">
        <v>221</v>
      </c>
      <c r="D417" s="104" t="s">
        <v>88</v>
      </c>
      <c r="E417" s="104" t="s">
        <v>927</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25">
      <c r="A418" s="107">
        <f xml:space="preserve"> ROW( slrImpacts[[#This Row],[row_id]] ) - ROW( slrImpacts[[#Headers],[row_id]] )</f>
        <v>417</v>
      </c>
      <c r="B418" s="104">
        <v>2012</v>
      </c>
      <c r="C418" s="104" t="s">
        <v>221</v>
      </c>
      <c r="D418" s="104" t="s">
        <v>88</v>
      </c>
      <c r="E418" s="104" t="s">
        <v>927</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25">
      <c r="A419" s="107">
        <f xml:space="preserve"> ROW( slrImpacts[[#This Row],[row_id]] ) - ROW( slrImpacts[[#Headers],[row_id]] )</f>
        <v>418</v>
      </c>
      <c r="B419" s="104">
        <v>2013</v>
      </c>
      <c r="C419" s="104" t="s">
        <v>221</v>
      </c>
      <c r="D419" s="104" t="s">
        <v>88</v>
      </c>
      <c r="E419" s="104" t="s">
        <v>927</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25">
      <c r="A420" s="107">
        <f xml:space="preserve"> ROW( slrImpacts[[#This Row],[row_id]] ) - ROW( slrImpacts[[#Headers],[row_id]] )</f>
        <v>419</v>
      </c>
      <c r="B420" s="104">
        <v>2014</v>
      </c>
      <c r="C420" s="104" t="s">
        <v>221</v>
      </c>
      <c r="D420" s="104" t="s">
        <v>88</v>
      </c>
      <c r="E420" s="104" t="s">
        <v>927</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25">
      <c r="A421" s="107">
        <f xml:space="preserve"> ROW( slrImpacts[[#This Row],[row_id]] ) - ROW( slrImpacts[[#Headers],[row_id]] )</f>
        <v>420</v>
      </c>
      <c r="B421" s="104">
        <v>2015</v>
      </c>
      <c r="C421" s="104" t="s">
        <v>221</v>
      </c>
      <c r="D421" s="104" t="s">
        <v>88</v>
      </c>
      <c r="E421" s="104" t="s">
        <v>927</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25">
      <c r="A422" s="107">
        <f xml:space="preserve"> ROW( slrImpacts[[#This Row],[row_id]] ) - ROW( slrImpacts[[#Headers],[row_id]] )</f>
        <v>421</v>
      </c>
      <c r="B422" s="104">
        <v>2016</v>
      </c>
      <c r="C422" s="104" t="s">
        <v>221</v>
      </c>
      <c r="D422" s="104" t="s">
        <v>88</v>
      </c>
      <c r="E422" s="104" t="s">
        <v>927</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25">
      <c r="A423" s="107">
        <f xml:space="preserve"> ROW( slrImpacts[[#This Row],[row_id]] ) - ROW( slrImpacts[[#Headers],[row_id]] )</f>
        <v>422</v>
      </c>
      <c r="B423" s="104">
        <v>2017</v>
      </c>
      <c r="C423" s="104" t="s">
        <v>221</v>
      </c>
      <c r="D423" s="104" t="s">
        <v>88</v>
      </c>
      <c r="E423" s="104" t="s">
        <v>927</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25">
      <c r="A424" s="107">
        <f xml:space="preserve"> ROW( slrImpacts[[#This Row],[row_id]] ) - ROW( slrImpacts[[#Headers],[row_id]] )</f>
        <v>423</v>
      </c>
      <c r="B424" s="104">
        <v>2018</v>
      </c>
      <c r="C424" s="104" t="s">
        <v>221</v>
      </c>
      <c r="D424" s="104" t="s">
        <v>88</v>
      </c>
      <c r="E424" s="104" t="s">
        <v>927</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25">
      <c r="A425" s="107">
        <f xml:space="preserve"> ROW( slrImpacts[[#This Row],[row_id]] ) - ROW( slrImpacts[[#Headers],[row_id]] )</f>
        <v>424</v>
      </c>
      <c r="B425" s="104">
        <v>2019</v>
      </c>
      <c r="C425" s="104" t="s">
        <v>221</v>
      </c>
      <c r="D425" s="104" t="s">
        <v>88</v>
      </c>
      <c r="E425" s="104" t="s">
        <v>927</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25">
      <c r="A426" s="107">
        <f xml:space="preserve"> ROW( slrImpacts[[#This Row],[row_id]] ) - ROW( slrImpacts[[#Headers],[row_id]] )</f>
        <v>425</v>
      </c>
      <c r="B426" s="104">
        <v>2020</v>
      </c>
      <c r="C426" s="104" t="s">
        <v>221</v>
      </c>
      <c r="D426" s="104" t="s">
        <v>88</v>
      </c>
      <c r="E426" s="104" t="s">
        <v>927</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25">
      <c r="A427" s="107">
        <f xml:space="preserve"> ROW( slrImpacts[[#This Row],[row_id]] ) - ROW( slrImpacts[[#Headers],[row_id]] )</f>
        <v>426</v>
      </c>
      <c r="B427" s="104">
        <v>2021</v>
      </c>
      <c r="C427" s="104" t="s">
        <v>221</v>
      </c>
      <c r="D427" s="104" t="s">
        <v>88</v>
      </c>
      <c r="E427" s="104" t="s">
        <v>927</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25">
      <c r="A428" s="107">
        <f xml:space="preserve"> ROW( slrImpacts[[#This Row],[row_id]] ) - ROW( slrImpacts[[#Headers],[row_id]] )</f>
        <v>427</v>
      </c>
      <c r="B428" s="104">
        <v>2022</v>
      </c>
      <c r="C428" s="104" t="s">
        <v>221</v>
      </c>
      <c r="D428" s="104" t="s">
        <v>88</v>
      </c>
      <c r="E428" s="104" t="s">
        <v>927</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25">
      <c r="A429" s="107">
        <f xml:space="preserve"> ROW( slrImpacts[[#This Row],[row_id]] ) - ROW( slrImpacts[[#Headers],[row_id]] )</f>
        <v>428</v>
      </c>
      <c r="B429" s="104">
        <v>2023</v>
      </c>
      <c r="C429" s="104" t="s">
        <v>221</v>
      </c>
      <c r="D429" s="104" t="s">
        <v>88</v>
      </c>
      <c r="E429" s="104" t="s">
        <v>927</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25">
      <c r="A430" s="107">
        <f xml:space="preserve"> ROW( slrImpacts[[#This Row],[row_id]] ) - ROW( slrImpacts[[#Headers],[row_id]] )</f>
        <v>429</v>
      </c>
      <c r="B430" s="104">
        <v>2024</v>
      </c>
      <c r="C430" s="104" t="s">
        <v>221</v>
      </c>
      <c r="D430" s="104" t="s">
        <v>88</v>
      </c>
      <c r="E430" s="104" t="s">
        <v>927</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25">
      <c r="A431" s="107">
        <f xml:space="preserve"> ROW( slrImpacts[[#This Row],[row_id]] ) - ROW( slrImpacts[[#Headers],[row_id]] )</f>
        <v>430</v>
      </c>
      <c r="B431" s="104">
        <v>2025</v>
      </c>
      <c r="C431" s="104" t="s">
        <v>221</v>
      </c>
      <c r="D431" s="104" t="s">
        <v>88</v>
      </c>
      <c r="E431" s="104" t="s">
        <v>927</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25">
      <c r="A432" s="107">
        <f xml:space="preserve"> ROW( slrImpacts[[#This Row],[row_id]] ) - ROW( slrImpacts[[#Headers],[row_id]] )</f>
        <v>431</v>
      </c>
      <c r="B432" s="104">
        <v>2026</v>
      </c>
      <c r="C432" s="104" t="s">
        <v>221</v>
      </c>
      <c r="D432" s="104" t="s">
        <v>88</v>
      </c>
      <c r="E432" s="104" t="s">
        <v>927</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25">
      <c r="A433" s="107">
        <f xml:space="preserve"> ROW( slrImpacts[[#This Row],[row_id]] ) - ROW( slrImpacts[[#Headers],[row_id]] )</f>
        <v>432</v>
      </c>
      <c r="B433" s="104">
        <v>2027</v>
      </c>
      <c r="C433" s="104" t="s">
        <v>221</v>
      </c>
      <c r="D433" s="104" t="s">
        <v>88</v>
      </c>
      <c r="E433" s="104" t="s">
        <v>927</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25">
      <c r="A434" s="107">
        <f xml:space="preserve"> ROW( slrImpacts[[#This Row],[row_id]] ) - ROW( slrImpacts[[#Headers],[row_id]] )</f>
        <v>433</v>
      </c>
      <c r="B434" s="104">
        <v>2028</v>
      </c>
      <c r="C434" s="104" t="s">
        <v>221</v>
      </c>
      <c r="D434" s="104" t="s">
        <v>88</v>
      </c>
      <c r="E434" s="104" t="s">
        <v>927</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25">
      <c r="A435" s="107">
        <f xml:space="preserve"> ROW( slrImpacts[[#This Row],[row_id]] ) - ROW( slrImpacts[[#Headers],[row_id]] )</f>
        <v>434</v>
      </c>
      <c r="B435" s="104">
        <v>2029</v>
      </c>
      <c r="C435" s="104" t="s">
        <v>221</v>
      </c>
      <c r="D435" s="104" t="s">
        <v>88</v>
      </c>
      <c r="E435" s="104" t="s">
        <v>927</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25">
      <c r="A436" s="107">
        <f xml:space="preserve"> ROW( slrImpacts[[#This Row],[row_id]] ) - ROW( slrImpacts[[#Headers],[row_id]] )</f>
        <v>435</v>
      </c>
      <c r="B436" s="104">
        <v>2030</v>
      </c>
      <c r="C436" s="104" t="s">
        <v>221</v>
      </c>
      <c r="D436" s="104" t="s">
        <v>88</v>
      </c>
      <c r="E436" s="104" t="s">
        <v>927</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25">
      <c r="A437" s="107">
        <f xml:space="preserve"> ROW( slrImpacts[[#This Row],[row_id]] ) - ROW( slrImpacts[[#Headers],[row_id]] )</f>
        <v>436</v>
      </c>
      <c r="B437" s="104">
        <v>2031</v>
      </c>
      <c r="C437" s="104" t="s">
        <v>221</v>
      </c>
      <c r="D437" s="104" t="s">
        <v>88</v>
      </c>
      <c r="E437" s="104" t="s">
        <v>927</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25">
      <c r="A438" s="107">
        <f xml:space="preserve"> ROW( slrImpacts[[#This Row],[row_id]] ) - ROW( slrImpacts[[#Headers],[row_id]] )</f>
        <v>437</v>
      </c>
      <c r="B438" s="104">
        <v>2032</v>
      </c>
      <c r="C438" s="104" t="s">
        <v>221</v>
      </c>
      <c r="D438" s="104" t="s">
        <v>88</v>
      </c>
      <c r="E438" s="104" t="s">
        <v>927</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25">
      <c r="A439" s="107">
        <f xml:space="preserve"> ROW( slrImpacts[[#This Row],[row_id]] ) - ROW( slrImpacts[[#Headers],[row_id]] )</f>
        <v>438</v>
      </c>
      <c r="B439" s="104">
        <v>2033</v>
      </c>
      <c r="C439" s="104" t="s">
        <v>221</v>
      </c>
      <c r="D439" s="104" t="s">
        <v>88</v>
      </c>
      <c r="E439" s="104" t="s">
        <v>927</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25">
      <c r="A440" s="107">
        <f xml:space="preserve"> ROW( slrImpacts[[#This Row],[row_id]] ) - ROW( slrImpacts[[#Headers],[row_id]] )</f>
        <v>439</v>
      </c>
      <c r="B440" s="104">
        <v>2034</v>
      </c>
      <c r="C440" s="104" t="s">
        <v>221</v>
      </c>
      <c r="D440" s="104" t="s">
        <v>88</v>
      </c>
      <c r="E440" s="104" t="s">
        <v>927</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25">
      <c r="A441" s="107">
        <f xml:space="preserve"> ROW( slrImpacts[[#This Row],[row_id]] ) - ROW( slrImpacts[[#Headers],[row_id]] )</f>
        <v>440</v>
      </c>
      <c r="B441" s="104">
        <v>2035</v>
      </c>
      <c r="C441" s="104" t="s">
        <v>221</v>
      </c>
      <c r="D441" s="104" t="s">
        <v>88</v>
      </c>
      <c r="E441" s="104" t="s">
        <v>927</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25">
      <c r="A442" s="107">
        <f xml:space="preserve"> ROW( slrImpacts[[#This Row],[row_id]] ) - ROW( slrImpacts[[#Headers],[row_id]] )</f>
        <v>441</v>
      </c>
      <c r="B442" s="104">
        <v>2036</v>
      </c>
      <c r="C442" s="104" t="s">
        <v>221</v>
      </c>
      <c r="D442" s="104" t="s">
        <v>88</v>
      </c>
      <c r="E442" s="104" t="s">
        <v>927</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25">
      <c r="A443" s="107">
        <f xml:space="preserve"> ROW( slrImpacts[[#This Row],[row_id]] ) - ROW( slrImpacts[[#Headers],[row_id]] )</f>
        <v>442</v>
      </c>
      <c r="B443" s="104">
        <v>2037</v>
      </c>
      <c r="C443" s="104" t="s">
        <v>221</v>
      </c>
      <c r="D443" s="104" t="s">
        <v>88</v>
      </c>
      <c r="E443" s="104" t="s">
        <v>927</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25">
      <c r="A444" s="107">
        <f xml:space="preserve"> ROW( slrImpacts[[#This Row],[row_id]] ) - ROW( slrImpacts[[#Headers],[row_id]] )</f>
        <v>443</v>
      </c>
      <c r="B444" s="104">
        <v>2038</v>
      </c>
      <c r="C444" s="104" t="s">
        <v>221</v>
      </c>
      <c r="D444" s="104" t="s">
        <v>88</v>
      </c>
      <c r="E444" s="104" t="s">
        <v>927</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25">
      <c r="A445" s="107">
        <f xml:space="preserve"> ROW( slrImpacts[[#This Row],[row_id]] ) - ROW( slrImpacts[[#Headers],[row_id]] )</f>
        <v>444</v>
      </c>
      <c r="B445" s="104">
        <v>2039</v>
      </c>
      <c r="C445" s="104" t="s">
        <v>221</v>
      </c>
      <c r="D445" s="104" t="s">
        <v>88</v>
      </c>
      <c r="E445" s="104" t="s">
        <v>927</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25">
      <c r="A446" s="107">
        <f xml:space="preserve"> ROW( slrImpacts[[#This Row],[row_id]] ) - ROW( slrImpacts[[#Headers],[row_id]] )</f>
        <v>445</v>
      </c>
      <c r="B446" s="104">
        <v>2040</v>
      </c>
      <c r="C446" s="104" t="s">
        <v>221</v>
      </c>
      <c r="D446" s="104" t="s">
        <v>88</v>
      </c>
      <c r="E446" s="104" t="s">
        <v>927</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25">
      <c r="A447" s="107">
        <f xml:space="preserve"> ROW( slrImpacts[[#This Row],[row_id]] ) - ROW( slrImpacts[[#Headers],[row_id]] )</f>
        <v>446</v>
      </c>
      <c r="B447" s="104">
        <v>2041</v>
      </c>
      <c r="C447" s="104" t="s">
        <v>221</v>
      </c>
      <c r="D447" s="104" t="s">
        <v>88</v>
      </c>
      <c r="E447" s="104" t="s">
        <v>927</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25">
      <c r="A448" s="107">
        <f xml:space="preserve"> ROW( slrImpacts[[#This Row],[row_id]] ) - ROW( slrImpacts[[#Headers],[row_id]] )</f>
        <v>447</v>
      </c>
      <c r="B448" s="104">
        <v>2042</v>
      </c>
      <c r="C448" s="104" t="s">
        <v>221</v>
      </c>
      <c r="D448" s="104" t="s">
        <v>88</v>
      </c>
      <c r="E448" s="104" t="s">
        <v>927</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25">
      <c r="A449" s="107">
        <f xml:space="preserve"> ROW( slrImpacts[[#This Row],[row_id]] ) - ROW( slrImpacts[[#Headers],[row_id]] )</f>
        <v>448</v>
      </c>
      <c r="B449" s="104">
        <v>2043</v>
      </c>
      <c r="C449" s="104" t="s">
        <v>221</v>
      </c>
      <c r="D449" s="104" t="s">
        <v>88</v>
      </c>
      <c r="E449" s="104" t="s">
        <v>927</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25">
      <c r="A450" s="107">
        <f xml:space="preserve"> ROW( slrImpacts[[#This Row],[row_id]] ) - ROW( slrImpacts[[#Headers],[row_id]] )</f>
        <v>449</v>
      </c>
      <c r="B450" s="104">
        <v>2044</v>
      </c>
      <c r="C450" s="104" t="s">
        <v>221</v>
      </c>
      <c r="D450" s="104" t="s">
        <v>88</v>
      </c>
      <c r="E450" s="104" t="s">
        <v>927</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25">
      <c r="A451" s="107">
        <f xml:space="preserve"> ROW( slrImpacts[[#This Row],[row_id]] ) - ROW( slrImpacts[[#Headers],[row_id]] )</f>
        <v>450</v>
      </c>
      <c r="B451" s="104">
        <v>2045</v>
      </c>
      <c r="C451" s="104" t="s">
        <v>221</v>
      </c>
      <c r="D451" s="104" t="s">
        <v>88</v>
      </c>
      <c r="E451" s="104" t="s">
        <v>927</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25">
      <c r="A452" s="107">
        <f xml:space="preserve"> ROW( slrImpacts[[#This Row],[row_id]] ) - ROW( slrImpacts[[#Headers],[row_id]] )</f>
        <v>451</v>
      </c>
      <c r="B452" s="104">
        <v>2046</v>
      </c>
      <c r="C452" s="104" t="s">
        <v>221</v>
      </c>
      <c r="D452" s="104" t="s">
        <v>88</v>
      </c>
      <c r="E452" s="104" t="s">
        <v>927</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25">
      <c r="A453" s="107">
        <f xml:space="preserve"> ROW( slrImpacts[[#This Row],[row_id]] ) - ROW( slrImpacts[[#Headers],[row_id]] )</f>
        <v>452</v>
      </c>
      <c r="B453" s="104">
        <v>2047</v>
      </c>
      <c r="C453" s="104" t="s">
        <v>221</v>
      </c>
      <c r="D453" s="104" t="s">
        <v>88</v>
      </c>
      <c r="E453" s="104" t="s">
        <v>927</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25">
      <c r="A454" s="107">
        <f xml:space="preserve"> ROW( slrImpacts[[#This Row],[row_id]] ) - ROW( slrImpacts[[#Headers],[row_id]] )</f>
        <v>453</v>
      </c>
      <c r="B454" s="104">
        <v>2048</v>
      </c>
      <c r="C454" s="104" t="s">
        <v>221</v>
      </c>
      <c r="D454" s="104" t="s">
        <v>88</v>
      </c>
      <c r="E454" s="104" t="s">
        <v>927</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25">
      <c r="A455" s="107">
        <f xml:space="preserve"> ROW( slrImpacts[[#This Row],[row_id]] ) - ROW( slrImpacts[[#Headers],[row_id]] )</f>
        <v>454</v>
      </c>
      <c r="B455" s="104">
        <v>2049</v>
      </c>
      <c r="C455" s="104" t="s">
        <v>221</v>
      </c>
      <c r="D455" s="104" t="s">
        <v>88</v>
      </c>
      <c r="E455" s="104" t="s">
        <v>927</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25">
      <c r="A456" s="107">
        <f xml:space="preserve"> ROW( slrImpacts[[#This Row],[row_id]] ) - ROW( slrImpacts[[#Headers],[row_id]] )</f>
        <v>455</v>
      </c>
      <c r="B456" s="104">
        <v>2050</v>
      </c>
      <c r="C456" s="104" t="s">
        <v>221</v>
      </c>
      <c r="D456" s="104" t="s">
        <v>88</v>
      </c>
      <c r="E456" s="104" t="s">
        <v>927</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25">
      <c r="A457" s="107">
        <f xml:space="preserve"> ROW( slrImpacts[[#This Row],[row_id]] ) - ROW( slrImpacts[[#Headers],[row_id]] )</f>
        <v>456</v>
      </c>
      <c r="B457" s="104">
        <v>2051</v>
      </c>
      <c r="C457" s="104" t="s">
        <v>221</v>
      </c>
      <c r="D457" s="104" t="s">
        <v>88</v>
      </c>
      <c r="E457" s="104" t="s">
        <v>927</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25">
      <c r="A458" s="107">
        <f xml:space="preserve"> ROW( slrImpacts[[#This Row],[row_id]] ) - ROW( slrImpacts[[#Headers],[row_id]] )</f>
        <v>457</v>
      </c>
      <c r="B458" s="104">
        <v>2052</v>
      </c>
      <c r="C458" s="104" t="s">
        <v>221</v>
      </c>
      <c r="D458" s="104" t="s">
        <v>88</v>
      </c>
      <c r="E458" s="104" t="s">
        <v>927</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25">
      <c r="A459" s="107">
        <f xml:space="preserve"> ROW( slrImpacts[[#This Row],[row_id]] ) - ROW( slrImpacts[[#Headers],[row_id]] )</f>
        <v>458</v>
      </c>
      <c r="B459" s="104">
        <v>2053</v>
      </c>
      <c r="C459" s="104" t="s">
        <v>221</v>
      </c>
      <c r="D459" s="104" t="s">
        <v>88</v>
      </c>
      <c r="E459" s="104" t="s">
        <v>927</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25">
      <c r="A460" s="107">
        <f xml:space="preserve"> ROW( slrImpacts[[#This Row],[row_id]] ) - ROW( slrImpacts[[#Headers],[row_id]] )</f>
        <v>459</v>
      </c>
      <c r="B460" s="104">
        <v>2054</v>
      </c>
      <c r="C460" s="104" t="s">
        <v>221</v>
      </c>
      <c r="D460" s="104" t="s">
        <v>88</v>
      </c>
      <c r="E460" s="104" t="s">
        <v>927</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25">
      <c r="A461" s="107">
        <f xml:space="preserve"> ROW( slrImpacts[[#This Row],[row_id]] ) - ROW( slrImpacts[[#Headers],[row_id]] )</f>
        <v>460</v>
      </c>
      <c r="B461" s="104">
        <v>2055</v>
      </c>
      <c r="C461" s="104" t="s">
        <v>221</v>
      </c>
      <c r="D461" s="104" t="s">
        <v>88</v>
      </c>
      <c r="E461" s="104" t="s">
        <v>927</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25">
      <c r="A462" s="107">
        <f xml:space="preserve"> ROW( slrImpacts[[#This Row],[row_id]] ) - ROW( slrImpacts[[#Headers],[row_id]] )</f>
        <v>461</v>
      </c>
      <c r="B462" s="104">
        <v>2056</v>
      </c>
      <c r="C462" s="104" t="s">
        <v>221</v>
      </c>
      <c r="D462" s="104" t="s">
        <v>88</v>
      </c>
      <c r="E462" s="104" t="s">
        <v>927</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25">
      <c r="A463" s="107">
        <f xml:space="preserve"> ROW( slrImpacts[[#This Row],[row_id]] ) - ROW( slrImpacts[[#Headers],[row_id]] )</f>
        <v>462</v>
      </c>
      <c r="B463" s="104">
        <v>2057</v>
      </c>
      <c r="C463" s="104" t="s">
        <v>221</v>
      </c>
      <c r="D463" s="104" t="s">
        <v>88</v>
      </c>
      <c r="E463" s="104" t="s">
        <v>927</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25">
      <c r="A464" s="107">
        <f xml:space="preserve"> ROW( slrImpacts[[#This Row],[row_id]] ) - ROW( slrImpacts[[#Headers],[row_id]] )</f>
        <v>463</v>
      </c>
      <c r="B464" s="104">
        <v>2058</v>
      </c>
      <c r="C464" s="104" t="s">
        <v>221</v>
      </c>
      <c r="D464" s="104" t="s">
        <v>88</v>
      </c>
      <c r="E464" s="104" t="s">
        <v>927</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25">
      <c r="A465" s="107">
        <f xml:space="preserve"> ROW( slrImpacts[[#This Row],[row_id]] ) - ROW( slrImpacts[[#Headers],[row_id]] )</f>
        <v>464</v>
      </c>
      <c r="B465" s="104">
        <v>2059</v>
      </c>
      <c r="C465" s="104" t="s">
        <v>221</v>
      </c>
      <c r="D465" s="104" t="s">
        <v>88</v>
      </c>
      <c r="E465" s="104" t="s">
        <v>927</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25">
      <c r="A466" s="107">
        <f xml:space="preserve"> ROW( slrImpacts[[#This Row],[row_id]] ) - ROW( slrImpacts[[#Headers],[row_id]] )</f>
        <v>465</v>
      </c>
      <c r="B466" s="104">
        <v>2060</v>
      </c>
      <c r="C466" s="104" t="s">
        <v>221</v>
      </c>
      <c r="D466" s="104" t="s">
        <v>88</v>
      </c>
      <c r="E466" s="104" t="s">
        <v>927</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25">
      <c r="A467" s="107">
        <f xml:space="preserve"> ROW( slrImpacts[[#This Row],[row_id]] ) - ROW( slrImpacts[[#Headers],[row_id]] )</f>
        <v>466</v>
      </c>
      <c r="B467" s="104">
        <v>2061</v>
      </c>
      <c r="C467" s="104" t="s">
        <v>221</v>
      </c>
      <c r="D467" s="104" t="s">
        <v>88</v>
      </c>
      <c r="E467" s="104" t="s">
        <v>927</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25">
      <c r="A468" s="107">
        <f xml:space="preserve"> ROW( slrImpacts[[#This Row],[row_id]] ) - ROW( slrImpacts[[#Headers],[row_id]] )</f>
        <v>467</v>
      </c>
      <c r="B468" s="104">
        <v>2062</v>
      </c>
      <c r="C468" s="104" t="s">
        <v>221</v>
      </c>
      <c r="D468" s="104" t="s">
        <v>88</v>
      </c>
      <c r="E468" s="104" t="s">
        <v>927</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25">
      <c r="A469" s="107">
        <f xml:space="preserve"> ROW( slrImpacts[[#This Row],[row_id]] ) - ROW( slrImpacts[[#Headers],[row_id]] )</f>
        <v>468</v>
      </c>
      <c r="B469" s="104">
        <v>2063</v>
      </c>
      <c r="C469" s="104" t="s">
        <v>221</v>
      </c>
      <c r="D469" s="104" t="s">
        <v>88</v>
      </c>
      <c r="E469" s="104" t="s">
        <v>927</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25">
      <c r="A470" s="107">
        <f xml:space="preserve"> ROW( slrImpacts[[#This Row],[row_id]] ) - ROW( slrImpacts[[#Headers],[row_id]] )</f>
        <v>469</v>
      </c>
      <c r="B470" s="104">
        <v>2064</v>
      </c>
      <c r="C470" s="104" t="s">
        <v>221</v>
      </c>
      <c r="D470" s="104" t="s">
        <v>88</v>
      </c>
      <c r="E470" s="104" t="s">
        <v>927</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25">
      <c r="A471" s="107">
        <f xml:space="preserve"> ROW( slrImpacts[[#This Row],[row_id]] ) - ROW( slrImpacts[[#Headers],[row_id]] )</f>
        <v>470</v>
      </c>
      <c r="B471" s="104">
        <v>2065</v>
      </c>
      <c r="C471" s="104" t="s">
        <v>221</v>
      </c>
      <c r="D471" s="104" t="s">
        <v>88</v>
      </c>
      <c r="E471" s="104" t="s">
        <v>927</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25">
      <c r="A472" s="107">
        <f xml:space="preserve"> ROW( slrImpacts[[#This Row],[row_id]] ) - ROW( slrImpacts[[#Headers],[row_id]] )</f>
        <v>471</v>
      </c>
      <c r="B472" s="104">
        <v>2066</v>
      </c>
      <c r="C472" s="104" t="s">
        <v>221</v>
      </c>
      <c r="D472" s="104" t="s">
        <v>88</v>
      </c>
      <c r="E472" s="104" t="s">
        <v>927</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25">
      <c r="A473" s="107">
        <f xml:space="preserve"> ROW( slrImpacts[[#This Row],[row_id]] ) - ROW( slrImpacts[[#Headers],[row_id]] )</f>
        <v>472</v>
      </c>
      <c r="B473" s="104">
        <v>2067</v>
      </c>
      <c r="C473" s="104" t="s">
        <v>221</v>
      </c>
      <c r="D473" s="104" t="s">
        <v>88</v>
      </c>
      <c r="E473" s="104" t="s">
        <v>927</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25">
      <c r="A474" s="107">
        <f xml:space="preserve"> ROW( slrImpacts[[#This Row],[row_id]] ) - ROW( slrImpacts[[#Headers],[row_id]] )</f>
        <v>473</v>
      </c>
      <c r="B474" s="104">
        <v>2068</v>
      </c>
      <c r="C474" s="104" t="s">
        <v>221</v>
      </c>
      <c r="D474" s="104" t="s">
        <v>88</v>
      </c>
      <c r="E474" s="104" t="s">
        <v>927</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25">
      <c r="A475" s="107">
        <f xml:space="preserve"> ROW( slrImpacts[[#This Row],[row_id]] ) - ROW( slrImpacts[[#Headers],[row_id]] )</f>
        <v>474</v>
      </c>
      <c r="B475" s="104">
        <v>2069</v>
      </c>
      <c r="C475" s="104" t="s">
        <v>221</v>
      </c>
      <c r="D475" s="104" t="s">
        <v>88</v>
      </c>
      <c r="E475" s="104" t="s">
        <v>927</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25">
      <c r="A476" s="107">
        <f xml:space="preserve"> ROW( slrImpacts[[#This Row],[row_id]] ) - ROW( slrImpacts[[#Headers],[row_id]] )</f>
        <v>475</v>
      </c>
      <c r="B476" s="104">
        <v>2070</v>
      </c>
      <c r="C476" s="104" t="s">
        <v>221</v>
      </c>
      <c r="D476" s="104" t="s">
        <v>88</v>
      </c>
      <c r="E476" s="104" t="s">
        <v>927</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25">
      <c r="A477" s="107">
        <f xml:space="preserve"> ROW( slrImpacts[[#This Row],[row_id]] ) - ROW( slrImpacts[[#Headers],[row_id]] )</f>
        <v>476</v>
      </c>
      <c r="B477" s="104">
        <v>2071</v>
      </c>
      <c r="C477" s="104" t="s">
        <v>221</v>
      </c>
      <c r="D477" s="104" t="s">
        <v>88</v>
      </c>
      <c r="E477" s="104" t="s">
        <v>927</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25">
      <c r="A478" s="107">
        <f xml:space="preserve"> ROW( slrImpacts[[#This Row],[row_id]] ) - ROW( slrImpacts[[#Headers],[row_id]] )</f>
        <v>477</v>
      </c>
      <c r="B478" s="104">
        <v>2072</v>
      </c>
      <c r="C478" s="104" t="s">
        <v>221</v>
      </c>
      <c r="D478" s="104" t="s">
        <v>88</v>
      </c>
      <c r="E478" s="104" t="s">
        <v>927</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25">
      <c r="A479" s="107">
        <f xml:space="preserve"> ROW( slrImpacts[[#This Row],[row_id]] ) - ROW( slrImpacts[[#Headers],[row_id]] )</f>
        <v>478</v>
      </c>
      <c r="B479" s="104">
        <v>2073</v>
      </c>
      <c r="C479" s="104" t="s">
        <v>221</v>
      </c>
      <c r="D479" s="104" t="s">
        <v>88</v>
      </c>
      <c r="E479" s="104" t="s">
        <v>927</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25">
      <c r="A480" s="107">
        <f xml:space="preserve"> ROW( slrImpacts[[#This Row],[row_id]] ) - ROW( slrImpacts[[#Headers],[row_id]] )</f>
        <v>479</v>
      </c>
      <c r="B480" s="104">
        <v>2074</v>
      </c>
      <c r="C480" s="104" t="s">
        <v>221</v>
      </c>
      <c r="D480" s="104" t="s">
        <v>88</v>
      </c>
      <c r="E480" s="104" t="s">
        <v>927</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25">
      <c r="A481" s="107">
        <f xml:space="preserve"> ROW( slrImpacts[[#This Row],[row_id]] ) - ROW( slrImpacts[[#Headers],[row_id]] )</f>
        <v>480</v>
      </c>
      <c r="B481" s="104">
        <v>2075</v>
      </c>
      <c r="C481" s="104" t="s">
        <v>221</v>
      </c>
      <c r="D481" s="104" t="s">
        <v>88</v>
      </c>
      <c r="E481" s="104" t="s">
        <v>927</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25">
      <c r="A482" s="107">
        <f xml:space="preserve"> ROW( slrImpacts[[#This Row],[row_id]] ) - ROW( slrImpacts[[#Headers],[row_id]] )</f>
        <v>481</v>
      </c>
      <c r="B482" s="104">
        <v>2076</v>
      </c>
      <c r="C482" s="104" t="s">
        <v>221</v>
      </c>
      <c r="D482" s="104" t="s">
        <v>88</v>
      </c>
      <c r="E482" s="104" t="s">
        <v>927</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25">
      <c r="A483" s="107">
        <f xml:space="preserve"> ROW( slrImpacts[[#This Row],[row_id]] ) - ROW( slrImpacts[[#Headers],[row_id]] )</f>
        <v>482</v>
      </c>
      <c r="B483" s="104">
        <v>2077</v>
      </c>
      <c r="C483" s="104" t="s">
        <v>221</v>
      </c>
      <c r="D483" s="104" t="s">
        <v>88</v>
      </c>
      <c r="E483" s="104" t="s">
        <v>927</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25">
      <c r="A484" s="107">
        <f xml:space="preserve"> ROW( slrImpacts[[#This Row],[row_id]] ) - ROW( slrImpacts[[#Headers],[row_id]] )</f>
        <v>483</v>
      </c>
      <c r="B484" s="104">
        <v>2078</v>
      </c>
      <c r="C484" s="104" t="s">
        <v>221</v>
      </c>
      <c r="D484" s="104" t="s">
        <v>88</v>
      </c>
      <c r="E484" s="104" t="s">
        <v>927</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25">
      <c r="A485" s="107">
        <f xml:space="preserve"> ROW( slrImpacts[[#This Row],[row_id]] ) - ROW( slrImpacts[[#Headers],[row_id]] )</f>
        <v>484</v>
      </c>
      <c r="B485" s="104">
        <v>2079</v>
      </c>
      <c r="C485" s="104" t="s">
        <v>221</v>
      </c>
      <c r="D485" s="104" t="s">
        <v>88</v>
      </c>
      <c r="E485" s="104" t="s">
        <v>927</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25">
      <c r="A486" s="107">
        <f xml:space="preserve"> ROW( slrImpacts[[#This Row],[row_id]] ) - ROW( slrImpacts[[#Headers],[row_id]] )</f>
        <v>485</v>
      </c>
      <c r="B486" s="104">
        <v>2080</v>
      </c>
      <c r="C486" s="104" t="s">
        <v>221</v>
      </c>
      <c r="D486" s="104" t="s">
        <v>88</v>
      </c>
      <c r="E486" s="104" t="s">
        <v>927</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25">
      <c r="A487" s="107">
        <f xml:space="preserve"> ROW( slrImpacts[[#This Row],[row_id]] ) - ROW( slrImpacts[[#Headers],[row_id]] )</f>
        <v>486</v>
      </c>
      <c r="B487" s="104">
        <v>2081</v>
      </c>
      <c r="C487" s="104" t="s">
        <v>221</v>
      </c>
      <c r="D487" s="104" t="s">
        <v>88</v>
      </c>
      <c r="E487" s="104" t="s">
        <v>927</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25">
      <c r="A488" s="107">
        <f xml:space="preserve"> ROW( slrImpacts[[#This Row],[row_id]] ) - ROW( slrImpacts[[#Headers],[row_id]] )</f>
        <v>487</v>
      </c>
      <c r="B488" s="104">
        <v>2082</v>
      </c>
      <c r="C488" s="104" t="s">
        <v>221</v>
      </c>
      <c r="D488" s="104" t="s">
        <v>88</v>
      </c>
      <c r="E488" s="104" t="s">
        <v>927</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25">
      <c r="A489" s="107">
        <f xml:space="preserve"> ROW( slrImpacts[[#This Row],[row_id]] ) - ROW( slrImpacts[[#Headers],[row_id]] )</f>
        <v>488</v>
      </c>
      <c r="B489" s="104">
        <v>2083</v>
      </c>
      <c r="C489" s="104" t="s">
        <v>221</v>
      </c>
      <c r="D489" s="104" t="s">
        <v>88</v>
      </c>
      <c r="E489" s="104" t="s">
        <v>927</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25">
      <c r="A490" s="107">
        <f xml:space="preserve"> ROW( slrImpacts[[#This Row],[row_id]] ) - ROW( slrImpacts[[#Headers],[row_id]] )</f>
        <v>489</v>
      </c>
      <c r="B490" s="104">
        <v>2084</v>
      </c>
      <c r="C490" s="104" t="s">
        <v>221</v>
      </c>
      <c r="D490" s="104" t="s">
        <v>88</v>
      </c>
      <c r="E490" s="104" t="s">
        <v>927</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25">
      <c r="A491" s="107">
        <f xml:space="preserve"> ROW( slrImpacts[[#This Row],[row_id]] ) - ROW( slrImpacts[[#Headers],[row_id]] )</f>
        <v>490</v>
      </c>
      <c r="B491" s="104">
        <v>2085</v>
      </c>
      <c r="C491" s="104" t="s">
        <v>221</v>
      </c>
      <c r="D491" s="104" t="s">
        <v>88</v>
      </c>
      <c r="E491" s="104" t="s">
        <v>927</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25">
      <c r="A492" s="107">
        <f xml:space="preserve"> ROW( slrImpacts[[#This Row],[row_id]] ) - ROW( slrImpacts[[#Headers],[row_id]] )</f>
        <v>491</v>
      </c>
      <c r="B492" s="104">
        <v>2086</v>
      </c>
      <c r="C492" s="104" t="s">
        <v>221</v>
      </c>
      <c r="D492" s="104" t="s">
        <v>88</v>
      </c>
      <c r="E492" s="104" t="s">
        <v>927</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25">
      <c r="A493" s="107">
        <f xml:space="preserve"> ROW( slrImpacts[[#This Row],[row_id]] ) - ROW( slrImpacts[[#Headers],[row_id]] )</f>
        <v>492</v>
      </c>
      <c r="B493" s="104">
        <v>2087</v>
      </c>
      <c r="C493" s="104" t="s">
        <v>221</v>
      </c>
      <c r="D493" s="104" t="s">
        <v>88</v>
      </c>
      <c r="E493" s="104" t="s">
        <v>927</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25">
      <c r="A494" s="107">
        <f xml:space="preserve"> ROW( slrImpacts[[#This Row],[row_id]] ) - ROW( slrImpacts[[#Headers],[row_id]] )</f>
        <v>493</v>
      </c>
      <c r="B494" s="104">
        <v>2088</v>
      </c>
      <c r="C494" s="104" t="s">
        <v>221</v>
      </c>
      <c r="D494" s="104" t="s">
        <v>88</v>
      </c>
      <c r="E494" s="104" t="s">
        <v>927</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25">
      <c r="A495" s="107">
        <f xml:space="preserve"> ROW( slrImpacts[[#This Row],[row_id]] ) - ROW( slrImpacts[[#Headers],[row_id]] )</f>
        <v>494</v>
      </c>
      <c r="B495" s="104">
        <v>2089</v>
      </c>
      <c r="C495" s="104" t="s">
        <v>221</v>
      </c>
      <c r="D495" s="104" t="s">
        <v>88</v>
      </c>
      <c r="E495" s="104" t="s">
        <v>927</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25">
      <c r="A496" s="107">
        <f xml:space="preserve"> ROW( slrImpacts[[#This Row],[row_id]] ) - ROW( slrImpacts[[#Headers],[row_id]] )</f>
        <v>495</v>
      </c>
      <c r="B496" s="104">
        <v>2090</v>
      </c>
      <c r="C496" s="104" t="s">
        <v>221</v>
      </c>
      <c r="D496" s="104" t="s">
        <v>88</v>
      </c>
      <c r="E496" s="104" t="s">
        <v>927</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25">
      <c r="A497" s="107">
        <f xml:space="preserve"> ROW( slrImpacts[[#This Row],[row_id]] ) - ROW( slrImpacts[[#Headers],[row_id]] )</f>
        <v>496</v>
      </c>
      <c r="B497" s="104">
        <v>2091</v>
      </c>
      <c r="C497" s="104" t="s">
        <v>221</v>
      </c>
      <c r="D497" s="104" t="s">
        <v>88</v>
      </c>
      <c r="E497" s="104" t="s">
        <v>927</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25">
      <c r="A498" s="107">
        <f xml:space="preserve"> ROW( slrImpacts[[#This Row],[row_id]] ) - ROW( slrImpacts[[#Headers],[row_id]] )</f>
        <v>497</v>
      </c>
      <c r="B498" s="104">
        <v>2092</v>
      </c>
      <c r="C498" s="104" t="s">
        <v>221</v>
      </c>
      <c r="D498" s="104" t="s">
        <v>88</v>
      </c>
      <c r="E498" s="104" t="s">
        <v>927</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25">
      <c r="A499" s="107">
        <f xml:space="preserve"> ROW( slrImpacts[[#This Row],[row_id]] ) - ROW( slrImpacts[[#Headers],[row_id]] )</f>
        <v>498</v>
      </c>
      <c r="B499" s="104">
        <v>2093</v>
      </c>
      <c r="C499" s="104" t="s">
        <v>221</v>
      </c>
      <c r="D499" s="104" t="s">
        <v>88</v>
      </c>
      <c r="E499" s="104" t="s">
        <v>927</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25">
      <c r="A500" s="107">
        <f xml:space="preserve"> ROW( slrImpacts[[#This Row],[row_id]] ) - ROW( slrImpacts[[#Headers],[row_id]] )</f>
        <v>499</v>
      </c>
      <c r="B500" s="104">
        <v>2094</v>
      </c>
      <c r="C500" s="104" t="s">
        <v>221</v>
      </c>
      <c r="D500" s="104" t="s">
        <v>88</v>
      </c>
      <c r="E500" s="104" t="s">
        <v>927</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25">
      <c r="A501" s="107">
        <f xml:space="preserve"> ROW( slrImpacts[[#This Row],[row_id]] ) - ROW( slrImpacts[[#Headers],[row_id]] )</f>
        <v>500</v>
      </c>
      <c r="B501" s="104">
        <v>2095</v>
      </c>
      <c r="C501" s="104" t="s">
        <v>221</v>
      </c>
      <c r="D501" s="104" t="s">
        <v>88</v>
      </c>
      <c r="E501" s="104" t="s">
        <v>927</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25">
      <c r="A502" s="107">
        <f xml:space="preserve"> ROW( slrImpacts[[#This Row],[row_id]] ) - ROW( slrImpacts[[#Headers],[row_id]] )</f>
        <v>501</v>
      </c>
      <c r="B502" s="104">
        <v>2096</v>
      </c>
      <c r="C502" s="104" t="s">
        <v>221</v>
      </c>
      <c r="D502" s="104" t="s">
        <v>88</v>
      </c>
      <c r="E502" s="104" t="s">
        <v>927</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25">
      <c r="A503" s="107">
        <f xml:space="preserve"> ROW( slrImpacts[[#This Row],[row_id]] ) - ROW( slrImpacts[[#Headers],[row_id]] )</f>
        <v>502</v>
      </c>
      <c r="B503" s="104">
        <v>2097</v>
      </c>
      <c r="C503" s="104" t="s">
        <v>221</v>
      </c>
      <c r="D503" s="104" t="s">
        <v>88</v>
      </c>
      <c r="E503" s="104" t="s">
        <v>927</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25">
      <c r="A504" s="107">
        <f xml:space="preserve"> ROW( slrImpacts[[#This Row],[row_id]] ) - ROW( slrImpacts[[#Headers],[row_id]] )</f>
        <v>503</v>
      </c>
      <c r="B504" s="104">
        <v>2098</v>
      </c>
      <c r="C504" s="104" t="s">
        <v>221</v>
      </c>
      <c r="D504" s="104" t="s">
        <v>88</v>
      </c>
      <c r="E504" s="104" t="s">
        <v>927</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25">
      <c r="A505" s="107">
        <f xml:space="preserve"> ROW( slrImpacts[[#This Row],[row_id]] ) - ROW( slrImpacts[[#Headers],[row_id]] )</f>
        <v>504</v>
      </c>
      <c r="B505" s="104">
        <v>2099</v>
      </c>
      <c r="C505" s="104" t="s">
        <v>221</v>
      </c>
      <c r="D505" s="104" t="s">
        <v>88</v>
      </c>
      <c r="E505" s="104" t="s">
        <v>927</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25">
      <c r="A506" s="107">
        <f xml:space="preserve"> ROW( slrImpacts[[#This Row],[row_id]] ) - ROW( slrImpacts[[#Headers],[row_id]] )</f>
        <v>505</v>
      </c>
      <c r="B506" s="104">
        <v>2100</v>
      </c>
      <c r="C506" s="104" t="s">
        <v>221</v>
      </c>
      <c r="D506" s="104" t="s">
        <v>88</v>
      </c>
      <c r="E506" s="104" t="s">
        <v>927</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25">
      <c r="A507" s="107">
        <f xml:space="preserve"> ROW( slrImpacts[[#This Row],[row_id]] ) - ROW( slrImpacts[[#Headers],[row_id]] )</f>
        <v>506</v>
      </c>
      <c r="B507" s="104">
        <v>2000</v>
      </c>
      <c r="C507" s="104" t="s">
        <v>221</v>
      </c>
      <c r="D507" s="104" t="s">
        <v>208</v>
      </c>
      <c r="E507" s="104" t="s">
        <v>927</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25">
      <c r="A508" s="107">
        <f xml:space="preserve"> ROW( slrImpacts[[#This Row],[row_id]] ) - ROW( slrImpacts[[#Headers],[row_id]] )</f>
        <v>507</v>
      </c>
      <c r="B508" s="104">
        <v>2001</v>
      </c>
      <c r="C508" s="104" t="s">
        <v>221</v>
      </c>
      <c r="D508" s="104" t="s">
        <v>208</v>
      </c>
      <c r="E508" s="104" t="s">
        <v>927</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25">
      <c r="A509" s="107">
        <f xml:space="preserve"> ROW( slrImpacts[[#This Row],[row_id]] ) - ROW( slrImpacts[[#Headers],[row_id]] )</f>
        <v>508</v>
      </c>
      <c r="B509" s="104">
        <v>2002</v>
      </c>
      <c r="C509" s="104" t="s">
        <v>221</v>
      </c>
      <c r="D509" s="104" t="s">
        <v>208</v>
      </c>
      <c r="E509" s="104" t="s">
        <v>927</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25">
      <c r="A510" s="107">
        <f xml:space="preserve"> ROW( slrImpacts[[#This Row],[row_id]] ) - ROW( slrImpacts[[#Headers],[row_id]] )</f>
        <v>509</v>
      </c>
      <c r="B510" s="104">
        <v>2003</v>
      </c>
      <c r="C510" s="104" t="s">
        <v>221</v>
      </c>
      <c r="D510" s="104" t="s">
        <v>208</v>
      </c>
      <c r="E510" s="104" t="s">
        <v>927</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25">
      <c r="A511" s="107">
        <f xml:space="preserve"> ROW( slrImpacts[[#This Row],[row_id]] ) - ROW( slrImpacts[[#Headers],[row_id]] )</f>
        <v>510</v>
      </c>
      <c r="B511" s="104">
        <v>2004</v>
      </c>
      <c r="C511" s="104" t="s">
        <v>221</v>
      </c>
      <c r="D511" s="104" t="s">
        <v>208</v>
      </c>
      <c r="E511" s="104" t="s">
        <v>927</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25">
      <c r="A512" s="107">
        <f xml:space="preserve"> ROW( slrImpacts[[#This Row],[row_id]] ) - ROW( slrImpacts[[#Headers],[row_id]] )</f>
        <v>511</v>
      </c>
      <c r="B512" s="104">
        <v>2005</v>
      </c>
      <c r="C512" s="104" t="s">
        <v>221</v>
      </c>
      <c r="D512" s="104" t="s">
        <v>208</v>
      </c>
      <c r="E512" s="104" t="s">
        <v>927</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25">
      <c r="A513" s="107">
        <f xml:space="preserve"> ROW( slrImpacts[[#This Row],[row_id]] ) - ROW( slrImpacts[[#Headers],[row_id]] )</f>
        <v>512</v>
      </c>
      <c r="B513" s="104">
        <v>2006</v>
      </c>
      <c r="C513" s="104" t="s">
        <v>221</v>
      </c>
      <c r="D513" s="104" t="s">
        <v>208</v>
      </c>
      <c r="E513" s="104" t="s">
        <v>927</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25">
      <c r="A514" s="107">
        <f xml:space="preserve"> ROW( slrImpacts[[#This Row],[row_id]] ) - ROW( slrImpacts[[#Headers],[row_id]] )</f>
        <v>513</v>
      </c>
      <c r="B514" s="104">
        <v>2007</v>
      </c>
      <c r="C514" s="104" t="s">
        <v>221</v>
      </c>
      <c r="D514" s="104" t="s">
        <v>208</v>
      </c>
      <c r="E514" s="104" t="s">
        <v>927</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25">
      <c r="A515" s="107">
        <f xml:space="preserve"> ROW( slrImpacts[[#This Row],[row_id]] ) - ROW( slrImpacts[[#Headers],[row_id]] )</f>
        <v>514</v>
      </c>
      <c r="B515" s="104">
        <v>2008</v>
      </c>
      <c r="C515" s="104" t="s">
        <v>221</v>
      </c>
      <c r="D515" s="104" t="s">
        <v>208</v>
      </c>
      <c r="E515" s="104" t="s">
        <v>927</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25">
      <c r="A516" s="107">
        <f xml:space="preserve"> ROW( slrImpacts[[#This Row],[row_id]] ) - ROW( slrImpacts[[#Headers],[row_id]] )</f>
        <v>515</v>
      </c>
      <c r="B516" s="104">
        <v>2009</v>
      </c>
      <c r="C516" s="104" t="s">
        <v>221</v>
      </c>
      <c r="D516" s="104" t="s">
        <v>208</v>
      </c>
      <c r="E516" s="104" t="s">
        <v>927</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25">
      <c r="A517" s="107">
        <f xml:space="preserve"> ROW( slrImpacts[[#This Row],[row_id]] ) - ROW( slrImpacts[[#Headers],[row_id]] )</f>
        <v>516</v>
      </c>
      <c r="B517" s="104">
        <v>2010</v>
      </c>
      <c r="C517" s="104" t="s">
        <v>221</v>
      </c>
      <c r="D517" s="104" t="s">
        <v>208</v>
      </c>
      <c r="E517" s="104" t="s">
        <v>927</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25">
      <c r="A518" s="107">
        <f xml:space="preserve"> ROW( slrImpacts[[#This Row],[row_id]] ) - ROW( slrImpacts[[#Headers],[row_id]] )</f>
        <v>517</v>
      </c>
      <c r="B518" s="104">
        <v>2011</v>
      </c>
      <c r="C518" s="104" t="s">
        <v>221</v>
      </c>
      <c r="D518" s="104" t="s">
        <v>208</v>
      </c>
      <c r="E518" s="104" t="s">
        <v>927</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25">
      <c r="A519" s="107">
        <f xml:space="preserve"> ROW( slrImpacts[[#This Row],[row_id]] ) - ROW( slrImpacts[[#Headers],[row_id]] )</f>
        <v>518</v>
      </c>
      <c r="B519" s="104">
        <v>2012</v>
      </c>
      <c r="C519" s="104" t="s">
        <v>221</v>
      </c>
      <c r="D519" s="104" t="s">
        <v>208</v>
      </c>
      <c r="E519" s="104" t="s">
        <v>927</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25">
      <c r="A520" s="107">
        <f xml:space="preserve"> ROW( slrImpacts[[#This Row],[row_id]] ) - ROW( slrImpacts[[#Headers],[row_id]] )</f>
        <v>519</v>
      </c>
      <c r="B520" s="104">
        <v>2013</v>
      </c>
      <c r="C520" s="104" t="s">
        <v>221</v>
      </c>
      <c r="D520" s="104" t="s">
        <v>208</v>
      </c>
      <c r="E520" s="104" t="s">
        <v>927</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25">
      <c r="A521" s="107">
        <f xml:space="preserve"> ROW( slrImpacts[[#This Row],[row_id]] ) - ROW( slrImpacts[[#Headers],[row_id]] )</f>
        <v>520</v>
      </c>
      <c r="B521" s="104">
        <v>2014</v>
      </c>
      <c r="C521" s="104" t="s">
        <v>221</v>
      </c>
      <c r="D521" s="104" t="s">
        <v>208</v>
      </c>
      <c r="E521" s="104" t="s">
        <v>927</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25">
      <c r="A522" s="107">
        <f xml:space="preserve"> ROW( slrImpacts[[#This Row],[row_id]] ) - ROW( slrImpacts[[#Headers],[row_id]] )</f>
        <v>521</v>
      </c>
      <c r="B522" s="104">
        <v>2015</v>
      </c>
      <c r="C522" s="104" t="s">
        <v>221</v>
      </c>
      <c r="D522" s="104" t="s">
        <v>208</v>
      </c>
      <c r="E522" s="104" t="s">
        <v>927</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25">
      <c r="A523" s="107">
        <f xml:space="preserve"> ROW( slrImpacts[[#This Row],[row_id]] ) - ROW( slrImpacts[[#Headers],[row_id]] )</f>
        <v>522</v>
      </c>
      <c r="B523" s="104">
        <v>2016</v>
      </c>
      <c r="C523" s="104" t="s">
        <v>221</v>
      </c>
      <c r="D523" s="104" t="s">
        <v>208</v>
      </c>
      <c r="E523" s="104" t="s">
        <v>927</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25">
      <c r="A524" s="107">
        <f xml:space="preserve"> ROW( slrImpacts[[#This Row],[row_id]] ) - ROW( slrImpacts[[#Headers],[row_id]] )</f>
        <v>523</v>
      </c>
      <c r="B524" s="104">
        <v>2017</v>
      </c>
      <c r="C524" s="104" t="s">
        <v>221</v>
      </c>
      <c r="D524" s="104" t="s">
        <v>208</v>
      </c>
      <c r="E524" s="104" t="s">
        <v>927</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25">
      <c r="A525" s="107">
        <f xml:space="preserve"> ROW( slrImpacts[[#This Row],[row_id]] ) - ROW( slrImpacts[[#Headers],[row_id]] )</f>
        <v>524</v>
      </c>
      <c r="B525" s="104">
        <v>2018</v>
      </c>
      <c r="C525" s="104" t="s">
        <v>221</v>
      </c>
      <c r="D525" s="104" t="s">
        <v>208</v>
      </c>
      <c r="E525" s="104" t="s">
        <v>927</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25">
      <c r="A526" s="107">
        <f xml:space="preserve"> ROW( slrImpacts[[#This Row],[row_id]] ) - ROW( slrImpacts[[#Headers],[row_id]] )</f>
        <v>525</v>
      </c>
      <c r="B526" s="104">
        <v>2019</v>
      </c>
      <c r="C526" s="104" t="s">
        <v>221</v>
      </c>
      <c r="D526" s="104" t="s">
        <v>208</v>
      </c>
      <c r="E526" s="104" t="s">
        <v>927</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25">
      <c r="A527" s="107">
        <f xml:space="preserve"> ROW( slrImpacts[[#This Row],[row_id]] ) - ROW( slrImpacts[[#Headers],[row_id]] )</f>
        <v>526</v>
      </c>
      <c r="B527" s="104">
        <v>2020</v>
      </c>
      <c r="C527" s="104" t="s">
        <v>221</v>
      </c>
      <c r="D527" s="104" t="s">
        <v>208</v>
      </c>
      <c r="E527" s="104" t="s">
        <v>927</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25">
      <c r="A528" s="107">
        <f xml:space="preserve"> ROW( slrImpacts[[#This Row],[row_id]] ) - ROW( slrImpacts[[#Headers],[row_id]] )</f>
        <v>527</v>
      </c>
      <c r="B528" s="104">
        <v>2021</v>
      </c>
      <c r="C528" s="104" t="s">
        <v>221</v>
      </c>
      <c r="D528" s="104" t="s">
        <v>208</v>
      </c>
      <c r="E528" s="104" t="s">
        <v>927</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25">
      <c r="A529" s="107">
        <f xml:space="preserve"> ROW( slrImpacts[[#This Row],[row_id]] ) - ROW( slrImpacts[[#Headers],[row_id]] )</f>
        <v>528</v>
      </c>
      <c r="B529" s="104">
        <v>2022</v>
      </c>
      <c r="C529" s="104" t="s">
        <v>221</v>
      </c>
      <c r="D529" s="104" t="s">
        <v>208</v>
      </c>
      <c r="E529" s="104" t="s">
        <v>927</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25">
      <c r="A530" s="107">
        <f xml:space="preserve"> ROW( slrImpacts[[#This Row],[row_id]] ) - ROW( slrImpacts[[#Headers],[row_id]] )</f>
        <v>529</v>
      </c>
      <c r="B530" s="104">
        <v>2023</v>
      </c>
      <c r="C530" s="104" t="s">
        <v>221</v>
      </c>
      <c r="D530" s="104" t="s">
        <v>208</v>
      </c>
      <c r="E530" s="104" t="s">
        <v>927</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25">
      <c r="A531" s="107">
        <f xml:space="preserve"> ROW( slrImpacts[[#This Row],[row_id]] ) - ROW( slrImpacts[[#Headers],[row_id]] )</f>
        <v>530</v>
      </c>
      <c r="B531" s="104">
        <v>2024</v>
      </c>
      <c r="C531" s="104" t="s">
        <v>221</v>
      </c>
      <c r="D531" s="104" t="s">
        <v>208</v>
      </c>
      <c r="E531" s="104" t="s">
        <v>927</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25">
      <c r="A532" s="107">
        <f xml:space="preserve"> ROW( slrImpacts[[#This Row],[row_id]] ) - ROW( slrImpacts[[#Headers],[row_id]] )</f>
        <v>531</v>
      </c>
      <c r="B532" s="104">
        <v>2025</v>
      </c>
      <c r="C532" s="104" t="s">
        <v>221</v>
      </c>
      <c r="D532" s="104" t="s">
        <v>208</v>
      </c>
      <c r="E532" s="104" t="s">
        <v>927</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25">
      <c r="A533" s="107">
        <f xml:space="preserve"> ROW( slrImpacts[[#This Row],[row_id]] ) - ROW( slrImpacts[[#Headers],[row_id]] )</f>
        <v>532</v>
      </c>
      <c r="B533" s="104">
        <v>2026</v>
      </c>
      <c r="C533" s="104" t="s">
        <v>221</v>
      </c>
      <c r="D533" s="104" t="s">
        <v>208</v>
      </c>
      <c r="E533" s="104" t="s">
        <v>927</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25">
      <c r="A534" s="107">
        <f xml:space="preserve"> ROW( slrImpacts[[#This Row],[row_id]] ) - ROW( slrImpacts[[#Headers],[row_id]] )</f>
        <v>533</v>
      </c>
      <c r="B534" s="104">
        <v>2027</v>
      </c>
      <c r="C534" s="104" t="s">
        <v>221</v>
      </c>
      <c r="D534" s="104" t="s">
        <v>208</v>
      </c>
      <c r="E534" s="104" t="s">
        <v>927</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25">
      <c r="A535" s="107">
        <f xml:space="preserve"> ROW( slrImpacts[[#This Row],[row_id]] ) - ROW( slrImpacts[[#Headers],[row_id]] )</f>
        <v>534</v>
      </c>
      <c r="B535" s="104">
        <v>2028</v>
      </c>
      <c r="C535" s="104" t="s">
        <v>221</v>
      </c>
      <c r="D535" s="104" t="s">
        <v>208</v>
      </c>
      <c r="E535" s="104" t="s">
        <v>927</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25">
      <c r="A536" s="107">
        <f xml:space="preserve"> ROW( slrImpacts[[#This Row],[row_id]] ) - ROW( slrImpacts[[#Headers],[row_id]] )</f>
        <v>535</v>
      </c>
      <c r="B536" s="104">
        <v>2029</v>
      </c>
      <c r="C536" s="104" t="s">
        <v>221</v>
      </c>
      <c r="D536" s="104" t="s">
        <v>208</v>
      </c>
      <c r="E536" s="104" t="s">
        <v>927</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25">
      <c r="A537" s="107">
        <f xml:space="preserve"> ROW( slrImpacts[[#This Row],[row_id]] ) - ROW( slrImpacts[[#Headers],[row_id]] )</f>
        <v>536</v>
      </c>
      <c r="B537" s="104">
        <v>2030</v>
      </c>
      <c r="C537" s="104" t="s">
        <v>221</v>
      </c>
      <c r="D537" s="104" t="s">
        <v>208</v>
      </c>
      <c r="E537" s="104" t="s">
        <v>927</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25">
      <c r="A538" s="107">
        <f xml:space="preserve"> ROW( slrImpacts[[#This Row],[row_id]] ) - ROW( slrImpacts[[#Headers],[row_id]] )</f>
        <v>537</v>
      </c>
      <c r="B538" s="104">
        <v>2031</v>
      </c>
      <c r="C538" s="104" t="s">
        <v>221</v>
      </c>
      <c r="D538" s="104" t="s">
        <v>208</v>
      </c>
      <c r="E538" s="104" t="s">
        <v>927</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25">
      <c r="A539" s="107">
        <f xml:space="preserve"> ROW( slrImpacts[[#This Row],[row_id]] ) - ROW( slrImpacts[[#Headers],[row_id]] )</f>
        <v>538</v>
      </c>
      <c r="B539" s="104">
        <v>2032</v>
      </c>
      <c r="C539" s="104" t="s">
        <v>221</v>
      </c>
      <c r="D539" s="104" t="s">
        <v>208</v>
      </c>
      <c r="E539" s="104" t="s">
        <v>927</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25">
      <c r="A540" s="107">
        <f xml:space="preserve"> ROW( slrImpacts[[#This Row],[row_id]] ) - ROW( slrImpacts[[#Headers],[row_id]] )</f>
        <v>539</v>
      </c>
      <c r="B540" s="104">
        <v>2033</v>
      </c>
      <c r="C540" s="104" t="s">
        <v>221</v>
      </c>
      <c r="D540" s="104" t="s">
        <v>208</v>
      </c>
      <c r="E540" s="104" t="s">
        <v>927</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25">
      <c r="A541" s="107">
        <f xml:space="preserve"> ROW( slrImpacts[[#This Row],[row_id]] ) - ROW( slrImpacts[[#Headers],[row_id]] )</f>
        <v>540</v>
      </c>
      <c r="B541" s="104">
        <v>2034</v>
      </c>
      <c r="C541" s="104" t="s">
        <v>221</v>
      </c>
      <c r="D541" s="104" t="s">
        <v>208</v>
      </c>
      <c r="E541" s="104" t="s">
        <v>927</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25">
      <c r="A542" s="107">
        <f xml:space="preserve"> ROW( slrImpacts[[#This Row],[row_id]] ) - ROW( slrImpacts[[#Headers],[row_id]] )</f>
        <v>541</v>
      </c>
      <c r="B542" s="104">
        <v>2035</v>
      </c>
      <c r="C542" s="104" t="s">
        <v>221</v>
      </c>
      <c r="D542" s="104" t="s">
        <v>208</v>
      </c>
      <c r="E542" s="104" t="s">
        <v>927</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25">
      <c r="A543" s="107">
        <f xml:space="preserve"> ROW( slrImpacts[[#This Row],[row_id]] ) - ROW( slrImpacts[[#Headers],[row_id]] )</f>
        <v>542</v>
      </c>
      <c r="B543" s="104">
        <v>2036</v>
      </c>
      <c r="C543" s="104" t="s">
        <v>221</v>
      </c>
      <c r="D543" s="104" t="s">
        <v>208</v>
      </c>
      <c r="E543" s="104" t="s">
        <v>927</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25">
      <c r="A544" s="107">
        <f xml:space="preserve"> ROW( slrImpacts[[#This Row],[row_id]] ) - ROW( slrImpacts[[#Headers],[row_id]] )</f>
        <v>543</v>
      </c>
      <c r="B544" s="104">
        <v>2037</v>
      </c>
      <c r="C544" s="104" t="s">
        <v>221</v>
      </c>
      <c r="D544" s="104" t="s">
        <v>208</v>
      </c>
      <c r="E544" s="104" t="s">
        <v>927</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25">
      <c r="A545" s="107">
        <f xml:space="preserve"> ROW( slrImpacts[[#This Row],[row_id]] ) - ROW( slrImpacts[[#Headers],[row_id]] )</f>
        <v>544</v>
      </c>
      <c r="B545" s="104">
        <v>2038</v>
      </c>
      <c r="C545" s="104" t="s">
        <v>221</v>
      </c>
      <c r="D545" s="104" t="s">
        <v>208</v>
      </c>
      <c r="E545" s="104" t="s">
        <v>927</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25">
      <c r="A546" s="107">
        <f xml:space="preserve"> ROW( slrImpacts[[#This Row],[row_id]] ) - ROW( slrImpacts[[#Headers],[row_id]] )</f>
        <v>545</v>
      </c>
      <c r="B546" s="104">
        <v>2039</v>
      </c>
      <c r="C546" s="104" t="s">
        <v>221</v>
      </c>
      <c r="D546" s="104" t="s">
        <v>208</v>
      </c>
      <c r="E546" s="104" t="s">
        <v>927</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25">
      <c r="A547" s="107">
        <f xml:space="preserve"> ROW( slrImpacts[[#This Row],[row_id]] ) - ROW( slrImpacts[[#Headers],[row_id]] )</f>
        <v>546</v>
      </c>
      <c r="B547" s="104">
        <v>2040</v>
      </c>
      <c r="C547" s="104" t="s">
        <v>221</v>
      </c>
      <c r="D547" s="104" t="s">
        <v>208</v>
      </c>
      <c r="E547" s="104" t="s">
        <v>927</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25">
      <c r="A548" s="107">
        <f xml:space="preserve"> ROW( slrImpacts[[#This Row],[row_id]] ) - ROW( slrImpacts[[#Headers],[row_id]] )</f>
        <v>547</v>
      </c>
      <c r="B548" s="104">
        <v>2041</v>
      </c>
      <c r="C548" s="104" t="s">
        <v>221</v>
      </c>
      <c r="D548" s="104" t="s">
        <v>208</v>
      </c>
      <c r="E548" s="104" t="s">
        <v>927</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25">
      <c r="A549" s="107">
        <f xml:space="preserve"> ROW( slrImpacts[[#This Row],[row_id]] ) - ROW( slrImpacts[[#Headers],[row_id]] )</f>
        <v>548</v>
      </c>
      <c r="B549" s="104">
        <v>2042</v>
      </c>
      <c r="C549" s="104" t="s">
        <v>221</v>
      </c>
      <c r="D549" s="104" t="s">
        <v>208</v>
      </c>
      <c r="E549" s="104" t="s">
        <v>927</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25">
      <c r="A550" s="107">
        <f xml:space="preserve"> ROW( slrImpacts[[#This Row],[row_id]] ) - ROW( slrImpacts[[#Headers],[row_id]] )</f>
        <v>549</v>
      </c>
      <c r="B550" s="104">
        <v>2043</v>
      </c>
      <c r="C550" s="104" t="s">
        <v>221</v>
      </c>
      <c r="D550" s="104" t="s">
        <v>208</v>
      </c>
      <c r="E550" s="104" t="s">
        <v>927</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25">
      <c r="A551" s="107">
        <f xml:space="preserve"> ROW( slrImpacts[[#This Row],[row_id]] ) - ROW( slrImpacts[[#Headers],[row_id]] )</f>
        <v>550</v>
      </c>
      <c r="B551" s="104">
        <v>2044</v>
      </c>
      <c r="C551" s="104" t="s">
        <v>221</v>
      </c>
      <c r="D551" s="104" t="s">
        <v>208</v>
      </c>
      <c r="E551" s="104" t="s">
        <v>927</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25">
      <c r="A552" s="107">
        <f xml:space="preserve"> ROW( slrImpacts[[#This Row],[row_id]] ) - ROW( slrImpacts[[#Headers],[row_id]] )</f>
        <v>551</v>
      </c>
      <c r="B552" s="104">
        <v>2045</v>
      </c>
      <c r="C552" s="104" t="s">
        <v>221</v>
      </c>
      <c r="D552" s="104" t="s">
        <v>208</v>
      </c>
      <c r="E552" s="104" t="s">
        <v>927</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25">
      <c r="A553" s="107">
        <f xml:space="preserve"> ROW( slrImpacts[[#This Row],[row_id]] ) - ROW( slrImpacts[[#Headers],[row_id]] )</f>
        <v>552</v>
      </c>
      <c r="B553" s="104">
        <v>2046</v>
      </c>
      <c r="C553" s="104" t="s">
        <v>221</v>
      </c>
      <c r="D553" s="104" t="s">
        <v>208</v>
      </c>
      <c r="E553" s="104" t="s">
        <v>927</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25">
      <c r="A554" s="107">
        <f xml:space="preserve"> ROW( slrImpacts[[#This Row],[row_id]] ) - ROW( slrImpacts[[#Headers],[row_id]] )</f>
        <v>553</v>
      </c>
      <c r="B554" s="104">
        <v>2047</v>
      </c>
      <c r="C554" s="104" t="s">
        <v>221</v>
      </c>
      <c r="D554" s="104" t="s">
        <v>208</v>
      </c>
      <c r="E554" s="104" t="s">
        <v>927</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25">
      <c r="A555" s="107">
        <f xml:space="preserve"> ROW( slrImpacts[[#This Row],[row_id]] ) - ROW( slrImpacts[[#Headers],[row_id]] )</f>
        <v>554</v>
      </c>
      <c r="B555" s="104">
        <v>2048</v>
      </c>
      <c r="C555" s="104" t="s">
        <v>221</v>
      </c>
      <c r="D555" s="104" t="s">
        <v>208</v>
      </c>
      <c r="E555" s="104" t="s">
        <v>927</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25">
      <c r="A556" s="107">
        <f xml:space="preserve"> ROW( slrImpacts[[#This Row],[row_id]] ) - ROW( slrImpacts[[#Headers],[row_id]] )</f>
        <v>555</v>
      </c>
      <c r="B556" s="104">
        <v>2049</v>
      </c>
      <c r="C556" s="104" t="s">
        <v>221</v>
      </c>
      <c r="D556" s="104" t="s">
        <v>208</v>
      </c>
      <c r="E556" s="104" t="s">
        <v>927</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25">
      <c r="A557" s="107">
        <f xml:space="preserve"> ROW( slrImpacts[[#This Row],[row_id]] ) - ROW( slrImpacts[[#Headers],[row_id]] )</f>
        <v>556</v>
      </c>
      <c r="B557" s="104">
        <v>2050</v>
      </c>
      <c r="C557" s="104" t="s">
        <v>221</v>
      </c>
      <c r="D557" s="104" t="s">
        <v>208</v>
      </c>
      <c r="E557" s="104" t="s">
        <v>927</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25">
      <c r="A558" s="107">
        <f xml:space="preserve"> ROW( slrImpacts[[#This Row],[row_id]] ) - ROW( slrImpacts[[#Headers],[row_id]] )</f>
        <v>557</v>
      </c>
      <c r="B558" s="104">
        <v>2051</v>
      </c>
      <c r="C558" s="104" t="s">
        <v>221</v>
      </c>
      <c r="D558" s="104" t="s">
        <v>208</v>
      </c>
      <c r="E558" s="104" t="s">
        <v>927</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25">
      <c r="A559" s="107">
        <f xml:space="preserve"> ROW( slrImpacts[[#This Row],[row_id]] ) - ROW( slrImpacts[[#Headers],[row_id]] )</f>
        <v>558</v>
      </c>
      <c r="B559" s="104">
        <v>2052</v>
      </c>
      <c r="C559" s="104" t="s">
        <v>221</v>
      </c>
      <c r="D559" s="104" t="s">
        <v>208</v>
      </c>
      <c r="E559" s="104" t="s">
        <v>927</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25">
      <c r="A560" s="107">
        <f xml:space="preserve"> ROW( slrImpacts[[#This Row],[row_id]] ) - ROW( slrImpacts[[#Headers],[row_id]] )</f>
        <v>559</v>
      </c>
      <c r="B560" s="104">
        <v>2053</v>
      </c>
      <c r="C560" s="104" t="s">
        <v>221</v>
      </c>
      <c r="D560" s="104" t="s">
        <v>208</v>
      </c>
      <c r="E560" s="104" t="s">
        <v>927</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25">
      <c r="A561" s="107">
        <f xml:space="preserve"> ROW( slrImpacts[[#This Row],[row_id]] ) - ROW( slrImpacts[[#Headers],[row_id]] )</f>
        <v>560</v>
      </c>
      <c r="B561" s="104">
        <v>2054</v>
      </c>
      <c r="C561" s="104" t="s">
        <v>221</v>
      </c>
      <c r="D561" s="104" t="s">
        <v>208</v>
      </c>
      <c r="E561" s="104" t="s">
        <v>927</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25">
      <c r="A562" s="107">
        <f xml:space="preserve"> ROW( slrImpacts[[#This Row],[row_id]] ) - ROW( slrImpacts[[#Headers],[row_id]] )</f>
        <v>561</v>
      </c>
      <c r="B562" s="104">
        <v>2055</v>
      </c>
      <c r="C562" s="104" t="s">
        <v>221</v>
      </c>
      <c r="D562" s="104" t="s">
        <v>208</v>
      </c>
      <c r="E562" s="104" t="s">
        <v>927</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25">
      <c r="A563" s="107">
        <f xml:space="preserve"> ROW( slrImpacts[[#This Row],[row_id]] ) - ROW( slrImpacts[[#Headers],[row_id]] )</f>
        <v>562</v>
      </c>
      <c r="B563" s="104">
        <v>2056</v>
      </c>
      <c r="C563" s="104" t="s">
        <v>221</v>
      </c>
      <c r="D563" s="104" t="s">
        <v>208</v>
      </c>
      <c r="E563" s="104" t="s">
        <v>927</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25">
      <c r="A564" s="107">
        <f xml:space="preserve"> ROW( slrImpacts[[#This Row],[row_id]] ) - ROW( slrImpacts[[#Headers],[row_id]] )</f>
        <v>563</v>
      </c>
      <c r="B564" s="104">
        <v>2057</v>
      </c>
      <c r="C564" s="104" t="s">
        <v>221</v>
      </c>
      <c r="D564" s="104" t="s">
        <v>208</v>
      </c>
      <c r="E564" s="104" t="s">
        <v>927</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25">
      <c r="A565" s="107">
        <f xml:space="preserve"> ROW( slrImpacts[[#This Row],[row_id]] ) - ROW( slrImpacts[[#Headers],[row_id]] )</f>
        <v>564</v>
      </c>
      <c r="B565" s="104">
        <v>2058</v>
      </c>
      <c r="C565" s="104" t="s">
        <v>221</v>
      </c>
      <c r="D565" s="104" t="s">
        <v>208</v>
      </c>
      <c r="E565" s="104" t="s">
        <v>927</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25">
      <c r="A566" s="107">
        <f xml:space="preserve"> ROW( slrImpacts[[#This Row],[row_id]] ) - ROW( slrImpacts[[#Headers],[row_id]] )</f>
        <v>565</v>
      </c>
      <c r="B566" s="104">
        <v>2059</v>
      </c>
      <c r="C566" s="104" t="s">
        <v>221</v>
      </c>
      <c r="D566" s="104" t="s">
        <v>208</v>
      </c>
      <c r="E566" s="104" t="s">
        <v>927</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25">
      <c r="A567" s="107">
        <f xml:space="preserve"> ROW( slrImpacts[[#This Row],[row_id]] ) - ROW( slrImpacts[[#Headers],[row_id]] )</f>
        <v>566</v>
      </c>
      <c r="B567" s="104">
        <v>2060</v>
      </c>
      <c r="C567" s="104" t="s">
        <v>221</v>
      </c>
      <c r="D567" s="104" t="s">
        <v>208</v>
      </c>
      <c r="E567" s="104" t="s">
        <v>927</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25">
      <c r="A568" s="107">
        <f xml:space="preserve"> ROW( slrImpacts[[#This Row],[row_id]] ) - ROW( slrImpacts[[#Headers],[row_id]] )</f>
        <v>567</v>
      </c>
      <c r="B568" s="104">
        <v>2061</v>
      </c>
      <c r="C568" s="104" t="s">
        <v>221</v>
      </c>
      <c r="D568" s="104" t="s">
        <v>208</v>
      </c>
      <c r="E568" s="104" t="s">
        <v>927</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25">
      <c r="A569" s="107">
        <f xml:space="preserve"> ROW( slrImpacts[[#This Row],[row_id]] ) - ROW( slrImpacts[[#Headers],[row_id]] )</f>
        <v>568</v>
      </c>
      <c r="B569" s="104">
        <v>2062</v>
      </c>
      <c r="C569" s="104" t="s">
        <v>221</v>
      </c>
      <c r="D569" s="104" t="s">
        <v>208</v>
      </c>
      <c r="E569" s="104" t="s">
        <v>927</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25">
      <c r="A570" s="107">
        <f xml:space="preserve"> ROW( slrImpacts[[#This Row],[row_id]] ) - ROW( slrImpacts[[#Headers],[row_id]] )</f>
        <v>569</v>
      </c>
      <c r="B570" s="104">
        <v>2063</v>
      </c>
      <c r="C570" s="104" t="s">
        <v>221</v>
      </c>
      <c r="D570" s="104" t="s">
        <v>208</v>
      </c>
      <c r="E570" s="104" t="s">
        <v>927</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25">
      <c r="A571" s="107">
        <f xml:space="preserve"> ROW( slrImpacts[[#This Row],[row_id]] ) - ROW( slrImpacts[[#Headers],[row_id]] )</f>
        <v>570</v>
      </c>
      <c r="B571" s="104">
        <v>2064</v>
      </c>
      <c r="C571" s="104" t="s">
        <v>221</v>
      </c>
      <c r="D571" s="104" t="s">
        <v>208</v>
      </c>
      <c r="E571" s="104" t="s">
        <v>927</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25">
      <c r="A572" s="107">
        <f xml:space="preserve"> ROW( slrImpacts[[#This Row],[row_id]] ) - ROW( slrImpacts[[#Headers],[row_id]] )</f>
        <v>571</v>
      </c>
      <c r="B572" s="104">
        <v>2065</v>
      </c>
      <c r="C572" s="104" t="s">
        <v>221</v>
      </c>
      <c r="D572" s="104" t="s">
        <v>208</v>
      </c>
      <c r="E572" s="104" t="s">
        <v>927</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25">
      <c r="A573" s="107">
        <f xml:space="preserve"> ROW( slrImpacts[[#This Row],[row_id]] ) - ROW( slrImpacts[[#Headers],[row_id]] )</f>
        <v>572</v>
      </c>
      <c r="B573" s="104">
        <v>2066</v>
      </c>
      <c r="C573" s="104" t="s">
        <v>221</v>
      </c>
      <c r="D573" s="104" t="s">
        <v>208</v>
      </c>
      <c r="E573" s="104" t="s">
        <v>927</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25">
      <c r="A574" s="107">
        <f xml:space="preserve"> ROW( slrImpacts[[#This Row],[row_id]] ) - ROW( slrImpacts[[#Headers],[row_id]] )</f>
        <v>573</v>
      </c>
      <c r="B574" s="104">
        <v>2067</v>
      </c>
      <c r="C574" s="104" t="s">
        <v>221</v>
      </c>
      <c r="D574" s="104" t="s">
        <v>208</v>
      </c>
      <c r="E574" s="104" t="s">
        <v>927</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25">
      <c r="A575" s="107">
        <f xml:space="preserve"> ROW( slrImpacts[[#This Row],[row_id]] ) - ROW( slrImpacts[[#Headers],[row_id]] )</f>
        <v>574</v>
      </c>
      <c r="B575" s="104">
        <v>2068</v>
      </c>
      <c r="C575" s="104" t="s">
        <v>221</v>
      </c>
      <c r="D575" s="104" t="s">
        <v>208</v>
      </c>
      <c r="E575" s="104" t="s">
        <v>927</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25">
      <c r="A576" s="107">
        <f xml:space="preserve"> ROW( slrImpacts[[#This Row],[row_id]] ) - ROW( slrImpacts[[#Headers],[row_id]] )</f>
        <v>575</v>
      </c>
      <c r="B576" s="104">
        <v>2069</v>
      </c>
      <c r="C576" s="104" t="s">
        <v>221</v>
      </c>
      <c r="D576" s="104" t="s">
        <v>208</v>
      </c>
      <c r="E576" s="104" t="s">
        <v>927</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25">
      <c r="A577" s="107">
        <f xml:space="preserve"> ROW( slrImpacts[[#This Row],[row_id]] ) - ROW( slrImpacts[[#Headers],[row_id]] )</f>
        <v>576</v>
      </c>
      <c r="B577" s="104">
        <v>2070</v>
      </c>
      <c r="C577" s="104" t="s">
        <v>221</v>
      </c>
      <c r="D577" s="104" t="s">
        <v>208</v>
      </c>
      <c r="E577" s="104" t="s">
        <v>927</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25">
      <c r="A578" s="107">
        <f xml:space="preserve"> ROW( slrImpacts[[#This Row],[row_id]] ) - ROW( slrImpacts[[#Headers],[row_id]] )</f>
        <v>577</v>
      </c>
      <c r="B578" s="104">
        <v>2071</v>
      </c>
      <c r="C578" s="104" t="s">
        <v>221</v>
      </c>
      <c r="D578" s="104" t="s">
        <v>208</v>
      </c>
      <c r="E578" s="104" t="s">
        <v>927</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25">
      <c r="A579" s="107">
        <f xml:space="preserve"> ROW( slrImpacts[[#This Row],[row_id]] ) - ROW( slrImpacts[[#Headers],[row_id]] )</f>
        <v>578</v>
      </c>
      <c r="B579" s="104">
        <v>2072</v>
      </c>
      <c r="C579" s="104" t="s">
        <v>221</v>
      </c>
      <c r="D579" s="104" t="s">
        <v>208</v>
      </c>
      <c r="E579" s="104" t="s">
        <v>927</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25">
      <c r="A580" s="107">
        <f xml:space="preserve"> ROW( slrImpacts[[#This Row],[row_id]] ) - ROW( slrImpacts[[#Headers],[row_id]] )</f>
        <v>579</v>
      </c>
      <c r="B580" s="104">
        <v>2073</v>
      </c>
      <c r="C580" s="104" t="s">
        <v>221</v>
      </c>
      <c r="D580" s="104" t="s">
        <v>208</v>
      </c>
      <c r="E580" s="104" t="s">
        <v>927</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25">
      <c r="A581" s="107">
        <f xml:space="preserve"> ROW( slrImpacts[[#This Row],[row_id]] ) - ROW( slrImpacts[[#Headers],[row_id]] )</f>
        <v>580</v>
      </c>
      <c r="B581" s="104">
        <v>2074</v>
      </c>
      <c r="C581" s="104" t="s">
        <v>221</v>
      </c>
      <c r="D581" s="104" t="s">
        <v>208</v>
      </c>
      <c r="E581" s="104" t="s">
        <v>927</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25">
      <c r="A582" s="107">
        <f xml:space="preserve"> ROW( slrImpacts[[#This Row],[row_id]] ) - ROW( slrImpacts[[#Headers],[row_id]] )</f>
        <v>581</v>
      </c>
      <c r="B582" s="104">
        <v>2075</v>
      </c>
      <c r="C582" s="104" t="s">
        <v>221</v>
      </c>
      <c r="D582" s="104" t="s">
        <v>208</v>
      </c>
      <c r="E582" s="104" t="s">
        <v>927</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25">
      <c r="A583" s="107">
        <f xml:space="preserve"> ROW( slrImpacts[[#This Row],[row_id]] ) - ROW( slrImpacts[[#Headers],[row_id]] )</f>
        <v>582</v>
      </c>
      <c r="B583" s="104">
        <v>2076</v>
      </c>
      <c r="C583" s="104" t="s">
        <v>221</v>
      </c>
      <c r="D583" s="104" t="s">
        <v>208</v>
      </c>
      <c r="E583" s="104" t="s">
        <v>927</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25">
      <c r="A584" s="107">
        <f xml:space="preserve"> ROW( slrImpacts[[#This Row],[row_id]] ) - ROW( slrImpacts[[#Headers],[row_id]] )</f>
        <v>583</v>
      </c>
      <c r="B584" s="104">
        <v>2077</v>
      </c>
      <c r="C584" s="104" t="s">
        <v>221</v>
      </c>
      <c r="D584" s="104" t="s">
        <v>208</v>
      </c>
      <c r="E584" s="104" t="s">
        <v>927</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25">
      <c r="A585" s="107">
        <f xml:space="preserve"> ROW( slrImpacts[[#This Row],[row_id]] ) - ROW( slrImpacts[[#Headers],[row_id]] )</f>
        <v>584</v>
      </c>
      <c r="B585" s="104">
        <v>2078</v>
      </c>
      <c r="C585" s="104" t="s">
        <v>221</v>
      </c>
      <c r="D585" s="104" t="s">
        <v>208</v>
      </c>
      <c r="E585" s="104" t="s">
        <v>927</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25">
      <c r="A586" s="107">
        <f xml:space="preserve"> ROW( slrImpacts[[#This Row],[row_id]] ) - ROW( slrImpacts[[#Headers],[row_id]] )</f>
        <v>585</v>
      </c>
      <c r="B586" s="104">
        <v>2079</v>
      </c>
      <c r="C586" s="104" t="s">
        <v>221</v>
      </c>
      <c r="D586" s="104" t="s">
        <v>208</v>
      </c>
      <c r="E586" s="104" t="s">
        <v>927</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25">
      <c r="A587" s="107">
        <f xml:space="preserve"> ROW( slrImpacts[[#This Row],[row_id]] ) - ROW( slrImpacts[[#Headers],[row_id]] )</f>
        <v>586</v>
      </c>
      <c r="B587" s="104">
        <v>2080</v>
      </c>
      <c r="C587" s="104" t="s">
        <v>221</v>
      </c>
      <c r="D587" s="104" t="s">
        <v>208</v>
      </c>
      <c r="E587" s="104" t="s">
        <v>927</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25">
      <c r="A588" s="107">
        <f xml:space="preserve"> ROW( slrImpacts[[#This Row],[row_id]] ) - ROW( slrImpacts[[#Headers],[row_id]] )</f>
        <v>587</v>
      </c>
      <c r="B588" s="104">
        <v>2081</v>
      </c>
      <c r="C588" s="104" t="s">
        <v>221</v>
      </c>
      <c r="D588" s="104" t="s">
        <v>208</v>
      </c>
      <c r="E588" s="104" t="s">
        <v>927</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25">
      <c r="A589" s="107">
        <f xml:space="preserve"> ROW( slrImpacts[[#This Row],[row_id]] ) - ROW( slrImpacts[[#Headers],[row_id]] )</f>
        <v>588</v>
      </c>
      <c r="B589" s="104">
        <v>2082</v>
      </c>
      <c r="C589" s="104" t="s">
        <v>221</v>
      </c>
      <c r="D589" s="104" t="s">
        <v>208</v>
      </c>
      <c r="E589" s="104" t="s">
        <v>927</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25">
      <c r="A590" s="107">
        <f xml:space="preserve"> ROW( slrImpacts[[#This Row],[row_id]] ) - ROW( slrImpacts[[#Headers],[row_id]] )</f>
        <v>589</v>
      </c>
      <c r="B590" s="104">
        <v>2083</v>
      </c>
      <c r="C590" s="104" t="s">
        <v>221</v>
      </c>
      <c r="D590" s="104" t="s">
        <v>208</v>
      </c>
      <c r="E590" s="104" t="s">
        <v>927</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25">
      <c r="A591" s="107">
        <f xml:space="preserve"> ROW( slrImpacts[[#This Row],[row_id]] ) - ROW( slrImpacts[[#Headers],[row_id]] )</f>
        <v>590</v>
      </c>
      <c r="B591" s="104">
        <v>2084</v>
      </c>
      <c r="C591" s="104" t="s">
        <v>221</v>
      </c>
      <c r="D591" s="104" t="s">
        <v>208</v>
      </c>
      <c r="E591" s="104" t="s">
        <v>927</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25">
      <c r="A592" s="107">
        <f xml:space="preserve"> ROW( slrImpacts[[#This Row],[row_id]] ) - ROW( slrImpacts[[#Headers],[row_id]] )</f>
        <v>591</v>
      </c>
      <c r="B592" s="104">
        <v>2085</v>
      </c>
      <c r="C592" s="104" t="s">
        <v>221</v>
      </c>
      <c r="D592" s="104" t="s">
        <v>208</v>
      </c>
      <c r="E592" s="104" t="s">
        <v>927</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25">
      <c r="A593" s="107">
        <f xml:space="preserve"> ROW( slrImpacts[[#This Row],[row_id]] ) - ROW( slrImpacts[[#Headers],[row_id]] )</f>
        <v>592</v>
      </c>
      <c r="B593" s="104">
        <v>2086</v>
      </c>
      <c r="C593" s="104" t="s">
        <v>221</v>
      </c>
      <c r="D593" s="104" t="s">
        <v>208</v>
      </c>
      <c r="E593" s="104" t="s">
        <v>927</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25">
      <c r="A594" s="107">
        <f xml:space="preserve"> ROW( slrImpacts[[#This Row],[row_id]] ) - ROW( slrImpacts[[#Headers],[row_id]] )</f>
        <v>593</v>
      </c>
      <c r="B594" s="104">
        <v>2087</v>
      </c>
      <c r="C594" s="104" t="s">
        <v>221</v>
      </c>
      <c r="D594" s="104" t="s">
        <v>208</v>
      </c>
      <c r="E594" s="104" t="s">
        <v>927</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25">
      <c r="A595" s="107">
        <f xml:space="preserve"> ROW( slrImpacts[[#This Row],[row_id]] ) - ROW( slrImpacts[[#Headers],[row_id]] )</f>
        <v>594</v>
      </c>
      <c r="B595" s="104">
        <v>2088</v>
      </c>
      <c r="C595" s="104" t="s">
        <v>221</v>
      </c>
      <c r="D595" s="104" t="s">
        <v>208</v>
      </c>
      <c r="E595" s="104" t="s">
        <v>927</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25">
      <c r="A596" s="107">
        <f xml:space="preserve"> ROW( slrImpacts[[#This Row],[row_id]] ) - ROW( slrImpacts[[#Headers],[row_id]] )</f>
        <v>595</v>
      </c>
      <c r="B596" s="104">
        <v>2089</v>
      </c>
      <c r="C596" s="104" t="s">
        <v>221</v>
      </c>
      <c r="D596" s="104" t="s">
        <v>208</v>
      </c>
      <c r="E596" s="104" t="s">
        <v>927</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25">
      <c r="A597" s="107">
        <f xml:space="preserve"> ROW( slrImpacts[[#This Row],[row_id]] ) - ROW( slrImpacts[[#Headers],[row_id]] )</f>
        <v>596</v>
      </c>
      <c r="B597" s="104">
        <v>2090</v>
      </c>
      <c r="C597" s="104" t="s">
        <v>221</v>
      </c>
      <c r="D597" s="104" t="s">
        <v>208</v>
      </c>
      <c r="E597" s="104" t="s">
        <v>927</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25">
      <c r="A598" s="107">
        <f xml:space="preserve"> ROW( slrImpacts[[#This Row],[row_id]] ) - ROW( slrImpacts[[#Headers],[row_id]] )</f>
        <v>597</v>
      </c>
      <c r="B598" s="104">
        <v>2091</v>
      </c>
      <c r="C598" s="104" t="s">
        <v>221</v>
      </c>
      <c r="D598" s="104" t="s">
        <v>208</v>
      </c>
      <c r="E598" s="104" t="s">
        <v>927</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25">
      <c r="A599" s="107">
        <f xml:space="preserve"> ROW( slrImpacts[[#This Row],[row_id]] ) - ROW( slrImpacts[[#Headers],[row_id]] )</f>
        <v>598</v>
      </c>
      <c r="B599" s="104">
        <v>2092</v>
      </c>
      <c r="C599" s="104" t="s">
        <v>221</v>
      </c>
      <c r="D599" s="104" t="s">
        <v>208</v>
      </c>
      <c r="E599" s="104" t="s">
        <v>927</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25">
      <c r="A600" s="107">
        <f xml:space="preserve"> ROW( slrImpacts[[#This Row],[row_id]] ) - ROW( slrImpacts[[#Headers],[row_id]] )</f>
        <v>599</v>
      </c>
      <c r="B600" s="104">
        <v>2093</v>
      </c>
      <c r="C600" s="104" t="s">
        <v>221</v>
      </c>
      <c r="D600" s="104" t="s">
        <v>208</v>
      </c>
      <c r="E600" s="104" t="s">
        <v>927</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25">
      <c r="A601" s="107">
        <f xml:space="preserve"> ROW( slrImpacts[[#This Row],[row_id]] ) - ROW( slrImpacts[[#Headers],[row_id]] )</f>
        <v>600</v>
      </c>
      <c r="B601" s="104">
        <v>2094</v>
      </c>
      <c r="C601" s="104" t="s">
        <v>221</v>
      </c>
      <c r="D601" s="104" t="s">
        <v>208</v>
      </c>
      <c r="E601" s="104" t="s">
        <v>927</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25">
      <c r="A602" s="107">
        <f xml:space="preserve"> ROW( slrImpacts[[#This Row],[row_id]] ) - ROW( slrImpacts[[#Headers],[row_id]] )</f>
        <v>601</v>
      </c>
      <c r="B602" s="104">
        <v>2095</v>
      </c>
      <c r="C602" s="104" t="s">
        <v>221</v>
      </c>
      <c r="D602" s="104" t="s">
        <v>208</v>
      </c>
      <c r="E602" s="104" t="s">
        <v>927</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25">
      <c r="A603" s="107">
        <f xml:space="preserve"> ROW( slrImpacts[[#This Row],[row_id]] ) - ROW( slrImpacts[[#Headers],[row_id]] )</f>
        <v>602</v>
      </c>
      <c r="B603" s="104">
        <v>2096</v>
      </c>
      <c r="C603" s="104" t="s">
        <v>221</v>
      </c>
      <c r="D603" s="104" t="s">
        <v>208</v>
      </c>
      <c r="E603" s="104" t="s">
        <v>927</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25">
      <c r="A604" s="107">
        <f xml:space="preserve"> ROW( slrImpacts[[#This Row],[row_id]] ) - ROW( slrImpacts[[#Headers],[row_id]] )</f>
        <v>603</v>
      </c>
      <c r="B604" s="104">
        <v>2097</v>
      </c>
      <c r="C604" s="104" t="s">
        <v>221</v>
      </c>
      <c r="D604" s="104" t="s">
        <v>208</v>
      </c>
      <c r="E604" s="104" t="s">
        <v>927</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25">
      <c r="A605" s="107">
        <f xml:space="preserve"> ROW( slrImpacts[[#This Row],[row_id]] ) - ROW( slrImpacts[[#Headers],[row_id]] )</f>
        <v>604</v>
      </c>
      <c r="B605" s="104">
        <v>2098</v>
      </c>
      <c r="C605" s="104" t="s">
        <v>221</v>
      </c>
      <c r="D605" s="104" t="s">
        <v>208</v>
      </c>
      <c r="E605" s="104" t="s">
        <v>927</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25">
      <c r="A606" s="107">
        <f xml:space="preserve"> ROW( slrImpacts[[#This Row],[row_id]] ) - ROW( slrImpacts[[#Headers],[row_id]] )</f>
        <v>605</v>
      </c>
      <c r="B606" s="104">
        <v>2099</v>
      </c>
      <c r="C606" s="104" t="s">
        <v>221</v>
      </c>
      <c r="D606" s="104" t="s">
        <v>208</v>
      </c>
      <c r="E606" s="104" t="s">
        <v>927</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25">
      <c r="A607" s="107">
        <f xml:space="preserve"> ROW( slrImpacts[[#This Row],[row_id]] ) - ROW( slrImpacts[[#Headers],[row_id]] )</f>
        <v>606</v>
      </c>
      <c r="B607" s="104">
        <v>2100</v>
      </c>
      <c r="C607" s="104" t="s">
        <v>221</v>
      </c>
      <c r="D607" s="104" t="s">
        <v>208</v>
      </c>
      <c r="E607" s="104" t="s">
        <v>927</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19</vt:i4>
      </vt:variant>
    </vt:vector>
  </HeadingPairs>
  <TitlesOfParts>
    <vt:vector size="29"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2023-04-26T18:44:45Z</dcterms:modified>
</cp:coreProperties>
</file>