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updateLinks="never" codeName="ThisWorkbook" defaultThemeVersion="166925"/>
  <xr:revisionPtr revIDLastSave="0" documentId="13_ncr:1_{D14884FB-F9AF-4E23-B4D1-C06BA9C78A03}" xr6:coauthVersionLast="47" xr6:coauthVersionMax="47" xr10:uidLastSave="{00000000-0000-0000-0000-000000000000}"/>
  <bookViews>
    <workbookView xWindow="-110" yWindow="-110" windowWidth="19420" windowHeight="10300" tabRatio="764"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77" i="44" l="1"/>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3" i="24"/>
  <c r="K203" i="24" a="1"/>
  <c r="K203"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A3044" i="25" l="1"/>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2" i="24"/>
  <c r="K202" i="24" a="1"/>
  <c r="K202" i="24" s="1"/>
  <c r="B145" i="24"/>
  <c r="Q145" i="24"/>
  <c r="R145" i="24" a="1"/>
  <c r="R145" i="24" s="1"/>
  <c r="U145" i="24" a="1"/>
  <c r="U145" i="24" s="1"/>
  <c r="B62" i="24"/>
  <c r="D62" i="24" a="1"/>
  <c r="D62" i="24" s="1"/>
  <c r="M33" i="24" s="1" a="1"/>
  <c r="M33" i="24" s="1"/>
  <c r="E62" i="24" a="1"/>
  <c r="E62" i="24" s="1"/>
  <c r="F62" i="24" a="1"/>
  <c r="F62" i="24" s="1"/>
  <c r="B33" i="24"/>
  <c r="K33" i="24" a="1"/>
  <c r="K33" i="24" s="1"/>
  <c r="L33" i="24" a="1"/>
  <c r="L33" i="24" s="1"/>
  <c r="O33" i="24" a="1"/>
  <c r="O33" i="24" s="1"/>
  <c r="B106" i="24"/>
  <c r="I106" i="24"/>
  <c r="J106" i="24" a="1"/>
  <c r="J106" i="24" s="1"/>
  <c r="K106" i="24" a="1"/>
  <c r="K106" i="24" s="1"/>
  <c r="I33" i="24"/>
  <c r="A2951" i="25" l="1"/>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7" i="24" l="1"/>
  <c r="Q157" i="24"/>
  <c r="R157" i="24" a="1"/>
  <c r="R157" i="24" s="1"/>
  <c r="U157" i="24" a="1"/>
  <c r="U157" i="24" s="1"/>
  <c r="B158" i="24"/>
  <c r="Q158" i="24"/>
  <c r="R158" i="24" a="1"/>
  <c r="R158" i="24" s="1"/>
  <c r="U158" i="24" a="1"/>
  <c r="U158" i="24" s="1"/>
  <c r="B159" i="24"/>
  <c r="Q159" i="24"/>
  <c r="R159" i="24" a="1"/>
  <c r="R159" i="24" s="1"/>
  <c r="U159" i="24" a="1"/>
  <c r="U159" i="24" s="1"/>
  <c r="B116" i="24"/>
  <c r="I116" i="24"/>
  <c r="J116" i="24" a="1"/>
  <c r="J116" i="24" s="1"/>
  <c r="K116" i="24" a="1"/>
  <c r="K116" i="24" s="1"/>
  <c r="B68" i="24"/>
  <c r="D68" i="24" a="1"/>
  <c r="D68" i="24" s="1"/>
  <c r="M39" i="24" s="1" a="1"/>
  <c r="M39" i="24" s="1"/>
  <c r="E68" i="24" a="1"/>
  <c r="E68" i="24" s="1"/>
  <c r="F68" i="24" a="1"/>
  <c r="F68" i="24" s="1"/>
  <c r="B39" i="24"/>
  <c r="K39" i="24" a="1"/>
  <c r="K39" i="24" s="1"/>
  <c r="L39" i="24" a="1"/>
  <c r="L39" i="24" s="1"/>
  <c r="O39" i="24" a="1"/>
  <c r="O39" i="24" s="1"/>
  <c r="B38" i="24"/>
  <c r="I39"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K21" i="24" a="1"/>
  <c r="K21" i="24" s="1"/>
  <c r="B89" i="24"/>
  <c r="I89" i="24"/>
  <c r="J89" i="24" a="1"/>
  <c r="J89" i="24" s="1"/>
  <c r="K89" i="24" a="1"/>
  <c r="K89" i="24" s="1"/>
  <c r="B90" i="24"/>
  <c r="I90" i="24"/>
  <c r="J90" i="24" a="1"/>
  <c r="J90" i="24" s="1"/>
  <c r="K90" i="24" a="1"/>
  <c r="K90"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5" i="24" a="1"/>
  <c r="K85" i="24" s="1"/>
  <c r="K86" i="24" a="1"/>
  <c r="K86" i="24" s="1"/>
  <c r="K79" i="24" a="1"/>
  <c r="K79" i="24" s="1"/>
  <c r="K80" i="24" a="1"/>
  <c r="K80" i="24" s="1"/>
  <c r="K81" i="24" a="1"/>
  <c r="K81" i="24" s="1"/>
  <c r="K88" i="24" a="1"/>
  <c r="K88" i="24" s="1"/>
  <c r="K91" i="24" a="1"/>
  <c r="K91" i="24" s="1"/>
  <c r="K92" i="24" a="1"/>
  <c r="K92" i="24" s="1"/>
  <c r="K93" i="24" a="1"/>
  <c r="K93" i="24" s="1"/>
  <c r="K94" i="24" a="1"/>
  <c r="K94" i="24" s="1"/>
  <c r="K95" i="24" a="1"/>
  <c r="K95" i="24" s="1"/>
  <c r="K96" i="24" a="1"/>
  <c r="K96" i="24" s="1"/>
  <c r="K97" i="24" a="1"/>
  <c r="K97" i="24" s="1"/>
  <c r="K98" i="24" a="1"/>
  <c r="K98" i="24" s="1"/>
  <c r="K99" i="24" a="1"/>
  <c r="K99" i="24" s="1"/>
  <c r="K82" i="24" a="1"/>
  <c r="K82" i="24" s="1"/>
  <c r="K83" i="24" a="1"/>
  <c r="K83" i="24" s="1"/>
  <c r="K84" i="24" a="1"/>
  <c r="K84" i="24" s="1"/>
  <c r="K100" i="24" a="1"/>
  <c r="K100" i="24" s="1"/>
  <c r="K101" i="24" a="1"/>
  <c r="K101" i="24" s="1"/>
  <c r="K102" i="24" a="1"/>
  <c r="K102" i="24" s="1"/>
  <c r="K103" i="24" a="1"/>
  <c r="K103" i="24" s="1"/>
  <c r="K104" i="24" a="1"/>
  <c r="K104" i="24" s="1"/>
  <c r="K105" i="24" a="1"/>
  <c r="K105" i="24" s="1"/>
  <c r="K107" i="24" a="1"/>
  <c r="K107" i="24" s="1"/>
  <c r="K108" i="24" a="1"/>
  <c r="K108" i="24" s="1"/>
  <c r="K109" i="24" a="1"/>
  <c r="K109" i="24" s="1"/>
  <c r="K110" i="24" a="1"/>
  <c r="K110" i="24" s="1"/>
  <c r="K111" i="24" a="1"/>
  <c r="K111" i="24" s="1"/>
  <c r="K112" i="24" a="1"/>
  <c r="K112" i="24" s="1"/>
  <c r="K113" i="24" a="1"/>
  <c r="K113" i="24" s="1"/>
  <c r="K114" i="24" a="1"/>
  <c r="K114" i="24" s="1"/>
  <c r="K115" i="24" a="1"/>
  <c r="K115" i="24" s="1"/>
  <c r="K117" i="24" a="1"/>
  <c r="K117" i="24" s="1"/>
  <c r="K118" i="24" a="1"/>
  <c r="K118" i="24" s="1"/>
  <c r="K119" i="24" a="1"/>
  <c r="K119" i="24" s="1"/>
  <c r="K120" i="24" a="1"/>
  <c r="K120" i="24" s="1"/>
  <c r="K87" i="24" a="1"/>
  <c r="K87" i="24" s="1"/>
  <c r="B22" i="24"/>
  <c r="B19" i="24"/>
  <c r="B20" i="24"/>
  <c r="B24" i="24"/>
  <c r="B25" i="24"/>
  <c r="B26" i="24"/>
  <c r="B27" i="24"/>
  <c r="B28" i="24"/>
  <c r="B21" i="24"/>
  <c r="B29" i="24"/>
  <c r="B30" i="24"/>
  <c r="B31" i="24"/>
  <c r="B32" i="24"/>
  <c r="B34" i="24"/>
  <c r="B35" i="24"/>
  <c r="B36" i="24"/>
  <c r="B37" i="24"/>
  <c r="B40" i="24"/>
  <c r="B41" i="24"/>
  <c r="B42" i="24"/>
  <c r="B43" i="24"/>
  <c r="B23" i="24"/>
  <c r="B128" i="24"/>
  <c r="Q128" i="24"/>
  <c r="R128" i="24" a="1"/>
  <c r="R128" i="24" s="1"/>
  <c r="U128" i="24" a="1"/>
  <c r="U128" i="24" s="1"/>
  <c r="I82" i="24"/>
  <c r="I83" i="24"/>
  <c r="I84" i="24"/>
  <c r="B82" i="24"/>
  <c r="J82" i="24" a="1"/>
  <c r="J82" i="24" s="1"/>
  <c r="B83" i="24"/>
  <c r="J83" i="24" a="1"/>
  <c r="J83" i="24" s="1"/>
  <c r="B84" i="24"/>
  <c r="J84" i="24" a="1"/>
  <c r="J84" i="24" s="1"/>
  <c r="B50" i="24"/>
  <c r="D50" i="24" a="1"/>
  <c r="D50" i="24" s="1"/>
  <c r="M21" i="24" s="1" a="1"/>
  <c r="M21" i="24" s="1"/>
  <c r="E50" i="24" a="1"/>
  <c r="E50" i="24" s="1"/>
  <c r="F50" i="24" a="1"/>
  <c r="F50"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J20" i="43" a="1"/>
  <c r="H20" i="43"/>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7" i="24"/>
  <c r="K187" i="24" a="1"/>
  <c r="K187" i="24" s="1"/>
  <c r="B185" i="24"/>
  <c r="K185" i="24" a="1"/>
  <c r="K185" i="24" s="1"/>
  <c r="B134" i="24"/>
  <c r="Q134" i="24"/>
  <c r="R134" i="24" a="1"/>
  <c r="R134" i="24" s="1"/>
  <c r="S134" i="24" a="1"/>
  <c r="S134" i="24" s="1"/>
  <c r="U134" i="24" a="1"/>
  <c r="U134" i="24" s="1"/>
  <c r="B133" i="24"/>
  <c r="Q133" i="24"/>
  <c r="R133" i="24" a="1"/>
  <c r="R133" i="24" s="1"/>
  <c r="U133" i="24" a="1"/>
  <c r="U133" i="24" s="1"/>
  <c r="B87" i="24"/>
  <c r="I87" i="24"/>
  <c r="J87" i="24" a="1"/>
  <c r="J87" i="24" s="1"/>
  <c r="B52" i="24"/>
  <c r="D52" i="24" a="1"/>
  <c r="D52" i="24" s="1"/>
  <c r="E52" i="24" a="1"/>
  <c r="E52" i="24" s="1"/>
  <c r="F52" i="24" a="1"/>
  <c r="F52"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5" i="24" a="1"/>
  <c r="R125" i="24" s="1"/>
  <c r="R126" i="24" a="1"/>
  <c r="R126" i="24" s="1"/>
  <c r="R127" i="24" a="1"/>
  <c r="R127" i="24" s="1"/>
  <c r="R136" i="24" a="1"/>
  <c r="R136" i="24" s="1"/>
  <c r="R137" i="24" a="1"/>
  <c r="R137" i="24" s="1"/>
  <c r="R138" i="24" a="1"/>
  <c r="R138" i="24" s="1"/>
  <c r="R139" i="24" a="1"/>
  <c r="R139" i="24" s="1"/>
  <c r="R140" i="24" a="1"/>
  <c r="R140" i="24" s="1"/>
  <c r="R141" i="24" a="1"/>
  <c r="R141" i="24" s="1"/>
  <c r="R142" i="24" a="1"/>
  <c r="R142" i="24" s="1"/>
  <c r="R143" i="24" a="1"/>
  <c r="R143" i="24" s="1"/>
  <c r="R146" i="24" a="1"/>
  <c r="R146" i="24" s="1"/>
  <c r="R147" i="24" a="1"/>
  <c r="R147" i="24" s="1"/>
  <c r="R148" i="24" a="1"/>
  <c r="R148" i="24" s="1"/>
  <c r="R149" i="24" a="1"/>
  <c r="R149" i="24" s="1"/>
  <c r="R150" i="24" a="1"/>
  <c r="R150" i="24" s="1"/>
  <c r="R151" i="24" a="1"/>
  <c r="R151" i="24" s="1"/>
  <c r="R152" i="24" a="1"/>
  <c r="R152" i="24" s="1"/>
  <c r="R153" i="24" a="1"/>
  <c r="R153" i="24" s="1"/>
  <c r="R156" i="24" a="1"/>
  <c r="R156" i="24" s="1"/>
  <c r="R155" i="24" a="1"/>
  <c r="R155" i="24" s="1"/>
  <c r="R154" i="24" a="1"/>
  <c r="R154" i="24" s="1"/>
  <c r="R160" i="24" a="1"/>
  <c r="R160" i="24" s="1"/>
  <c r="R161" i="24" a="1"/>
  <c r="R161" i="24" s="1"/>
  <c r="R162" i="24" a="1"/>
  <c r="R162" i="24" s="1"/>
  <c r="R163" i="24" a="1"/>
  <c r="R163" i="24" s="1"/>
  <c r="R164" i="24" a="1"/>
  <c r="R164" i="24" s="1"/>
  <c r="R165" i="24" a="1"/>
  <c r="R165" i="24" s="1"/>
  <c r="R166" i="24" a="1"/>
  <c r="R166" i="24" s="1"/>
  <c r="R167" i="24" a="1"/>
  <c r="R167" i="24" s="1"/>
  <c r="R135" i="24" a="1"/>
  <c r="R135" i="24" s="1"/>
  <c r="R144" i="24" a="1"/>
  <c r="R144" i="24" s="1"/>
  <c r="R129" i="24" a="1"/>
  <c r="R129" i="24" s="1"/>
  <c r="R130" i="24" a="1"/>
  <c r="R130" i="24" s="1"/>
  <c r="R131" i="24" a="1"/>
  <c r="R131" i="24" s="1"/>
  <c r="R132" i="24" a="1"/>
  <c r="R132" i="24" s="1"/>
  <c r="Q129" i="24"/>
  <c r="Q130" i="24"/>
  <c r="Q131" i="24"/>
  <c r="Q132" i="24"/>
  <c r="S129" i="24" a="1"/>
  <c r="S129" i="24" s="1"/>
  <c r="S130" i="24" a="1"/>
  <c r="S130" i="24" s="1"/>
  <c r="S131" i="24" a="1"/>
  <c r="S131" i="24" s="1"/>
  <c r="S132" i="24" a="1"/>
  <c r="S132" i="24" s="1"/>
  <c r="T129" i="24" a="1"/>
  <c r="T129" i="24" s="1"/>
  <c r="T130" i="24" a="1"/>
  <c r="T130" i="24" s="1"/>
  <c r="T131" i="24" a="1"/>
  <c r="T131" i="24" s="1"/>
  <c r="T132" i="24" a="1"/>
  <c r="T132" i="24" s="1"/>
  <c r="U129" i="24" a="1"/>
  <c r="U129" i="24" s="1"/>
  <c r="U130" i="24" a="1"/>
  <c r="U130" i="24" s="1"/>
  <c r="U131" i="24" a="1"/>
  <c r="U131" i="24" s="1"/>
  <c r="U132" i="24" a="1"/>
  <c r="U132" i="24" s="1"/>
  <c r="B129" i="24"/>
  <c r="B130" i="24"/>
  <c r="B131" i="24"/>
  <c r="B132" i="24"/>
  <c r="B86" i="24"/>
  <c r="I86" i="24"/>
  <c r="J86" i="24" a="1"/>
  <c r="J86" i="24" s="1"/>
  <c r="I85" i="24"/>
  <c r="J85" i="24" a="1"/>
  <c r="J85" i="24" s="1"/>
  <c r="B85" i="24"/>
  <c r="B51" i="24"/>
  <c r="D51" i="24" a="1"/>
  <c r="D51" i="24" s="1"/>
  <c r="M22" i="24" s="1" a="1"/>
  <c r="M22" i="24" s="1"/>
  <c r="E51" i="24" a="1"/>
  <c r="E51" i="24" s="1"/>
  <c r="F51" i="24" a="1"/>
  <c r="F51"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5" i="24"/>
  <c r="Q135" i="24"/>
  <c r="U135" i="24" a="1"/>
  <c r="U135" i="24" s="1"/>
  <c r="I105" i="24"/>
  <c r="B88" i="24"/>
  <c r="I88" i="24"/>
  <c r="J88" i="24" a="1"/>
  <c r="J88" i="24" s="1"/>
  <c r="D61" i="24" a="1"/>
  <c r="D61" i="24" s="1"/>
  <c r="E61" i="24" a="1"/>
  <c r="E61" i="24" s="1"/>
  <c r="F61" i="24" a="1"/>
  <c r="F61" i="24" s="1"/>
  <c r="B53" i="24"/>
  <c r="B61"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5" i="24"/>
  <c r="B144" i="24"/>
  <c r="Q144" i="24"/>
  <c r="S144" i="24" a="1"/>
  <c r="S144" i="24" s="1"/>
  <c r="U144" i="24" a="1"/>
  <c r="U144" i="24" s="1"/>
  <c r="J105" i="24" a="1"/>
  <c r="J105" i="24" s="1"/>
  <c r="D53" i="24" a="1"/>
  <c r="D53" i="24" s="1"/>
  <c r="M24" i="24" s="1" a="1"/>
  <c r="M24" i="24" s="1"/>
  <c r="E53" i="24" a="1"/>
  <c r="E53" i="24" s="1"/>
  <c r="F53" i="24" a="1"/>
  <c r="F53"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I24" i="24"/>
  <c r="K18" i="43" a="1"/>
  <c r="H8" i="43"/>
  <c r="I32" i="24"/>
  <c r="I22" i="24"/>
  <c r="K19" i="43" a="1"/>
  <c r="G18" i="43" a="1"/>
  <c r="G19" i="43" a="1"/>
  <c r="M32" i="24" l="1" a="1"/>
  <c r="M32" i="24" s="1"/>
  <c r="G19" i="43"/>
  <c r="K19" i="43"/>
  <c r="G18" i="43"/>
  <c r="K18" i="43"/>
  <c r="K8" i="43"/>
  <c r="G8" i="43" a="1"/>
  <c r="J8" i="43" a="1"/>
  <c r="H18" i="43"/>
  <c r="J19" i="43" a="1"/>
  <c r="H19" i="43"/>
  <c r="J18" i="43" a="1"/>
  <c r="J8" i="43" l="1"/>
  <c r="L8" i="43" s="1"/>
  <c r="I18" i="43"/>
  <c r="I19" i="43"/>
  <c r="G8" i="43"/>
  <c r="I8" i="43" s="1"/>
  <c r="J19" i="43"/>
  <c r="L19" i="43" s="1"/>
  <c r="J18" i="43"/>
  <c r="L18" i="43" s="1"/>
  <c r="O42" i="24" a="1"/>
  <c r="O42" i="24" s="1"/>
  <c r="L42" i="24" a="1"/>
  <c r="L42" i="24" s="1"/>
  <c r="K42" i="24" a="1"/>
  <c r="K42" i="24" s="1"/>
  <c r="B238" i="24"/>
  <c r="E238" i="24"/>
  <c r="F238" i="24" s="1"/>
  <c r="B164" i="24"/>
  <c r="Q164" i="24"/>
  <c r="U164" i="24" a="1"/>
  <c r="U164" i="24" s="1"/>
  <c r="B119" i="24"/>
  <c r="I119" i="24"/>
  <c r="J119" i="24" a="1"/>
  <c r="J119" i="24" s="1"/>
  <c r="B71" i="24"/>
  <c r="D71" i="24" a="1"/>
  <c r="D71" i="24" s="1"/>
  <c r="M42" i="24" s="1" a="1"/>
  <c r="M42" i="24" s="1"/>
  <c r="E71" i="24" a="1"/>
  <c r="E71" i="24" s="1"/>
  <c r="F71" i="24" a="1"/>
  <c r="F71"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2" i="24"/>
  <c r="G238" i="24" l="1"/>
  <c r="O30" i="24" l="1" a="1"/>
  <c r="O30" i="24" s="1"/>
  <c r="L30" i="24" a="1"/>
  <c r="L30" i="24" s="1"/>
  <c r="L31" i="24" a="1"/>
  <c r="L31" i="24" s="1"/>
  <c r="L34" i="24" a="1"/>
  <c r="L34" i="24" s="1"/>
  <c r="L35" i="24" a="1"/>
  <c r="L35" i="24" s="1"/>
  <c r="L36" i="24" a="1"/>
  <c r="L36" i="24" s="1"/>
  <c r="L37" i="24" a="1"/>
  <c r="L37" i="24" s="1"/>
  <c r="L38" i="24" a="1"/>
  <c r="L38" i="24" s="1"/>
  <c r="L40" i="24" a="1"/>
  <c r="L40" i="24" s="1"/>
  <c r="L41" i="24" a="1"/>
  <c r="L41" i="24" s="1"/>
  <c r="L43" i="24" a="1"/>
  <c r="L43" i="24" s="1"/>
  <c r="K30" i="24" a="1"/>
  <c r="K30" i="24" s="1"/>
  <c r="B239" i="24"/>
  <c r="E239" i="24"/>
  <c r="F239" i="24" s="1"/>
  <c r="B142" i="24"/>
  <c r="Q142" i="24"/>
  <c r="U142" i="24" a="1"/>
  <c r="U142" i="24" s="1"/>
  <c r="B103" i="24"/>
  <c r="I103" i="24"/>
  <c r="J103" i="24" a="1"/>
  <c r="J103" i="24" s="1"/>
  <c r="B59" i="24"/>
  <c r="D59" i="24" a="1"/>
  <c r="D59" i="24" s="1"/>
  <c r="M30" i="24" s="1" a="1"/>
  <c r="M30" i="24" s="1"/>
  <c r="E59" i="24" a="1"/>
  <c r="E59" i="24" s="1"/>
  <c r="F59" i="24" a="1"/>
  <c r="F59" i="24" s="1"/>
  <c r="B2325" i="25"/>
  <c r="B2326" i="25"/>
  <c r="B2327" i="25"/>
  <c r="B2328" i="25"/>
  <c r="B2329" i="25"/>
  <c r="B2330" i="25"/>
  <c r="A2325" i="25"/>
  <c r="A2326" i="25"/>
  <c r="A2327" i="25"/>
  <c r="A2328" i="25"/>
  <c r="A2329" i="25"/>
  <c r="A2330" i="25"/>
  <c r="A2324" i="25"/>
  <c r="B2324" i="25"/>
  <c r="I30" i="24"/>
  <c r="G239" i="24" l="1"/>
  <c r="F263" i="24" l="1"/>
  <c r="F264" i="24"/>
  <c r="F265" i="24"/>
  <c r="F266" i="24"/>
  <c r="G263" i="24"/>
  <c r="G264" i="24"/>
  <c r="G265" i="24"/>
  <c r="G266" i="24"/>
  <c r="B17" i="43"/>
  <c r="F17" i="43"/>
  <c r="J263" i="24"/>
  <c r="J264" i="24"/>
  <c r="J265" i="24"/>
  <c r="J266" i="24"/>
  <c r="B266" i="24"/>
  <c r="B265" i="24"/>
  <c r="B264" i="24"/>
  <c r="B263" i="24"/>
  <c r="C6" i="24"/>
  <c r="C10" i="24"/>
  <c r="K17" i="43" a="1"/>
  <c r="G17" i="43" a="1"/>
  <c r="C9" i="24"/>
  <c r="C7" i="24"/>
  <c r="C12" i="24"/>
  <c r="C8" i="24"/>
  <c r="C11" i="24"/>
  <c r="C3" i="24"/>
  <c r="K17" i="43" l="1"/>
  <c r="G17" i="43"/>
  <c r="C2" i="24"/>
  <c r="J17" i="43" a="1"/>
  <c r="H17" i="43"/>
  <c r="I17" i="43" l="1"/>
  <c r="J17" i="43"/>
  <c r="L17" i="43" s="1"/>
  <c r="U125" i="24" l="1" a="1"/>
  <c r="U125" i="24" s="1"/>
  <c r="U126" i="24" a="1"/>
  <c r="U126" i="24" s="1"/>
  <c r="U136" i="24" a="1"/>
  <c r="U136" i="24" s="1"/>
  <c r="U137" i="24" a="1"/>
  <c r="U137" i="24" s="1"/>
  <c r="U138" i="24" a="1"/>
  <c r="U138" i="24" s="1"/>
  <c r="U139" i="24" a="1"/>
  <c r="U139" i="24" s="1"/>
  <c r="U140" i="24" a="1"/>
  <c r="U140" i="24" s="1"/>
  <c r="U141" i="24" a="1"/>
  <c r="U141" i="24" s="1"/>
  <c r="U148" i="24" a="1"/>
  <c r="U148" i="24" s="1"/>
  <c r="U149" i="24" a="1"/>
  <c r="U149" i="24" s="1"/>
  <c r="U150" i="24" a="1"/>
  <c r="U150" i="24" s="1"/>
  <c r="U151" i="24" a="1"/>
  <c r="U151" i="24" s="1"/>
  <c r="U152" i="24" a="1"/>
  <c r="U152" i="24" s="1"/>
  <c r="U153" i="24" a="1"/>
  <c r="U153" i="24" s="1"/>
  <c r="U156" i="24" a="1"/>
  <c r="U156" i="24" s="1"/>
  <c r="U155" i="24" a="1"/>
  <c r="U155" i="24" s="1"/>
  <c r="U154" i="24" a="1"/>
  <c r="U154" i="24" s="1"/>
  <c r="U160" i="24" a="1"/>
  <c r="U160" i="24" s="1"/>
  <c r="U161" i="24" a="1"/>
  <c r="U161" i="24" s="1"/>
  <c r="U162" i="24" a="1"/>
  <c r="U162" i="24" s="1"/>
  <c r="U163" i="24" a="1"/>
  <c r="U163" i="24" s="1"/>
  <c r="U165" i="24" a="1"/>
  <c r="U165" i="24" s="1"/>
  <c r="U166" i="24" a="1"/>
  <c r="U166" i="24" s="1"/>
  <c r="U167" i="24" a="1"/>
  <c r="U167" i="24" s="1"/>
  <c r="S125" i="24" a="1"/>
  <c r="S125" i="24" s="1"/>
  <c r="S126" i="24" a="1"/>
  <c r="S126" i="24" s="1"/>
  <c r="S127" i="24" a="1"/>
  <c r="S127" i="24" s="1"/>
  <c r="S136" i="24" a="1"/>
  <c r="S136" i="24" s="1"/>
  <c r="S139" i="24" a="1"/>
  <c r="S139" i="24" s="1"/>
  <c r="S140" i="24" a="1"/>
  <c r="S140" i="24" s="1"/>
  <c r="S141" i="24" a="1"/>
  <c r="S141" i="24" s="1"/>
  <c r="S143" i="24" a="1"/>
  <c r="S143" i="24" s="1"/>
  <c r="S148" i="24" a="1"/>
  <c r="S148" i="24" s="1"/>
  <c r="S149" i="24" a="1"/>
  <c r="S149" i="24" s="1"/>
  <c r="S150" i="24" a="1"/>
  <c r="S150" i="24" s="1"/>
  <c r="S151" i="24" a="1"/>
  <c r="S151" i="24" s="1"/>
  <c r="S152" i="24" a="1"/>
  <c r="S152" i="24" s="1"/>
  <c r="S153" i="24" a="1"/>
  <c r="S153" i="24" s="1"/>
  <c r="S156" i="24" a="1"/>
  <c r="S156" i="24" s="1"/>
  <c r="S155" i="24" a="1"/>
  <c r="S155" i="24" s="1"/>
  <c r="S154" i="24" a="1"/>
  <c r="S154" i="24" s="1"/>
  <c r="S160" i="24" a="1"/>
  <c r="S160" i="24" s="1"/>
  <c r="S161" i="24" a="1"/>
  <c r="S161" i="24" s="1"/>
  <c r="S162" i="24" a="1"/>
  <c r="S162" i="24" s="1"/>
  <c r="S163" i="24" a="1"/>
  <c r="S163" i="24" s="1"/>
  <c r="S165" i="24" a="1"/>
  <c r="S165" i="24" s="1"/>
  <c r="S166" i="24" a="1"/>
  <c r="S166" i="24" s="1"/>
  <c r="S167" i="24" a="1"/>
  <c r="S167" i="24" s="1"/>
  <c r="T127" i="24" a="1"/>
  <c r="T127" i="24" s="1"/>
  <c r="T136" i="24" a="1"/>
  <c r="T136" i="24" s="1"/>
  <c r="T137" i="24" a="1"/>
  <c r="T137" i="24" s="1"/>
  <c r="T138" i="24" a="1"/>
  <c r="T138" i="24" s="1"/>
  <c r="T141" i="24" a="1"/>
  <c r="T141" i="24" s="1"/>
  <c r="T146" i="24" a="1"/>
  <c r="T146" i="24" s="1"/>
  <c r="T147" i="24" a="1"/>
  <c r="T147" i="24" s="1"/>
  <c r="T153" i="24" a="1"/>
  <c r="T153" i="24" s="1"/>
  <c r="T160" i="24" a="1"/>
  <c r="T160" i="24" s="1"/>
  <c r="T161" i="24" a="1"/>
  <c r="T161" i="24" s="1"/>
  <c r="T165" i="24" a="1"/>
  <c r="T165" i="24" s="1"/>
  <c r="T166" i="24" a="1"/>
  <c r="T166" i="24" s="1"/>
  <c r="T167" i="24" a="1"/>
  <c r="T167" i="24" s="1"/>
  <c r="K188" i="24" a="1"/>
  <c r="K188" i="24" s="1"/>
  <c r="K180" i="24" a="1"/>
  <c r="K180" i="24" s="1"/>
  <c r="K173" i="24" a="1"/>
  <c r="K173"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7" i="24" a="1"/>
  <c r="K177" i="24" s="1"/>
  <c r="K174" i="24" a="1"/>
  <c r="K174" i="24" s="1"/>
  <c r="K176" i="24" a="1"/>
  <c r="K176" i="24" s="1"/>
  <c r="K175" i="24" a="1"/>
  <c r="K175" i="24" s="1"/>
  <c r="K194" i="24" a="1"/>
  <c r="K194" i="24" s="1"/>
  <c r="K193" i="24" a="1"/>
  <c r="K193" i="24" s="1"/>
  <c r="K195" i="24" a="1"/>
  <c r="K195" i="24" s="1"/>
  <c r="K196" i="24" a="1"/>
  <c r="K19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6" i="24"/>
  <c r="B127" i="24"/>
  <c r="Q127" i="24"/>
  <c r="B49" i="24"/>
  <c r="D49" i="24" a="1"/>
  <c r="D49" i="24" s="1"/>
  <c r="M20" i="24" s="1" a="1"/>
  <c r="M20" i="24" s="1"/>
  <c r="E49" i="24" a="1"/>
  <c r="E49" i="24" s="1"/>
  <c r="F49" i="24" a="1"/>
  <c r="F49" i="24" s="1"/>
  <c r="B81" i="24"/>
  <c r="I81" i="24"/>
  <c r="J81" i="24" a="1"/>
  <c r="J81"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7" i="24" l="1"/>
  <c r="D67" i="24" a="1"/>
  <c r="D67" i="24" s="1"/>
  <c r="M38" i="24" s="1" a="1"/>
  <c r="M38" i="24" s="1"/>
  <c r="E67" i="24" a="1"/>
  <c r="E67" i="24" s="1"/>
  <c r="F67" i="24" a="1"/>
  <c r="F67" i="24" s="1"/>
  <c r="A818" i="44"/>
  <c r="B818" i="44"/>
  <c r="C818" i="44"/>
  <c r="A819" i="44"/>
  <c r="B819" i="44"/>
  <c r="C819" i="44"/>
  <c r="B179" i="24"/>
  <c r="B186" i="24"/>
  <c r="A815" i="44"/>
  <c r="A816" i="44"/>
  <c r="A817" i="44"/>
  <c r="B815" i="44"/>
  <c r="B816" i="44"/>
  <c r="B817" i="44"/>
  <c r="C815" i="44"/>
  <c r="C816" i="44"/>
  <c r="C817" i="44"/>
  <c r="B155" i="24"/>
  <c r="B154" i="24"/>
  <c r="Q155" i="24"/>
  <c r="Q154" i="24"/>
  <c r="B194" i="24"/>
  <c r="B193" i="24"/>
  <c r="B195" i="24"/>
  <c r="B156" i="24"/>
  <c r="Q156" i="24"/>
  <c r="K38" i="24" a="1"/>
  <c r="K38" i="24" s="1"/>
  <c r="O38" i="24" a="1"/>
  <c r="O38" i="24" s="1"/>
  <c r="B115" i="24"/>
  <c r="I115" i="24"/>
  <c r="J115" i="24" a="1"/>
  <c r="J115"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8" i="24"/>
  <c r="Q162" i="24" l="1"/>
  <c r="O19" i="24" l="1" a="1"/>
  <c r="O19" i="24" s="1"/>
  <c r="O25" i="24" a="1"/>
  <c r="O25" i="24" s="1"/>
  <c r="O26" i="24" a="1"/>
  <c r="O26" i="24" s="1"/>
  <c r="O28" i="24" a="1"/>
  <c r="O28" i="24" s="1"/>
  <c r="O27" i="24" a="1"/>
  <c r="O27" i="24" s="1"/>
  <c r="O29" i="24" a="1"/>
  <c r="O29" i="24" s="1"/>
  <c r="O31" i="24" a="1"/>
  <c r="O31" i="24" s="1"/>
  <c r="O34" i="24" a="1"/>
  <c r="O34" i="24" s="1"/>
  <c r="O35" i="24" a="1"/>
  <c r="O35" i="24" s="1"/>
  <c r="O36" i="24" a="1"/>
  <c r="O36" i="24" s="1"/>
  <c r="O37" i="24" a="1"/>
  <c r="O37" i="24" s="1"/>
  <c r="O40" i="24" a="1"/>
  <c r="O40" i="24" s="1"/>
  <c r="O41" i="24" a="1"/>
  <c r="O41" i="24" s="1"/>
  <c r="O43" i="24" a="1"/>
  <c r="O43" i="24" s="1"/>
  <c r="N225" i="24" l="1" a="1"/>
  <c r="N225" i="24" s="1"/>
  <c r="N226" i="24" a="1"/>
  <c r="N226"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4" i="24" a="1"/>
  <c r="K34" i="24" s="1"/>
  <c r="K35" i="24" a="1"/>
  <c r="K35" i="24" s="1"/>
  <c r="K36" i="24" a="1"/>
  <c r="K36" i="24" s="1"/>
  <c r="K37" i="24" a="1"/>
  <c r="K37" i="24" s="1"/>
  <c r="K40" i="24" a="1"/>
  <c r="K40" i="24" s="1"/>
  <c r="K41" i="24" a="1"/>
  <c r="K41" i="24" s="1"/>
  <c r="K43" i="24" a="1"/>
  <c r="K43" i="24" s="1"/>
  <c r="N39" i="24" l="1" a="1"/>
  <c r="N39" i="24" s="1"/>
  <c r="P39" i="24" s="1"/>
  <c r="N33" i="24" a="1"/>
  <c r="N33" i="24" s="1"/>
  <c r="P33" i="24" s="1"/>
  <c r="N23" i="24" a="1"/>
  <c r="N23" i="24" s="1"/>
  <c r="P23" i="24" s="1"/>
  <c r="N21" i="24" a="1"/>
  <c r="N21" i="24" s="1"/>
  <c r="P21" i="24" s="1"/>
  <c r="N22" i="24" a="1"/>
  <c r="N22" i="24" s="1"/>
  <c r="P22" i="24" s="1"/>
  <c r="N32" i="24" a="1"/>
  <c r="N32" i="24" s="1"/>
  <c r="P32" i="24" s="1"/>
  <c r="N42" i="24" a="1"/>
  <c r="N42" i="24" s="1"/>
  <c r="P42" i="24" s="1"/>
  <c r="N24" i="24" a="1"/>
  <c r="N24" i="24" s="1"/>
  <c r="P24" i="24" s="1"/>
  <c r="N30" i="24" a="1"/>
  <c r="N30" i="24" s="1"/>
  <c r="P30" i="24" s="1"/>
  <c r="N20" i="24" a="1"/>
  <c r="N20" i="24" s="1"/>
  <c r="P20" i="24" s="1"/>
  <c r="N19" i="24" a="1"/>
  <c r="N19" i="24" s="1"/>
  <c r="N38" i="24" a="1"/>
  <c r="N38" i="24" s="1"/>
  <c r="P38" i="24" s="1"/>
  <c r="N34" i="24" a="1"/>
  <c r="N34" i="24" s="1"/>
  <c r="N31" i="24" a="1"/>
  <c r="N31" i="24" s="1"/>
  <c r="N43" i="24" a="1"/>
  <c r="N43" i="24" s="1"/>
  <c r="N29" i="24" a="1"/>
  <c r="N29" i="24" s="1"/>
  <c r="N41" i="24" a="1"/>
  <c r="N41" i="24" s="1"/>
  <c r="N27" i="24" a="1"/>
  <c r="N27" i="24" s="1"/>
  <c r="N40" i="24" a="1"/>
  <c r="N40" i="24" s="1"/>
  <c r="N28" i="24" a="1"/>
  <c r="N28" i="24" s="1"/>
  <c r="N37" i="24" a="1"/>
  <c r="N37" i="24" s="1"/>
  <c r="N26" i="24" a="1"/>
  <c r="N26" i="24" s="1"/>
  <c r="N36" i="24" a="1"/>
  <c r="N36" i="24" s="1"/>
  <c r="N35" i="24" a="1"/>
  <c r="N35" i="24" s="1"/>
  <c r="B16" i="43"/>
  <c r="F16" i="43"/>
  <c r="K16" i="43" a="1"/>
  <c r="J16" i="43" a="1"/>
  <c r="J16" i="43" l="1"/>
  <c r="M16" i="43" s="1" a="1"/>
  <c r="M16" i="43" s="1"/>
  <c r="K16" i="43"/>
  <c r="B240" i="24"/>
  <c r="B241" i="24"/>
  <c r="B242" i="24"/>
  <c r="B243" i="24"/>
  <c r="B244" i="24"/>
  <c r="B245" i="24"/>
  <c r="F240" i="24"/>
  <c r="F241" i="24"/>
  <c r="F242" i="24"/>
  <c r="F243" i="24"/>
  <c r="F244" i="24"/>
  <c r="F245" i="24"/>
  <c r="G16" i="43" a="1"/>
  <c r="G16" i="43" l="1"/>
  <c r="L16" i="43"/>
  <c r="J79" i="24" l="1" a="1"/>
  <c r="J79" i="24" s="1"/>
  <c r="J80" i="24" a="1"/>
  <c r="J80" i="24" s="1"/>
  <c r="J91" i="24" a="1"/>
  <c r="J91" i="24" s="1"/>
  <c r="J92" i="24" a="1"/>
  <c r="J92" i="24" s="1"/>
  <c r="J93" i="24" a="1"/>
  <c r="J93" i="24" s="1"/>
  <c r="J98" i="24" a="1"/>
  <c r="J98" i="24" s="1"/>
  <c r="J99" i="24" a="1"/>
  <c r="J99" i="24" s="1"/>
  <c r="J94" i="24" a="1"/>
  <c r="J94" i="24" s="1"/>
  <c r="J95" i="24" a="1"/>
  <c r="J95" i="24" s="1"/>
  <c r="J96" i="24" a="1"/>
  <c r="J96" i="24" s="1"/>
  <c r="J97" i="24" a="1"/>
  <c r="J97" i="24" s="1"/>
  <c r="J100" i="24" a="1"/>
  <c r="J100" i="24" s="1"/>
  <c r="J101" i="24" a="1"/>
  <c r="J101" i="24" s="1"/>
  <c r="J102" i="24" a="1"/>
  <c r="J102" i="24" s="1"/>
  <c r="J104" i="24" a="1"/>
  <c r="J104" i="24" s="1"/>
  <c r="J107" i="24" a="1"/>
  <c r="J107" i="24" s="1"/>
  <c r="J108" i="24" a="1"/>
  <c r="J108" i="24" s="1"/>
  <c r="J109" i="24" a="1"/>
  <c r="J109" i="24" s="1"/>
  <c r="J110" i="24" a="1"/>
  <c r="J110" i="24" s="1"/>
  <c r="J111" i="24" a="1"/>
  <c r="J111" i="24" s="1"/>
  <c r="J112" i="24" a="1"/>
  <c r="J112" i="24" s="1"/>
  <c r="J113" i="24" a="1"/>
  <c r="J113" i="24" s="1"/>
  <c r="J114" i="24" a="1"/>
  <c r="J114" i="24" s="1"/>
  <c r="J117" i="24" a="1"/>
  <c r="J117" i="24" s="1"/>
  <c r="J118" i="24" a="1"/>
  <c r="J118" i="24" s="1"/>
  <c r="J120" i="24" a="1"/>
  <c r="J120" i="24" s="1"/>
  <c r="B80" i="24"/>
  <c r="B15" i="43"/>
  <c r="F15" i="43"/>
  <c r="B211" i="24"/>
  <c r="B210" i="24"/>
  <c r="B209" i="24"/>
  <c r="K15" i="43" a="1"/>
  <c r="J15" i="43" a="1"/>
  <c r="J15" i="43" l="1"/>
  <c r="M15" i="43" s="1"/>
  <c r="K15" i="43"/>
  <c r="B175" i="24"/>
  <c r="B191" i="24"/>
  <c r="B198" i="24"/>
  <c r="B184" i="24"/>
  <c r="H15" i="43"/>
  <c r="G15" i="43" a="1"/>
  <c r="G15" i="43" l="1"/>
  <c r="I15" i="43" s="1"/>
  <c r="L15" i="43"/>
  <c r="I79" i="24"/>
  <c r="I80" i="24"/>
  <c r="I91" i="24"/>
  <c r="I92" i="24"/>
  <c r="I93" i="24"/>
  <c r="I98" i="24"/>
  <c r="I99" i="24"/>
  <c r="I94" i="24"/>
  <c r="I95" i="24"/>
  <c r="I96" i="24"/>
  <c r="I97" i="24"/>
  <c r="I100" i="24"/>
  <c r="I101" i="24"/>
  <c r="I102" i="24"/>
  <c r="I104" i="24"/>
  <c r="I107" i="24"/>
  <c r="I108" i="24"/>
  <c r="I109" i="24"/>
  <c r="I110" i="24"/>
  <c r="I111" i="24"/>
  <c r="I112" i="24"/>
  <c r="I113" i="24"/>
  <c r="I114" i="24"/>
  <c r="I117" i="24"/>
  <c r="I118" i="24"/>
  <c r="I120" i="24"/>
  <c r="B14" i="43"/>
  <c r="F14" i="43"/>
  <c r="B13" i="43"/>
  <c r="F13" i="43"/>
  <c r="F48" i="24" a="1"/>
  <c r="F48" i="24" s="1"/>
  <c r="F54" i="24" a="1"/>
  <c r="F54" i="24" s="1"/>
  <c r="F55" i="24" a="1"/>
  <c r="F55" i="24" s="1"/>
  <c r="F57" i="24" a="1"/>
  <c r="F57" i="24" s="1"/>
  <c r="F56" i="24" a="1"/>
  <c r="F56" i="24" s="1"/>
  <c r="F58" i="24" a="1"/>
  <c r="F58" i="24" s="1"/>
  <c r="F60" i="24" a="1"/>
  <c r="F60" i="24" s="1"/>
  <c r="F63" i="24" a="1"/>
  <c r="F63" i="24" s="1"/>
  <c r="F64" i="24" a="1"/>
  <c r="F64" i="24" s="1"/>
  <c r="F65" i="24" a="1"/>
  <c r="F65" i="24" s="1"/>
  <c r="F66" i="24" a="1"/>
  <c r="F66" i="24" s="1"/>
  <c r="F69" i="24" a="1"/>
  <c r="F69" i="24" s="1"/>
  <c r="F70" i="24" a="1"/>
  <c r="F70" i="24" s="1"/>
  <c r="F72" i="24" a="1"/>
  <c r="F72" i="24" s="1"/>
  <c r="E48" i="24" a="1"/>
  <c r="E48" i="24" s="1"/>
  <c r="E54" i="24" a="1"/>
  <c r="E54" i="24" s="1"/>
  <c r="E55" i="24" a="1"/>
  <c r="E55" i="24" s="1"/>
  <c r="E57" i="24" a="1"/>
  <c r="E57" i="24" s="1"/>
  <c r="E56" i="24" a="1"/>
  <c r="E56" i="24" s="1"/>
  <c r="E58" i="24" a="1"/>
  <c r="E58" i="24" s="1"/>
  <c r="E60" i="24" a="1"/>
  <c r="E60" i="24" s="1"/>
  <c r="E63" i="24" a="1"/>
  <c r="E63" i="24" s="1"/>
  <c r="E64" i="24" a="1"/>
  <c r="E64" i="24" s="1"/>
  <c r="E65" i="24" a="1"/>
  <c r="E65" i="24" s="1"/>
  <c r="E66" i="24" a="1"/>
  <c r="E66" i="24" s="1"/>
  <c r="E69" i="24" a="1"/>
  <c r="E69" i="24" s="1"/>
  <c r="E70" i="24" a="1"/>
  <c r="E70" i="24" s="1"/>
  <c r="E72" i="24" a="1"/>
  <c r="E72" i="24" s="1"/>
  <c r="D48" i="24" a="1"/>
  <c r="D48" i="24" s="1"/>
  <c r="M19" i="24" s="1" a="1"/>
  <c r="M19" i="24" s="1"/>
  <c r="P19" i="24" s="1"/>
  <c r="D54" i="24" a="1"/>
  <c r="D54" i="24" s="1"/>
  <c r="M25" i="24" s="1" a="1"/>
  <c r="M25" i="24" s="1"/>
  <c r="D55" i="24" a="1"/>
  <c r="D55" i="24" s="1"/>
  <c r="M26" i="24" s="1" a="1"/>
  <c r="M26" i="24" s="1"/>
  <c r="P26" i="24" s="1"/>
  <c r="D57" i="24" a="1"/>
  <c r="D57" i="24" s="1"/>
  <c r="M28" i="24" s="1" a="1"/>
  <c r="M28" i="24" s="1"/>
  <c r="P28" i="24" s="1"/>
  <c r="D56" i="24" a="1"/>
  <c r="D56" i="24" s="1"/>
  <c r="M27" i="24" s="1" a="1"/>
  <c r="M27" i="24" s="1"/>
  <c r="P27" i="24" s="1"/>
  <c r="D58" i="24" a="1"/>
  <c r="D58" i="24" s="1"/>
  <c r="M29" i="24" s="1" a="1"/>
  <c r="M29" i="24" s="1"/>
  <c r="D60" i="24" a="1"/>
  <c r="D60" i="24" s="1"/>
  <c r="M31" i="24" s="1" a="1"/>
  <c r="M31" i="24" s="1"/>
  <c r="P31" i="24" s="1"/>
  <c r="D63" i="24" a="1"/>
  <c r="D63" i="24" s="1"/>
  <c r="M34" i="24" s="1" a="1"/>
  <c r="M34" i="24" s="1"/>
  <c r="P34" i="24" s="1"/>
  <c r="D64" i="24" a="1"/>
  <c r="D64" i="24" s="1"/>
  <c r="M35" i="24" s="1" a="1"/>
  <c r="M35" i="24" s="1"/>
  <c r="P35" i="24" s="1"/>
  <c r="D65" i="24" a="1"/>
  <c r="D65" i="24" s="1"/>
  <c r="M36" i="24" s="1" a="1"/>
  <c r="M36" i="24" s="1"/>
  <c r="P36" i="24" s="1"/>
  <c r="D66" i="24" a="1"/>
  <c r="D66" i="24" s="1"/>
  <c r="M37" i="24" s="1" a="1"/>
  <c r="M37" i="24" s="1"/>
  <c r="P37" i="24" s="1"/>
  <c r="D69" i="24" a="1"/>
  <c r="D69" i="24" s="1"/>
  <c r="M40" i="24" s="1" a="1"/>
  <c r="M40" i="24" s="1"/>
  <c r="P40" i="24" s="1"/>
  <c r="D70" i="24" a="1"/>
  <c r="D70" i="24" s="1"/>
  <c r="M41" i="24" s="1" a="1"/>
  <c r="M41" i="24" s="1"/>
  <c r="P41" i="24" s="1"/>
  <c r="D72" i="24" a="1"/>
  <c r="D72" i="24" s="1"/>
  <c r="M43" i="24" s="1" a="1"/>
  <c r="M43" i="24" s="1"/>
  <c r="P43" i="24" s="1"/>
  <c r="B56" i="24"/>
  <c r="B58" i="24"/>
  <c r="B60" i="24"/>
  <c r="B63" i="24"/>
  <c r="B64" i="24"/>
  <c r="B65" i="24"/>
  <c r="B66" i="24"/>
  <c r="B69" i="24"/>
  <c r="B70" i="24"/>
  <c r="B72"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4" i="24"/>
  <c r="K13" i="43" a="1"/>
  <c r="K14" i="43" a="1"/>
  <c r="I31" i="24"/>
  <c r="I25" i="24"/>
  <c r="I41" i="24"/>
  <c r="I36" i="24"/>
  <c r="G14" i="43" a="1"/>
  <c r="J13" i="43" a="1"/>
  <c r="I35" i="24"/>
  <c r="I26" i="24"/>
  <c r="I19" i="24"/>
  <c r="I40" i="24"/>
  <c r="I37" i="24"/>
  <c r="I43" i="24"/>
  <c r="I28" i="24"/>
  <c r="I29" i="24"/>
  <c r="C5" i="24"/>
  <c r="I27" i="24"/>
  <c r="G33" i="24" l="1" a="1"/>
  <c r="G33" i="24" s="1"/>
  <c r="G39" i="24" a="1"/>
  <c r="G39" i="24" s="1"/>
  <c r="G21" i="24" a="1"/>
  <c r="G21" i="24" s="1"/>
  <c r="G23" i="24" a="1"/>
  <c r="G23" i="24" s="1"/>
  <c r="G32" i="24" a="1"/>
  <c r="G32" i="24" s="1"/>
  <c r="G22" i="24" a="1"/>
  <c r="G22" i="24" s="1"/>
  <c r="G24" i="24" a="1"/>
  <c r="G24" i="24" s="1"/>
  <c r="G42" i="24" a="1"/>
  <c r="G42" i="24" s="1"/>
  <c r="G30" i="24" a="1"/>
  <c r="G30" i="24" s="1"/>
  <c r="G20" i="24" a="1"/>
  <c r="G20" i="24" s="1"/>
  <c r="G38" i="24" a="1"/>
  <c r="G38" i="24" s="1"/>
  <c r="P25" i="24"/>
  <c r="P29" i="24"/>
  <c r="G19" i="24" a="1"/>
  <c r="G19" i="24" s="1"/>
  <c r="G25" i="24" a="1"/>
  <c r="G25" i="24" s="1"/>
  <c r="G36" i="24" a="1"/>
  <c r="G36" i="24" s="1"/>
  <c r="G31" i="24" a="1"/>
  <c r="G31" i="24" s="1"/>
  <c r="G26" i="24" a="1"/>
  <c r="G26" i="24" s="1"/>
  <c r="G37" i="24" a="1"/>
  <c r="G37" i="24" s="1"/>
  <c r="G43" i="24" a="1"/>
  <c r="G43" i="24" s="1"/>
  <c r="G34" i="24" a="1"/>
  <c r="G34" i="24" s="1"/>
  <c r="G28" i="24" a="1"/>
  <c r="G28" i="24" s="1"/>
  <c r="G40" i="24" a="1"/>
  <c r="G40" i="24" s="1"/>
  <c r="G41" i="24" a="1"/>
  <c r="G41" i="24" s="1"/>
  <c r="G35" i="24" a="1"/>
  <c r="G35"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1" i="24" l="1"/>
  <c r="B92" i="24"/>
  <c r="B93" i="24"/>
  <c r="B98" i="24"/>
  <c r="B99" i="24"/>
  <c r="B94" i="24"/>
  <c r="B95" i="24"/>
  <c r="B96" i="24"/>
  <c r="B97" i="24"/>
  <c r="B100" i="24"/>
  <c r="B101" i="24"/>
  <c r="B102" i="24"/>
  <c r="B104" i="24"/>
  <c r="B107" i="24"/>
  <c r="B108" i="24"/>
  <c r="B109" i="24"/>
  <c r="B110" i="24"/>
  <c r="B111" i="24"/>
  <c r="B112" i="24"/>
  <c r="B113" i="24"/>
  <c r="B114" i="24"/>
  <c r="B117" i="24"/>
  <c r="B118" i="24"/>
  <c r="B120" i="24"/>
  <c r="B79" i="24"/>
  <c r="H37" i="24" a="1"/>
  <c r="H28" i="24" a="1"/>
  <c r="H39" i="24" a="1"/>
  <c r="H29" i="24" a="1"/>
  <c r="H21" i="24" a="1"/>
  <c r="H20" i="24" a="1"/>
  <c r="H23" i="24" a="1"/>
  <c r="H40" i="24" a="1"/>
  <c r="H19" i="24" a="1"/>
  <c r="H22" i="24" a="1"/>
  <c r="H32" i="24" a="1"/>
  <c r="H35" i="24" a="1"/>
  <c r="H27" i="24" a="1"/>
  <c r="H31" i="24" a="1"/>
  <c r="H30" i="24" a="1"/>
  <c r="H25" i="24" a="1"/>
  <c r="H43" i="24" a="1"/>
  <c r="H36" i="24" a="1"/>
  <c r="H33" i="24" a="1"/>
  <c r="H42" i="24" a="1"/>
  <c r="H34" i="24" a="1"/>
  <c r="H38" i="24" a="1"/>
  <c r="H41" i="24" a="1"/>
  <c r="H26" i="24" a="1"/>
  <c r="H24" i="24" a="1"/>
  <c r="H33" i="24" l="1"/>
  <c r="H39" i="24"/>
  <c r="H21" i="24"/>
  <c r="H23" i="24"/>
  <c r="H32" i="24"/>
  <c r="H22" i="24"/>
  <c r="H24" i="24"/>
  <c r="H42" i="24"/>
  <c r="H30" i="24"/>
  <c r="H20" i="24"/>
  <c r="H38" i="24"/>
  <c r="H41" i="24"/>
  <c r="H26" i="24"/>
  <c r="H31" i="24"/>
  <c r="H37" i="24"/>
  <c r="H28" i="24"/>
  <c r="H40" i="24"/>
  <c r="H43" i="24"/>
  <c r="H34" i="24"/>
  <c r="H19" i="24"/>
  <c r="H27" i="24"/>
  <c r="H35" i="24"/>
  <c r="H25" i="24"/>
  <c r="H29" i="24"/>
  <c r="H36"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0" i="24"/>
  <c r="B192" i="24"/>
  <c r="B178" i="24"/>
  <c r="B174" i="24"/>
  <c r="B176"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K7" i="43" a="1"/>
  <c r="G11" i="43" a="1"/>
  <c r="G4" i="43" a="1"/>
  <c r="G9" i="43" a="1"/>
  <c r="K11" i="43" a="1"/>
  <c r="K10" i="43" a="1"/>
  <c r="K9" i="43" a="1"/>
  <c r="G12" i="43" a="1"/>
  <c r="G7" i="43" a="1"/>
  <c r="G10" i="43" a="1"/>
  <c r="K12" i="43" a="1"/>
  <c r="G5" i="43" a="1"/>
  <c r="G6" i="43" a="1"/>
  <c r="T145" i="24" l="1" a="1"/>
  <c r="T145" i="24" s="1"/>
  <c r="S145" i="24" a="1"/>
  <c r="S145" i="24" s="1"/>
  <c r="T157" i="24" a="1"/>
  <c r="T157" i="24" s="1"/>
  <c r="S157" i="24" a="1"/>
  <c r="S157" i="24" s="1"/>
  <c r="S158" i="24" a="1"/>
  <c r="S158" i="24" s="1"/>
  <c r="T158" i="24" a="1"/>
  <c r="T158" i="24" s="1"/>
  <c r="S159" i="24" a="1"/>
  <c r="S159" i="24" s="1"/>
  <c r="T159" i="24" a="1"/>
  <c r="T159" i="24" s="1"/>
  <c r="S128" i="24" a="1"/>
  <c r="S128" i="24" s="1"/>
  <c r="T128" i="24" a="1"/>
  <c r="T128" i="24" s="1"/>
  <c r="G9" i="43"/>
  <c r="T134" i="24" a="1"/>
  <c r="T134" i="24" s="1"/>
  <c r="T133" i="24" a="1"/>
  <c r="T133" i="24" s="1"/>
  <c r="S133" i="24" a="1"/>
  <c r="S133" i="24" s="1"/>
  <c r="S135" i="24" a="1"/>
  <c r="S135" i="24" s="1"/>
  <c r="T135" i="24" a="1"/>
  <c r="T135" i="24" s="1"/>
  <c r="T144" i="24" a="1"/>
  <c r="T144" i="24" s="1"/>
  <c r="T164" i="24" a="1"/>
  <c r="T164" i="24" s="1"/>
  <c r="S164" i="24" a="1"/>
  <c r="S164" i="24" s="1"/>
  <c r="S142" i="24" a="1"/>
  <c r="S142" i="24" s="1"/>
  <c r="T142" i="24" a="1"/>
  <c r="T142" i="24" s="1"/>
  <c r="S137" i="24" a="1"/>
  <c r="S137" i="24" s="1"/>
  <c r="T125" i="24" a="1"/>
  <c r="T125" i="24" s="1"/>
  <c r="T140" i="24" a="1"/>
  <c r="T140" i="24" s="1"/>
  <c r="T162" i="24" a="1"/>
  <c r="T162" i="24" s="1"/>
  <c r="S138" i="24" a="1"/>
  <c r="S138" i="24" s="1"/>
  <c r="T143" i="24" a="1"/>
  <c r="T143" i="24" s="1"/>
  <c r="T149" i="24" a="1"/>
  <c r="T149" i="24" s="1"/>
  <c r="T152" i="24" a="1"/>
  <c r="T152" i="24" s="1"/>
  <c r="T154" i="24" a="1"/>
  <c r="T154" i="24" s="1"/>
  <c r="S147" i="24" a="1"/>
  <c r="S147" i="24" s="1"/>
  <c r="T148" i="24" a="1"/>
  <c r="T148" i="24" s="1"/>
  <c r="U146" i="24" a="1"/>
  <c r="U146" i="24" s="1"/>
  <c r="T156" i="24" a="1"/>
  <c r="T156" i="24" s="1"/>
  <c r="U147" i="24" a="1"/>
  <c r="U147" i="24" s="1"/>
  <c r="T163" i="24" a="1"/>
  <c r="T163" i="24" s="1"/>
  <c r="T139" i="24" a="1"/>
  <c r="T139" i="24" s="1"/>
  <c r="T150" i="24" a="1"/>
  <c r="T150" i="24" s="1"/>
  <c r="T126" i="24" a="1"/>
  <c r="T126" i="24" s="1"/>
  <c r="T155" i="24" a="1"/>
  <c r="T155" i="24" s="1"/>
  <c r="U143" i="24" a="1"/>
  <c r="U143" i="24" s="1"/>
  <c r="T151" i="24" a="1"/>
  <c r="T151" i="24" s="1"/>
  <c r="S146" i="24" a="1"/>
  <c r="S146" i="24" s="1"/>
  <c r="U127" i="24" a="1"/>
  <c r="U127" i="24" s="1"/>
  <c r="G12" i="43"/>
  <c r="K12" i="43"/>
  <c r="G11" i="43"/>
  <c r="K11" i="43"/>
  <c r="G10" i="43"/>
  <c r="K10" i="43"/>
  <c r="K9" i="43"/>
  <c r="G7" i="43"/>
  <c r="G6" i="43"/>
  <c r="G5" i="43"/>
  <c r="G4" i="43"/>
  <c r="K7" i="43"/>
  <c r="J5" i="43" a="1"/>
  <c r="J6" i="43" a="1"/>
  <c r="J11" i="43" a="1"/>
  <c r="J9" i="43" a="1"/>
  <c r="H7" i="43"/>
  <c r="J4" i="43" a="1"/>
  <c r="J7" i="43" a="1"/>
  <c r="J12"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5" i="24"/>
  <c r="Q126" i="24"/>
  <c r="Q136" i="24"/>
  <c r="Q137" i="24"/>
  <c r="Q139" i="24"/>
  <c r="Q140" i="24"/>
  <c r="Q138" i="24"/>
  <c r="Q141" i="24"/>
  <c r="Q143" i="24"/>
  <c r="Q146" i="24"/>
  <c r="Q147" i="24"/>
  <c r="Q148" i="24"/>
  <c r="Q149" i="24"/>
  <c r="Q150" i="24"/>
  <c r="Q151" i="24"/>
  <c r="Q152" i="24"/>
  <c r="Q153" i="24"/>
  <c r="Q160" i="24"/>
  <c r="Q161" i="24"/>
  <c r="Q163" i="24"/>
  <c r="Q165" i="24"/>
  <c r="Q166" i="24"/>
  <c r="Q167" i="24"/>
  <c r="O153" i="24"/>
  <c r="B189" i="24"/>
  <c r="B153" i="24"/>
  <c r="B160" i="24"/>
  <c r="B138" i="24"/>
  <c r="B141" i="24"/>
  <c r="B143" i="24"/>
  <c r="B146" i="24"/>
  <c r="B147" i="24"/>
  <c r="B137" i="24"/>
  <c r="B136" i="24"/>
  <c r="B163" i="24" l="1"/>
  <c r="B161" i="24"/>
  <c r="B162" i="24"/>
  <c r="B126" i="24"/>
  <c r="B125" i="24"/>
  <c r="B181" i="24"/>
  <c r="B183" i="24"/>
  <c r="B18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7" i="24" l="1"/>
  <c r="D218" i="24"/>
  <c r="B219" i="24"/>
  <c r="B218" i="24"/>
  <c r="B217" i="24"/>
  <c r="B188" i="24" l="1"/>
  <c r="B180" i="24"/>
  <c r="B173" i="24"/>
  <c r="H12" i="43"/>
  <c r="I12" i="43" l="1"/>
  <c r="B167" i="24" l="1"/>
  <c r="B165" i="24"/>
  <c r="B166" i="24"/>
  <c r="B149" i="24"/>
  <c r="B152" i="24"/>
  <c r="B148" i="24"/>
  <c r="B151" i="24"/>
  <c r="B150" i="24"/>
  <c r="B139" i="24"/>
  <c r="B140" i="24"/>
  <c r="E251" i="24"/>
  <c r="E252" i="24"/>
  <c r="E253" i="24"/>
  <c r="E254" i="24"/>
  <c r="E255" i="24"/>
  <c r="E256" i="24"/>
  <c r="E257" i="24"/>
  <c r="D251" i="24"/>
  <c r="D252" i="24"/>
  <c r="D253" i="24"/>
  <c r="D254" i="24"/>
  <c r="D255" i="24"/>
  <c r="D256" i="24"/>
  <c r="D257" i="24"/>
  <c r="J35" i="24" a="1"/>
  <c r="J23" i="24" a="1"/>
  <c r="J30" i="24" a="1"/>
  <c r="J19" i="24" a="1"/>
  <c r="J33" i="24" a="1"/>
  <c r="J22" i="24" a="1"/>
  <c r="J27" i="24" a="1"/>
  <c r="J40" i="24" a="1"/>
  <c r="J41" i="24" a="1"/>
  <c r="J34" i="24" a="1"/>
  <c r="J24" i="24" a="1"/>
  <c r="J29" i="24" a="1"/>
  <c r="J28" i="24" a="1"/>
  <c r="J39" i="24" a="1"/>
  <c r="H11" i="43"/>
  <c r="J26" i="24" a="1"/>
  <c r="J38" i="24" a="1"/>
  <c r="J36" i="24" a="1"/>
  <c r="J31" i="24" a="1"/>
  <c r="J25" i="24" a="1"/>
  <c r="J20" i="24" a="1"/>
  <c r="J37" i="24" a="1"/>
  <c r="J43" i="24" a="1"/>
  <c r="J42" i="24" a="1"/>
  <c r="J32" i="24" a="1"/>
  <c r="J33" i="24" l="1"/>
  <c r="J39" i="24"/>
  <c r="J23" i="24"/>
  <c r="J32" i="24"/>
  <c r="J22" i="24"/>
  <c r="J24" i="24"/>
  <c r="J42" i="24"/>
  <c r="J30" i="24"/>
  <c r="J20" i="24"/>
  <c r="J38" i="24"/>
  <c r="J34" i="24"/>
  <c r="J28" i="24"/>
  <c r="J37" i="24"/>
  <c r="J26" i="24"/>
  <c r="J40" i="24"/>
  <c r="J31" i="24"/>
  <c r="J43" i="24"/>
  <c r="J25" i="24"/>
  <c r="J41" i="24"/>
  <c r="J36" i="24"/>
  <c r="J29" i="24"/>
  <c r="J35" i="24"/>
  <c r="J27" i="24"/>
  <c r="J19" i="24"/>
  <c r="I11" i="43"/>
  <c r="B6" i="43"/>
  <c r="J21" i="24" a="1"/>
  <c r="H6" i="43"/>
  <c r="K6" i="43" a="1"/>
  <c r="J21" i="24" l="1"/>
  <c r="I6" i="43"/>
  <c r="K6" i="43"/>
  <c r="L6" i="43" s="1"/>
  <c r="B4" i="43"/>
  <c r="K4" i="43" a="1"/>
  <c r="K4" i="43" l="1"/>
  <c r="L4" i="43" s="1"/>
  <c r="B48" i="24"/>
  <c r="B54" i="24"/>
  <c r="B55" i="24"/>
  <c r="B57" i="24"/>
  <c r="B225" i="24"/>
  <c r="B226" i="24"/>
  <c r="B232" i="24"/>
  <c r="B233" i="24"/>
  <c r="B234" i="24"/>
  <c r="B235" i="24"/>
  <c r="B236" i="24"/>
  <c r="B237" i="24"/>
  <c r="B251" i="24"/>
  <c r="B252" i="24"/>
  <c r="B253" i="24"/>
  <c r="B254" i="24"/>
  <c r="B255" i="24"/>
  <c r="B256" i="24"/>
  <c r="B257" i="24"/>
  <c r="H13" i="43"/>
  <c r="H14" i="43"/>
  <c r="H4" i="43"/>
  <c r="H16" i="43"/>
  <c r="H10"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7"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8"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8"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8"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8"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4"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4"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2"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<sst xmlns="http://schemas.openxmlformats.org/spreadsheetml/2006/main" count="20555" uniqueCount="1320">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</sst>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39">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5"/>
    </tableStyle>
    <tableStyle name="Table Style 2" pivot="0" count="2" xr9:uid="{5906E8DD-1157-4888-9A27-3B2DB57DF7A2}">
      <tableStyleElement type="wholeTable" dxfId="294"/>
      <tableStyleElement type="headerRow" dxfId="29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Test change.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2">
  <autoFilter ref="B9:C34" xr:uid="{DBDF25E7-D35C-4344-9B72-491345FCBF34}"/>
  <tableColumns count="2">
    <tableColumn id="1" xr3:uid="{306AD3FA-EE0B-4D9C-828A-C0B76198AE0B}" name="Worksheet" dataDxfId="29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0" totalsRowShown="0" headerRowDxfId="290" dataDxfId="289">
  <autoFilter ref="B3:N20"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8">
      <calculatedColumnFormula xml:space="preserve"> ROW( doc_tablesList[[#This Row],[ID]] ) - ROW(doc_tablesList[[#Headers],[ID]] )</calculatedColumnFormula>
    </tableColumn>
    <tableColumn id="2" xr3:uid="{238E4D6F-DBDF-41A4-8350-E77587A7D4B3}" name="Table Name" dataDxfId="287"/>
    <tableColumn id="8" xr3:uid="{D46F7497-B3FD-485E-91E8-C8117D6673FA}" name="Import" dataDxfId="286"/>
    <tableColumn id="3" xr3:uid="{39F2BFBD-30E6-473D-B9E5-9F407D5928C3}" name="Worksheet" dataDxfId="285"/>
    <tableColumn id="9" xr3:uid="{507E67A6-0C2B-4342-A04B-6A8E615993E3}" name="ID_columnName" dataDxfId="284">
      <calculatedColumnFormula xml:space="preserve"> "row_id"</calculatedColumnFormula>
    </tableColumn>
    <tableColumn id="4" xr3:uid="{961C935C-163D-4860-BA16-6CB492916203}" name="Header Row" dataDxfId="28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2">
      <calculatedColumnFormula xml:space="preserve"> MAX( INDIRECT( _xlfn.TEXTJOIN( "", , doc_tablesList[[#This Row],[Table Name]], "[", doc_tablesList[[#This Row],[ID_columnName]], "]" ) ) )</calculatedColumnFormula>
    </tableColumn>
    <tableColumn id="13" xr3:uid="{F53E64F1-7445-4927-A376-2FB765265648}" name="Last Row" dataDxfId="281">
      <calculatedColumnFormula xml:space="preserve"> doc_tablesList[[#This Row],[Number of Data Rows]] + doc_tablesList[[#This Row],[Header Row]]</calculatedColumnFormula>
    </tableColumn>
    <tableColumn id="6" xr3:uid="{86A51CF5-A3BA-4019-9C90-7A94C7FBA534}" name="id_colIndex" dataDxfId="280">
      <calculatedColumnFormula array="1" xml:space="preserve"> INDEX( COLUMN( INDIRECT( doc_tablesList[[#This Row],[Table Name]] &amp; "[" &amp; doc_tablesList[[#This Row],[ID_columnName]] &amp; "]" ) ), 1 )</calculatedColumnFormula>
    </tableColumn>
    <tableColumn id="7" xr3:uid="{DD29767F-0B22-4C97-9012-467EF6380323}" name="last_colIndex" dataDxfId="279">
      <calculatedColumnFormula array="1" xml:space="preserve"> MAX( COLUMN( INDIRECT( doc_tablesList[[#This Row],[Table Name]] ) ) )</calculatedColumnFormula>
    </tableColumn>
    <tableColumn id="12" xr3:uid="{7F09C7E5-85E6-4334-8C65-926F0EE13A13}" name="num_tableCols" dataDxfId="278">
      <calculatedColumnFormula xml:space="preserve"> doc_tablesList[[#This Row],[last_colIndex]] - doc_tablesList[[#This Row],[id_colIndex]] + 1</calculatedColumnFormula>
    </tableColumn>
    <tableColumn id="11" xr3:uid="{C4016964-772D-4CB1-A4CA-7E815387BA94}" name="excludeCol_ids" dataDxfId="277"/>
    <tableColumn id="10" xr3:uid="{1AD286DF-FF1E-4EA7-92C2-04966DE58B94}" name="Notes" dataDxfId="27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75" dataDxfId="27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73">
      <calculatedColumnFormula xml:space="preserve"> ROW( testDev[[#This Row],[row_id]] ) - ROW(testDev[[#Headers],[row_id]] )</calculatedColumnFormula>
    </tableColumn>
    <tableColumn id="2" xr3:uid="{724C3667-B22B-4E0E-A26D-84EB27DA32DC}" name="Table Name" dataDxfId="272"/>
    <tableColumn id="8" xr3:uid="{2DE33227-E2C9-4F8F-BDC2-7C7EB619B32B}" name="Changes if new sector added" dataDxfId="271"/>
    <tableColumn id="3" xr3:uid="{91AE5770-239D-41B2-B469-E73127600B2A}" name="New sector changes" dataDxfId="27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3" totalsRowShown="0" headerRowDxfId="265" dataDxfId="263" headerRowBorderDxfId="264" tableBorderDxfId="262" totalsRowBorderDxfId="261">
  <sortState xmlns:xlrd2="http://schemas.microsoft.com/office/spreadsheetml/2017/richdata2" ref="B19:P43">
    <sortCondition ref="D19:D43"/>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7:F72" totalsRowShown="0" headerRowDxfId="201" dataDxfId="200">
  <autoFilter ref="B47:F72" xr:uid="{965CD6B2-887D-46C8-9D98-6C6AECBC7B1A}"/>
  <sortState xmlns:xlrd2="http://schemas.microsoft.com/office/spreadsheetml/2017/richdata2" ref="B48:F72">
    <sortCondition ref="C48:C72"/>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controlTables!E$47 ) = data_scaledImpacts[impactYear] ), --( co_impactYears[[#This Row],[sector_id]] = data_scaledImpacts[sector] ) ) &gt; 0, "", controlTables!D$47  )</calculatedColumnFormula>
    </tableColumn>
    <tableColumn id="5" xr3:uid="{EB302892-BCFD-4CA5-B470-8D81C8E73DDE}" name="2010" dataDxfId="193" totalsRowDxfId="192">
      <calculatedColumnFormula array="1" xml:space="preserve"> IF( SUMPRODUCT( --( VALUE( controlTables!E$47 ) = data_scaledImpacts[impactYear] ), --( co_impactYears[[#This Row],[sector_id]] = data_scaledImpacts[sector] ) ) &gt; 0, VALUE( controlTables!E$47 ), "" )</calculatedColumnFormula>
    </tableColumn>
    <tableColumn id="6" xr3:uid="{FADA0A2C-2C06-4E27-9064-B329CB26787D}" name="2090" dataDxfId="191" totalsRowDxfId="190">
      <calculatedColumnFormula array="1" xml:space="preserve"> IF( SUMPRODUCT( --( VALUE( controlTables!F$47 ) = data_scaledImpacts[impactYear] ), --( co_impactYears[[#This Row],[sector_id]] = data_scaledImpacts[sector] ) ) &gt; 0, VALUE( controlTables!F$47 ),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4:U167" totalsRowShown="0" headerRowDxfId="189" dataDxfId="188">
  <autoFilter ref="B124:U167" xr:uid="{E446364F-959A-4BFF-80B5-CD65050C4865}"/>
  <sortState xmlns:xlrd2="http://schemas.microsoft.com/office/spreadsheetml/2017/richdata2" ref="B125:U167">
    <sortCondition ref="C125:C167"/>
    <sortCondition ref="D125:D16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2:K203" totalsRowShown="0" headerRowDxfId="167" dataDxfId="166">
  <sortState xmlns:xlrd2="http://schemas.microsoft.com/office/spreadsheetml/2017/richdata2" ref="B173:K201">
    <sortCondition ref="E173:E201"/>
    <sortCondition ref="C173:C201"/>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8:K120" totalsRowShown="0" headerRowDxfId="150" dataDxfId="149">
  <autoFilter ref="B78:K120" xr:uid="{2B645CB4-F641-4C38-A983-F38F00FA7B52}"/>
  <sortState xmlns:xlrd2="http://schemas.microsoft.com/office/spreadsheetml/2017/richdata2" ref="B79:K120">
    <sortCondition ref="C79:C120"/>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84" dataDxfId="83">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5">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7" dT="2021-01-25T18:27:33.65" personId="{00000000-0000-0000-0000-000000000000}" id="{40274E0A-9A04-480D-A5E8-2C38F8B3CAD3}">
    <text>Empty values are replaced with "NA" in the R tool.</text>
  </threadedComment>
  <threadedComment ref="E78" dT="2022-09-13T14:35:47.65" personId="{00000000-0000-0000-0000-000000000000}" id="{61FF9366-C253-4143-8900-DE7FDB924463}">
    <text>No spaces in this ID!</text>
  </threadedComment>
  <threadedComment ref="F78" dT="2021-01-25T18:27:05.88" personId="{00000000-0000-0000-0000-000000000000}" id="{542BB73C-7B7B-47C8-9756-BF410F525304}">
    <text>"N/A" is converted to "NA" in the R Tool</text>
  </threadedComment>
  <threadedComment ref="G78"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8" dT="2021-04-02T15:33:36.18" personId="{00000000-0000-0000-0000-000000000000}" id="{3962DDEC-520D-4477-AB4D-6A758B04F9CC}">
    <text>Boolean field -- indicates whether a sector includes sub-impact estimates. See sector table above for list of sub-impact estimates.</text>
  </threadedComment>
  <threadedComment ref="F124" dT="2021-01-25T18:27:53.76" personId="{00000000-0000-0000-0000-000000000000}" id="{46412BAC-F8AA-4C6A-9657-79D004ABECB6}">
    <text>Empty values are replaced with "NA" in the R tool.</text>
  </threadedComment>
  <threadedComment ref="R124" dT="2021-01-25T18:07:09.78" personId="{00000000-0000-0000-0000-000000000000}" id="{CEA9DDE6-3350-41DC-8E42-E0F398550E2B}">
    <text>Check presence of data in the table.</text>
  </threadedComment>
  <threadedComment ref="I142" dT="2021-04-29T18:53:19.81" personId="{00000000-0000-0000-0000-000000000000}" id="{B944EC01-36D0-40EC-99E6-BA8270B055AE}">
    <text>May add a physical scalar in the future - total regional property value</text>
  </threadedComment>
  <threadedComment ref="I142" dT="2021-04-29T18:53:45.21" personId="{00000000-0000-0000-0000-000000000000}" id="{D0F6E8CF-0610-4E7B-8A56-BC47CE157016}" parentId="{B944EC01-36D0-40EC-99E6-BA8270B055AE}">
    <text>For now keeping it without, for consistency with coastal properties</text>
  </threadedComment>
  <threadedComment ref="F17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tabSelected="1"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0"/>
  <sheetViews>
    <sheetView topLeftCell="B6" workbookViewId="0">
      <pane xSplit="2" topLeftCell="G1" activePane="topRight" state="frozen"/>
      <selection activeCell="B1" sqref="B1"/>
      <selection pane="topRight" activeCell="M24" sqref="M24"/>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25</v>
      </c>
      <c r="I4" s="62">
        <f ca="1" xml:space="preserve"> doc_tablesList[[#This Row],[Number of Data Rows]] + doc_tablesList[[#This Row],[Header Row]]</f>
        <v>43</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78</v>
      </c>
      <c r="H9" s="62">
        <f ca="1" xml:space="preserve"> MAX( INDIRECT( _xlfn.TEXTJOIN( "", , doc_tablesList[[#This Row],[Table Name]], "[", doc_tablesList[[#This Row],[ID_columnName]], "]" ) ) )</f>
        <v>42</v>
      </c>
      <c r="I9" s="62">
        <f ca="1" xml:space="preserve"> doc_tablesList[[#This Row],[Number of Data Rows]] + doc_tablesList[[#This Row],[Header Row]]</f>
        <v>120</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47</v>
      </c>
      <c r="H10" s="62">
        <f ca="1" xml:space="preserve"> MAX( INDIRECT( _xlfn.TEXTJOIN( "", , doc_tablesList[[#This Row],[Table Name]], "[", doc_tablesList[[#This Row],[ID_columnName]], "]" ) ) )</f>
        <v>25</v>
      </c>
      <c r="I10" s="62">
        <f ca="1" xml:space="preserve"> doc_tablesList[[#This Row],[Number of Data Rows]] + doc_tablesList[[#This Row],[Header Row]]</f>
        <v>72</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124</v>
      </c>
      <c r="H11" s="62">
        <f ca="1" xml:space="preserve"> MAX( INDIRECT( _xlfn.TEXTJOIN( "", , doc_tablesList[[#This Row],[Table Name]], "[", doc_tablesList[[#This Row],[ID_columnName]], "]" ) ) )</f>
        <v>43</v>
      </c>
      <c r="I11" s="62">
        <f ca="1" xml:space="preserve"> doc_tablesList[[#This Row],[Number of Data Rows]] + doc_tablesList[[#This Row],[Header Row]]</f>
        <v>167</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172</v>
      </c>
      <c r="H12" s="62">
        <f ca="1" xml:space="preserve"> MAX( INDIRECT( _xlfn.TEXTJOIN( "", , doc_tablesList[[#This Row],[Table Name]], "[", doc_tablesList[[#This Row],[ID_columnName]], "]" ) ) )</f>
        <v>31</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6" sqref="E6"/>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6"/>
  <sheetViews>
    <sheetView topLeftCell="A124" zoomScale="90" zoomScaleNormal="90" workbookViewId="0">
      <pane xSplit="3" topLeftCell="D1" activePane="topRight" state="frozen"/>
      <selection pane="topRight" activeCell="E107" sqref="E107"/>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4" spans="1:21" ht="21" x14ac:dyDescent="0.3">
      <c r="C14" s="89" t="s">
        <v>1025</v>
      </c>
      <c r="D14" s="86" t="s">
        <v>1031</v>
      </c>
      <c r="E14" s="87" t="s">
        <v>1016</v>
      </c>
      <c r="F14" s="88" t="s">
        <v>1024</v>
      </c>
    </row>
    <row r="16" spans="1:21" ht="14.5" x14ac:dyDescent="0.35">
      <c r="A16" s="47"/>
      <c r="B16" s="48" t="s">
        <v>238</v>
      </c>
      <c r="C16" s="48"/>
      <c r="D16" s="48"/>
      <c r="E16" s="48"/>
      <c r="F16" s="48"/>
      <c r="G16" s="48"/>
      <c r="H16" s="48"/>
      <c r="I16" s="48"/>
      <c r="J16" s="48"/>
      <c r="K16" s="48"/>
      <c r="L16" s="48"/>
      <c r="M16" s="48"/>
      <c r="N16" s="48"/>
      <c r="O16" s="48"/>
      <c r="P16" s="48"/>
      <c r="Q16" s="48"/>
      <c r="R16" s="48"/>
      <c r="S16" s="48"/>
      <c r="T16" s="48"/>
      <c r="U16" s="48"/>
    </row>
    <row r="18" spans="2:16" ht="39" x14ac:dyDescent="0.3">
      <c r="B18" s="49" t="s">
        <v>780</v>
      </c>
      <c r="C18" s="50" t="s">
        <v>219</v>
      </c>
      <c r="D18" s="49" t="s">
        <v>247</v>
      </c>
      <c r="E18" s="51" t="s">
        <v>760</v>
      </c>
      <c r="F18" s="51" t="s">
        <v>890</v>
      </c>
      <c r="G18" s="51" t="s">
        <v>1036</v>
      </c>
      <c r="H18" s="51" t="s">
        <v>1245</v>
      </c>
      <c r="I18" s="51" t="s">
        <v>831</v>
      </c>
      <c r="J18" s="51" t="s">
        <v>832</v>
      </c>
      <c r="K18" s="51" t="s">
        <v>1246</v>
      </c>
      <c r="L18" s="51" t="s">
        <v>975</v>
      </c>
      <c r="M18" s="51" t="s">
        <v>976</v>
      </c>
      <c r="N18" s="51" t="s">
        <v>977</v>
      </c>
      <c r="O18" s="51" t="s">
        <v>978</v>
      </c>
      <c r="P18" s="51" t="s">
        <v>1023</v>
      </c>
    </row>
    <row r="19" spans="2:16" ht="21" x14ac:dyDescent="0.3">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3">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1.5" x14ac:dyDescent="0.3">
      <c r="B21" s="122">
        <f xml:space="preserve"> ROW( co_sectors[[#This Row],[row_id]] ) - ROW( co_sectors[[#Headers],[row_id]] )</f>
        <v>3</v>
      </c>
      <c r="C21" s="119" t="s">
        <v>1248</v>
      </c>
      <c r="D21" s="54" t="s">
        <v>1263</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1" x14ac:dyDescent="0.3">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3">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1.5" x14ac:dyDescent="0.3">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31.5" x14ac:dyDescent="0.3">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x14ac:dyDescent="0.3">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31.5" x14ac:dyDescent="0.3">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ht="21" x14ac:dyDescent="0.3">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42" x14ac:dyDescent="0.3">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3">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3">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3">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x14ac:dyDescent="0.3">
      <c r="B33" s="122">
        <f xml:space="preserve"> ROW( co_sectors[[#This Row],[row_id]] ) - ROW( co_sectors[[#Headers],[row_id]] )</f>
        <v>15</v>
      </c>
      <c r="C33" s="124" t="s">
        <v>1312</v>
      </c>
      <c r="D33" s="54" t="s">
        <v>1313</v>
      </c>
      <c r="E33" s="28">
        <v>1</v>
      </c>
      <c r="F33" s="31" t="s">
        <v>819</v>
      </c>
      <c r="G33" s="5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N/A</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1</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63</v>
      </c>
    </row>
    <row r="34" spans="1:21" ht="31.5" x14ac:dyDescent="0.3">
      <c r="B34" s="120">
        <f xml:space="preserve"> ROW( co_sectors[[#This Row],[row_id]] ) - ROW( co_sectors[[#Headers],[row_id]] )</f>
        <v>16</v>
      </c>
      <c r="C34" s="121" t="s">
        <v>209</v>
      </c>
      <c r="D34" s="55" t="s">
        <v>209</v>
      </c>
      <c r="E34" s="28">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31.5" x14ac:dyDescent="0.3">
      <c r="B35" s="122">
        <f xml:space="preserve"> ROW( co_sectors[[#This Row],[row_id]] ) - ROW( co_sectors[[#Headers],[row_id]] )</f>
        <v>17</v>
      </c>
      <c r="C35" s="119" t="s">
        <v>216</v>
      </c>
      <c r="D35" s="54" t="s">
        <v>216</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0</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5" s="68" t="str">
        <f ca="1" xml:space="preserve"> _xlfn.TEXTJOIN( ", ", 1,
  OFFSET( INDIRECT( ADDRESS( ROW( INDEX( co_impactYears[sector_id], MATCH( co_sectors[[#This Row],[sector_id]], co_impactYears[sector_id], 0 ) ) ),  COLUMN( co_impactYears[[#Headers],[sector_id]] ), , , "controlTables" ) ), 0, 1, 1, 4 )
)</f>
        <v>N/A</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68" cm="1">
        <f t="array" ref="K35" xml:space="preserve"> SUMPRODUCT( --( co_sectors[[#This Row],[sector_id]] = co_variants[sector_id] ) )</f>
        <v>3</v>
      </c>
      <c r="L35" s="68" cm="1">
        <f t="array" ref="L35" xml:space="preserve"> SUMPRODUCT( --( co_sectors[[#This Row],[sector_id]] = co_impactTypes[sector_id] ) )</f>
        <v>1</v>
      </c>
      <c r="M35" s="68" cm="1">
        <f t="array" ref="M35" xml:space="preserve"> IF( INDEX( co_impactYears[N/A], MATCH( 1, --( co_sectors[[#This Row],[sector_id]] = co_impactYears[sector_id] ), 0 ) ) = "N/A", 1, 2 )</f>
        <v>1</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189</v>
      </c>
    </row>
    <row r="36" spans="1:21" ht="42" x14ac:dyDescent="0.3">
      <c r="B36" s="120">
        <f xml:space="preserve"> ROW( co_sectors[[#This Row],[row_id]] ) - ROW( co_sectors[[#Headers],[row_id]] )</f>
        <v>18</v>
      </c>
      <c r="C36" s="121" t="s">
        <v>85</v>
      </c>
      <c r="D36" s="55" t="s">
        <v>197</v>
      </c>
      <c r="E36" s="29">
        <v>1</v>
      </c>
      <c r="F36" s="30" t="s">
        <v>819</v>
      </c>
      <c r="G36" s="52" cm="1">
        <f t="array" ref="G36" xml:space="preserve"> IF( AND( SUMPRODUCT( co_impactYears[2010], --( co_sectors[[#This Row],[sector_id]] = co_impactYears[sector_id] ) ) &gt; 1,  SUMPRODUCT( co_impactYears[2090], --( co_sectors[[#This Row],[sector_id]] = co_impactYears[sector_id] ) ) &gt; 1 ), 1, 0 )</f>
        <v>1</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2010, 2090</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6" s="68" cm="1">
        <f t="array" ref="K36" xml:space="preserve"> SUMPRODUCT( --( co_sectors[[#This Row],[sector_id]] = co_variants[sector_id] ) )</f>
        <v>1</v>
      </c>
      <c r="L36" s="68" cm="1">
        <f t="array" ref="L36" xml:space="preserve"> SUMPRODUCT( --( co_sectors[[#This Row],[sector_id]] = co_impactTypes[sector_id] ) )</f>
        <v>5</v>
      </c>
      <c r="M36" s="68" cm="1">
        <f t="array" ref="M36" xml:space="preserve"> IF( INDEX( co_impactYears[N/A], MATCH( 1, --( co_sectors[[#This Row],[sector_id]] = co_impactYears[sector_id] ), 0 ) ) = "N/A", 1, 2 )</f>
        <v>2</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630</v>
      </c>
    </row>
    <row r="37" spans="1:21" x14ac:dyDescent="0.3">
      <c r="B37" s="122">
        <f xml:space="preserve"> ROW( co_sectors[[#This Row],[row_id]] ) - ROW( co_sectors[[#Headers],[row_id]] )</f>
        <v>19</v>
      </c>
      <c r="C37" s="124" t="s">
        <v>225</v>
      </c>
      <c r="D37" s="54" t="s">
        <v>226</v>
      </c>
      <c r="E37" s="28">
        <v>1</v>
      </c>
      <c r="F37" s="30"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68" cm="1">
        <f t="array" ref="K37" xml:space="preserve"> SUMPRODUCT( --( co_sectors[[#This Row],[sector_id]] = co_variants[sector_id] ) )</f>
        <v>1</v>
      </c>
      <c r="L37" s="68" cm="1">
        <f t="array" ref="L37" xml:space="preserve"> SUMPRODUCT( --( co_sectors[[#This Row],[sector_id]] = co_impactTypes[sector_id] ) )</f>
        <v>1</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63</v>
      </c>
    </row>
    <row r="38" spans="1:21" ht="21" x14ac:dyDescent="0.3">
      <c r="B38" s="120">
        <f xml:space="preserve"> ROW( co_sectors[[#This Row],[row_id]] ) - ROW( co_sectors[[#Headers],[row_id]] )</f>
        <v>20</v>
      </c>
      <c r="C38" s="121" t="s">
        <v>983</v>
      </c>
      <c r="D38" s="55" t="s">
        <v>984</v>
      </c>
      <c r="E38" s="29">
        <v>1</v>
      </c>
      <c r="F38" s="31" t="s">
        <v>819</v>
      </c>
      <c r="G38" s="52" cm="1">
        <f t="array" ref="G38" xml:space="preserve"> IF( AND( SUMPRODUCT( co_impactYears[2010], --( co_sectors[[#This Row],[sector_id]] = co_impactYears[sector_id] ) ) &gt; 1,  SUMPRODUCT( co_impactYears[2090], --( co_sectors[[#This Row],[sector_id]] = co_impactYears[sector_id] ) ) &gt; 1 ), 1, 0 )</f>
        <v>0</v>
      </c>
      <c r="H38" s="68"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68" t="str">
        <f ca="1" xml:space="preserve"> _xlfn.TEXTJOIN( ", ", 1,
  OFFSET( INDIRECT( ADDRESS( ROW( INDEX( co_impactYears[sector_id], MATCH( co_sectors[[#This Row],[sector_id]], co_impactYears[sector_id], 0 ) ) ),  COLUMN( co_impactYears[[#Headers],[sector_id]] ), , , "controlTables" ) ), 0, 1, 1, 4 )
)</f>
        <v>N/A</v>
      </c>
      <c r="J38" s="6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8" s="68" cm="1">
        <f t="array" ref="K38" xml:space="preserve"> SUMPRODUCT( --( co_sectors[[#This Row],[sector_id]] = co_variants[sector_id] ) )</f>
        <v>1</v>
      </c>
      <c r="L38" s="68" cm="1">
        <f t="array" ref="L38" xml:space="preserve"> SUMPRODUCT( --( co_sectors[[#This Row],[sector_id]] = co_impactTypes[sector_id] ) )</f>
        <v>3</v>
      </c>
      <c r="M38" s="68" cm="1">
        <f t="array" ref="M38" xml:space="preserve"> IF( INDEX( co_impactYears[N/A], MATCH( 1, --( co_sectors[[#This Row],[sector_id]] = co_impactYears[sector_id] ), 0 ) ) = "N/A", 1, 2 )</f>
        <v>1</v>
      </c>
      <c r="N38" s="68" cm="1">
        <f t="array" ref="N38" xml:space="preserve"> INDEX( co_modelTypes[Number of models], MATCH( 1, --( co_sectors[[#This Row],[modelType]] = co_modelTypes[modelType_id] ), 0 ) ) + IF( co_sectors[[#This Row],[modelType]] = "gcm", 1, 0 )</f>
        <v>9</v>
      </c>
      <c r="O38" s="68" cm="1">
        <f t="array" ref="O38" xml:space="preserve"> INDEX( co_modelTypes[Number of levels], MATCH( 1, --( co_sectors[[#This Row],[modelType]] = co_modelTypes[modelType_id] ), 0 ) )</f>
        <v>7</v>
      </c>
      <c r="P38" s="68">
        <f xml:space="preserve"> PRODUCT( co_sectors[[#This Row],[Number of variants]:[Number of levels]] )</f>
        <v>189</v>
      </c>
    </row>
    <row r="39" spans="1:21" ht="21" x14ac:dyDescent="0.3">
      <c r="B39" s="122">
        <f xml:space="preserve"> ROW( co_sectors[[#This Row],[row_id]] ) - ROW( co_sectors[[#Headers],[row_id]] )</f>
        <v>21</v>
      </c>
      <c r="C39" s="124" t="s">
        <v>1306</v>
      </c>
      <c r="D39" s="54" t="s">
        <v>1306</v>
      </c>
      <c r="E39" s="28">
        <v>1</v>
      </c>
      <c r="F39" s="31"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9" s="68" cm="1">
        <f t="array" ref="K39" xml:space="preserve"> SUMPRODUCT( --( co_sectors[[#This Row],[sector_id]] = co_variants[sector_id] ) )</f>
        <v>1</v>
      </c>
      <c r="L39" s="68" cm="1">
        <f t="array" ref="L39" xml:space="preserve"> SUMPRODUCT( --( co_sectors[[#This Row],[sector_id]] = co_impactTypes[sector_id] ) )</f>
        <v>3</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189</v>
      </c>
    </row>
    <row r="40" spans="1:21" x14ac:dyDescent="0.3">
      <c r="B40" s="120">
        <f xml:space="preserve"> ROW( co_sectors[[#This Row],[row_id]] ) - ROW( co_sectors[[#Headers],[row_id]] )</f>
        <v>22</v>
      </c>
      <c r="C40" s="121" t="s">
        <v>227</v>
      </c>
      <c r="D40" s="55" t="s">
        <v>228</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68" cm="1">
        <f t="array" ref="K40" xml:space="preserve"> SUMPRODUCT( --( co_sectors[[#This Row],[sector_id]] = co_variants[sector_id] ) )</f>
        <v>1</v>
      </c>
      <c r="L40" s="68" cm="1">
        <f t="array" ref="L40" xml:space="preserve"> SUMPRODUCT( --( co_sectors[[#This Row],[sector_id]] = co_impactTypes[sector_id] ) )</f>
        <v>1</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63</v>
      </c>
    </row>
    <row r="41" spans="1:21" ht="21" x14ac:dyDescent="0.3">
      <c r="B41" s="120">
        <f xml:space="preserve"> ROW( co_sectors[[#This Row],[row_id]] ) - ROW( co_sectors[[#Headers],[row_id]] )</f>
        <v>23</v>
      </c>
      <c r="C41" s="121" t="s">
        <v>761</v>
      </c>
      <c r="D41" s="55" t="s">
        <v>761</v>
      </c>
      <c r="E41" s="28">
        <v>1</v>
      </c>
      <c r="F41" s="30"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1" s="68" cm="1">
        <f t="array" ref="K41" xml:space="preserve"> SUMPRODUCT( --( co_sectors[[#This Row],[sector_id]] = co_variants[sector_id] ) )</f>
        <v>1</v>
      </c>
      <c r="L41" s="68" cm="1">
        <f t="array" ref="L41" xml:space="preserve"> SUMPRODUCT( --( co_sectors[[#This Row],[sector_id]] = co_impactTypes[sector_id] ) )</f>
        <v>3</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189</v>
      </c>
    </row>
    <row r="42" spans="1:21" x14ac:dyDescent="0.3">
      <c r="B42" s="120">
        <f xml:space="preserve"> ROW( co_sectors[[#This Row],[row_id]] ) - ROW( co_sectors[[#Headers],[row_id]] )</f>
        <v>24</v>
      </c>
      <c r="C42" s="124" t="s">
        <v>1088</v>
      </c>
      <c r="D42" s="54" t="s">
        <v>1098</v>
      </c>
      <c r="E42" s="28">
        <v>1</v>
      </c>
      <c r="F42" s="31" t="s">
        <v>819</v>
      </c>
      <c r="G42" s="52" cm="1">
        <f t="array" ref="G42" xml:space="preserve"> IF( AND( SUMPRODUCT( co_impactYears[2010], --( co_sectors[[#This Row],[sector_id]] = co_impactYears[sector_id] ) ) &gt; 1,  SUMPRODUCT( co_impactYears[2090], --( co_sectors[[#This Row],[sector_id]] = co_impactYears[sector_id] ) ) &gt; 1 ), 1, 0 )</f>
        <v>0</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N/A</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N/A</v>
      </c>
      <c r="K42" s="68" cm="1">
        <f t="array" ref="K42" xml:space="preserve"> SUMPRODUCT( --( co_sectors[[#This Row],[sector_id]] = co_variants[sector_id] ) )</f>
        <v>1</v>
      </c>
      <c r="L42" s="68" cm="1">
        <f t="array" ref="L42" xml:space="preserve"> SUMPRODUCT( --( co_sectors[[#This Row],[sector_id]] = co_impactTypes[sector_id] ) )</f>
        <v>1</v>
      </c>
      <c r="M42" s="68" cm="1">
        <f t="array" ref="M42" xml:space="preserve"> IF( INDEX( co_impactYears[N/A], MATCH( 1, --( co_sectors[[#This Row],[sector_id]] = co_impactYears[sector_id] ), 0 ) ) = "N/A", 1, 2 )</f>
        <v>1</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63</v>
      </c>
    </row>
    <row r="43" spans="1:21" ht="21" x14ac:dyDescent="0.3">
      <c r="B43" s="120">
        <f xml:space="preserve"> ROW( co_sectors[[#This Row],[row_id]] ) - ROW( co_sectors[[#Headers],[row_id]] )</f>
        <v>25</v>
      </c>
      <c r="C43" s="124" t="s">
        <v>89</v>
      </c>
      <c r="D43" s="54" t="s">
        <v>196</v>
      </c>
      <c r="E43" s="28">
        <v>1</v>
      </c>
      <c r="F43" s="30" t="s">
        <v>819</v>
      </c>
      <c r="G43" s="52" cm="1">
        <f t="array" ref="G43" xml:space="preserve"> IF( AND( SUMPRODUCT( co_impactYears[2010], --( co_sectors[[#This Row],[sector_id]] = co_impactYears[sector_id] ) ) &gt; 1,  SUMPRODUCT( co_impactYears[2090], --( co_sectors[[#This Row],[sector_id]] = co_impactYears[sector_id] ) ) &gt; 1 ), 1, 0 )</f>
        <v>1</v>
      </c>
      <c r="H43" s="68" t="str" cm="1">
        <f t="array" aca="1" ref="H43" ca="1" xml:space="preserve"> _xlfn.TEXTJOIN( ", ", 1,
  IF( OFFSET( INDIRECT( ADDRESS( ROW( co_variants[[#Headers],[row_id]] ),  COLUMN( co_variants[[#Headers],[sector_id]] ), , , "controlTables" ) ), 1, 0, MAX( co_variants[row_id] ), 1 ) = co_sectors[[#This Row],[sector_id]], co_variants[variant_label], "" )
)</f>
        <v>N/A</v>
      </c>
      <c r="I43" s="68" t="str">
        <f ca="1" xml:space="preserve"> _xlfn.TEXTJOIN( ", ", 1,
  OFFSET( INDIRECT( ADDRESS( ROW( INDEX( co_impactYears[sector_id], MATCH( co_sectors[[#This Row],[sector_id]], co_impactYears[sector_id], 0 ) ) ),  COLUMN( co_impactYears[[#Headers],[sector_id]] ), , , "controlTables" ) ), 0, 1, 1, 4 )
)</f>
        <v>2010, 2090</v>
      </c>
      <c r="J43" s="68" t="str" cm="1">
        <f t="array" aca="1" ref="J43"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3" s="68" cm="1">
        <f t="array" ref="K43" xml:space="preserve"> SUMPRODUCT( --( co_sectors[[#This Row],[sector_id]] = co_variants[sector_id] ) )</f>
        <v>1</v>
      </c>
      <c r="L43" s="68" cm="1">
        <f t="array" ref="L43" xml:space="preserve"> SUMPRODUCT( --( co_sectors[[#This Row],[sector_id]] = co_impactTypes[sector_id] ) )</f>
        <v>3</v>
      </c>
      <c r="M43" s="68" cm="1">
        <f t="array" ref="M43" xml:space="preserve"> IF( INDEX( co_impactYears[N/A], MATCH( 1, --( co_sectors[[#This Row],[sector_id]] = co_impactYears[sector_id] ), 0 ) ) = "N/A", 1, 2 )</f>
        <v>2</v>
      </c>
      <c r="N43" s="68" cm="1">
        <f t="array" ref="N43" xml:space="preserve"> INDEX( co_modelTypes[Number of models], MATCH( 1, --( co_sectors[[#This Row],[modelType]] = co_modelTypes[modelType_id] ), 0 ) ) + IF( co_sectors[[#This Row],[modelType]] = "gcm", 1, 0 )</f>
        <v>9</v>
      </c>
      <c r="O43" s="68" cm="1">
        <f t="array" ref="O43" xml:space="preserve"> INDEX( co_modelTypes[Number of levels], MATCH( 1, --( co_sectors[[#This Row],[modelType]] = co_modelTypes[modelType_id] ), 0 ) )</f>
        <v>7</v>
      </c>
      <c r="P43" s="68">
        <f xml:space="preserve"> PRODUCT( co_sectors[[#This Row],[Number of variants]:[Number of levels]] )</f>
        <v>378</v>
      </c>
    </row>
    <row r="45" spans="1:21" ht="14.5" x14ac:dyDescent="0.35">
      <c r="A45" s="47"/>
      <c r="B45" s="48" t="s">
        <v>1028</v>
      </c>
      <c r="C45" s="48"/>
      <c r="D45" s="48"/>
      <c r="E45" s="48"/>
      <c r="F45" s="48"/>
      <c r="G45" s="48"/>
      <c r="H45" s="48"/>
      <c r="I45" s="48"/>
      <c r="J45" s="48"/>
      <c r="K45" s="48"/>
      <c r="L45" s="48"/>
      <c r="M45" s="48"/>
      <c r="N45" s="48"/>
      <c r="O45" s="48"/>
      <c r="P45" s="48"/>
      <c r="Q45" s="48"/>
      <c r="R45" s="48"/>
      <c r="S45" s="48"/>
      <c r="T45" s="48"/>
      <c r="U45" s="48"/>
    </row>
    <row r="47" spans="1:21" x14ac:dyDescent="0.3">
      <c r="B47" s="60" t="s">
        <v>780</v>
      </c>
      <c r="C47" s="60" t="s">
        <v>219</v>
      </c>
      <c r="D47" s="62" t="s">
        <v>201</v>
      </c>
      <c r="E47" s="31" t="s">
        <v>902</v>
      </c>
      <c r="F47" s="62" t="s">
        <v>903</v>
      </c>
    </row>
    <row r="48" spans="1:21" x14ac:dyDescent="0.3">
      <c r="B48" s="7">
        <f xml:space="preserve"> ROW( co_impactYears[[#This Row],[row_id]] ) - ROW(co_impactYears[[#Headers],[row_id]] )</f>
        <v>1</v>
      </c>
      <c r="C48" s="14" t="s">
        <v>559</v>
      </c>
      <c r="D48" s="62" t="str" cm="1">
        <f t="array" ref="D48" xml:space="preserve"> IF( SUMPRODUCT( --( VALUE( controlTables!E$47 ) = data_scaledImpacts[impactYear] ), --( co_impactYears[[#This Row],[sector_id]] = data_scaledImpacts[sector] ) ) &gt; 0, "", controlTables!D$47  )</f>
        <v>N/A</v>
      </c>
      <c r="E48" s="31" t="str" cm="1">
        <f t="array" ref="E48" xml:space="preserve"> IF( SUMPRODUCT( --( VALUE( controlTables!E$47 ) = data_scaledImpacts[impactYear] ), --( co_impactYears[[#This Row],[sector_id]] = data_scaledImpacts[sector] ) ) &gt; 0, VALUE( controlTables!E$47 ), "" )</f>
        <v/>
      </c>
      <c r="F48" s="62" t="str" cm="1">
        <f t="array" ref="F48" xml:space="preserve"> IF( SUMPRODUCT( --( VALUE( controlTables!F$47 ) = data_scaledImpacts[impactYear] ), --( co_impactYears[[#This Row],[sector_id]] = data_scaledImpacts[sector] ) ) &gt; 0, VALUE( controlTables!F$47 ), "" )</f>
        <v/>
      </c>
    </row>
    <row r="49" spans="2:6" x14ac:dyDescent="0.3">
      <c r="B49" s="7">
        <f xml:space="preserve"> ROW( co_impactYears[[#This Row],[row_id]] ) - ROW(co_impactYears[[#Headers],[row_id]] )</f>
        <v>2</v>
      </c>
      <c r="C49" s="14" t="s">
        <v>1005</v>
      </c>
      <c r="D49" s="62" t="str" cm="1">
        <f t="array" ref="D49" xml:space="preserve"> IF( SUMPRODUCT( --( VALUE( controlTables!E$47 ) = data_scaledImpacts[impactYear] ), --( co_impactYears[[#This Row],[sector_id]] = data_scaledImpacts[sector] ) ) &gt; 0, "", controlTables!D$47  )</f>
        <v>N/A</v>
      </c>
      <c r="E49" s="31" t="str" cm="1">
        <f t="array" ref="E49" xml:space="preserve"> IF( SUMPRODUCT( --( VALUE( controlTables!E$47 ) = data_scaledImpacts[impactYear] ), --( co_impactYears[[#This Row],[sector_id]] = data_scaledImpacts[sector] ) ) &gt; 0, VALUE( controlTables!E$47 ), "" )</f>
        <v/>
      </c>
      <c r="F49" s="62" t="str" cm="1">
        <f t="array" ref="F49" xml:space="preserve"> IF( SUMPRODUCT( --( VALUE( controlTables!F$47 ) = data_scaledImpacts[impactYear] ), --( co_impactYears[[#This Row],[sector_id]] = data_scaledImpacts[sector] ) ) &gt; 0, VALUE( controlTables!F$47 ), "" )</f>
        <v/>
      </c>
    </row>
    <row r="50" spans="2:6" x14ac:dyDescent="0.3">
      <c r="B50" s="7">
        <f xml:space="preserve"> ROW( co_impactYears[[#This Row],[row_id]] ) - ROW(co_impactYears[[#Headers],[row_id]] )</f>
        <v>3</v>
      </c>
      <c r="C50" s="14" t="s">
        <v>1248</v>
      </c>
      <c r="D50" s="62" t="str" cm="1">
        <f t="array" ref="D50" xml:space="preserve"> IF( SUMPRODUCT( --( VALUE( controlTables!E$47 ) = data_scaledImpacts[impactYear] ), --( co_impactYears[[#This Row],[sector_id]] = data_scaledImpacts[sector] ) ) &gt; 0, "", controlTables!D$47  )</f>
        <v>N/A</v>
      </c>
      <c r="E50" s="31" t="str" cm="1">
        <f t="array" ref="E50" xml:space="preserve"> IF( SUMPRODUCT( --( VALUE( controlTables!E$47 ) = data_scaledImpacts[impactYear] ), --( co_impactYears[[#This Row],[sector_id]] = data_scaledImpacts[sector] ) ) &gt; 0, VALUE( controlTables!E$47 ), "" )</f>
        <v/>
      </c>
      <c r="F50" s="62" t="str" cm="1">
        <f t="array" ref="F50" xml:space="preserve"> IF( SUMPRODUCT( --( VALUE( controlTables!F$47 ) = data_scaledImpacts[impactYear] ), --( co_impactYears[[#This Row],[sector_id]] = data_scaledImpacts[sector] ) ) &gt; 0, VALUE( controlTables!F$47 ), "" )</f>
        <v/>
      </c>
    </row>
    <row r="51" spans="2:6" x14ac:dyDescent="0.3">
      <c r="B51" s="7">
        <f xml:space="preserve"> ROW( co_impactYears[[#This Row],[row_id]] ) - ROW(co_impactYears[[#Headers],[row_id]] )</f>
        <v>4</v>
      </c>
      <c r="C51" s="14" t="s">
        <v>1229</v>
      </c>
      <c r="D51" s="62" t="str" cm="1">
        <f t="array" ref="D51" xml:space="preserve"> IF( SUMPRODUCT( --( VALUE( controlTables!E$47 ) = data_scaledImpacts[impactYear] ), --( co_impactYears[[#This Row],[sector_id]] = data_scaledImpacts[sector] ) ) &gt; 0, "", controlTables!D$47  )</f>
        <v>N/A</v>
      </c>
      <c r="E51" s="31" t="str" cm="1">
        <f t="array" ref="E51" xml:space="preserve"> IF( SUMPRODUCT( --( VALUE( controlTables!E$47 ) = data_scaledImpacts[impactYear] ), --( co_impactYears[[#This Row],[sector_id]] = data_scaledImpacts[sector] ) ) &gt; 0, VALUE( controlTables!E$47 ), "" )</f>
        <v/>
      </c>
      <c r="F51" s="62" t="str" cm="1">
        <f t="array" ref="F51" xml:space="preserve"> IF( SUMPRODUCT( --( VALUE( controlTables!F$47 ) = data_scaledImpacts[impactYear] ), --( co_impactYears[[#This Row],[sector_id]] = data_scaledImpacts[sector] ) ) &gt; 0, VALUE( controlTables!F$47 ), "" )</f>
        <v/>
      </c>
    </row>
    <row r="52" spans="2:6" x14ac:dyDescent="0.3">
      <c r="B52" s="7">
        <f xml:space="preserve"> ROW( co_impactYears[[#This Row],[row_id]] ) - ROW(co_impactYears[[#Headers],[row_id]] )</f>
        <v>5</v>
      </c>
      <c r="C52" s="14" t="s">
        <v>1230</v>
      </c>
      <c r="D52" s="62" t="str" cm="1">
        <f t="array" ref="D52" xml:space="preserve"> IF( SUMPRODUCT( --( VALUE( controlTables!E$47 ) = data_scaledImpacts[impactYear] ), --( co_impactYears[[#This Row],[sector_id]] = data_scaledImpacts[sector] ) ) &gt; 0, "", controlTables!D$47  )</f>
        <v>N/A</v>
      </c>
      <c r="E52" s="31" t="str" cm="1">
        <f t="array" ref="E52" xml:space="preserve"> IF( SUMPRODUCT( --( VALUE( controlTables!E$47 ) = data_scaledImpacts[impactYear] ), --( co_impactYears[[#This Row],[sector_id]] = data_scaledImpacts[sector] ) ) &gt; 0, VALUE( controlTables!E$47 ), "" )</f>
        <v/>
      </c>
      <c r="F52" s="62" t="str" cm="1">
        <f t="array" ref="F52" xml:space="preserve"> IF( SUMPRODUCT( --( VALUE( controlTables!F$47 ) = data_scaledImpacts[impactYear] ), --( co_impactYears[[#This Row],[sector_id]] = data_scaledImpacts[sector] ) ) &gt; 0, VALUE( controlTables!F$47 ), "" )</f>
        <v/>
      </c>
    </row>
    <row r="53" spans="2:6" x14ac:dyDescent="0.3">
      <c r="B53" s="7">
        <f xml:space="preserve"> ROW( co_impactYears[[#This Row],[row_id]] ) - ROW(co_impactYears[[#Headers],[row_id]] )</f>
        <v>6</v>
      </c>
      <c r="C53" s="14" t="s">
        <v>1159</v>
      </c>
      <c r="D53" s="62" t="str" cm="1">
        <f t="array" ref="D53" xml:space="preserve"> IF( SUMPRODUCT( --( VALUE( controlTables!E$47 ) = data_scaledImpacts[impactYear] ), --( co_impactYears[[#This Row],[sector_id]] = data_scaledImpacts[sector] ) ) &gt; 0, "", controlTables!D$47  )</f>
        <v>N/A</v>
      </c>
      <c r="E53" s="31" t="str" cm="1">
        <f t="array" ref="E53" xml:space="preserve"> IF( SUMPRODUCT( --( VALUE( controlTables!E$47 ) = data_scaledImpacts[impactYear] ), --( co_impactYears[[#This Row],[sector_id]] = data_scaledImpacts[sector] ) ) &gt; 0, VALUE( controlTables!E$47 ), "" )</f>
        <v/>
      </c>
      <c r="F53" s="62" t="str" cm="1">
        <f t="array" ref="F53" xml:space="preserve"> IF( SUMPRODUCT( --( VALUE( controlTables!F$47 ) = data_scaledImpacts[impactYear] ), --( co_impactYears[[#This Row],[sector_id]] = data_scaledImpacts[sector] ) ) &gt; 0, VALUE( controlTables!F$47 ), "" )</f>
        <v/>
      </c>
    </row>
    <row r="54" spans="2:6" x14ac:dyDescent="0.3">
      <c r="B54" s="7">
        <f xml:space="preserve"> ROW( co_impactYears[[#This Row],[row_id]] ) - ROW(co_impactYears[[#Headers],[row_id]] )</f>
        <v>7</v>
      </c>
      <c r="C54" s="14" t="s">
        <v>86</v>
      </c>
      <c r="D54" s="62" t="str" cm="1">
        <f t="array" ref="D54" xml:space="preserve"> IF( SUMPRODUCT( --( VALUE( controlTables!E$47 ) = data_scaledImpacts[impactYear] ), --( co_impactYears[[#This Row],[sector_id]] = data_scaledImpacts[sector] ) ) &gt; 0, "", controlTables!D$47  )</f>
        <v>N/A</v>
      </c>
      <c r="E54" s="31" t="str" cm="1">
        <f t="array" ref="E54" xml:space="preserve"> IF( SUMPRODUCT( --( VALUE( controlTables!E$47 ) = data_scaledImpacts[impactYear] ), --( co_impactYears[[#This Row],[sector_id]] = data_scaledImpacts[sector] ) ) &gt; 0, VALUE( controlTables!E$47 ), "" )</f>
        <v/>
      </c>
      <c r="F54" s="62" t="str" cm="1">
        <f t="array" ref="F54" xml:space="preserve"> IF( SUMPRODUCT( --( VALUE( controlTables!F$47 ) = data_scaledImpacts[impactYear] ), --( co_impactYears[[#This Row],[sector_id]] = data_scaledImpacts[sector] ) ) &gt; 0, VALUE( controlTables!F$47 ), "" )</f>
        <v/>
      </c>
    </row>
    <row r="55" spans="2:6" x14ac:dyDescent="0.3">
      <c r="B55" s="7">
        <f xml:space="preserve"> ROW( co_impactYears[[#This Row],[row_id]] ) - ROW(co_impactYears[[#Headers],[row_id]] )</f>
        <v>8</v>
      </c>
      <c r="C55" s="14" t="s">
        <v>220</v>
      </c>
      <c r="D55" s="62" t="str" cm="1">
        <f t="array" ref="D55" xml:space="preserve"> IF( SUMPRODUCT( --( VALUE( controlTables!E$47 ) = data_scaledImpacts[impactYear] ), --( co_impactYears[[#This Row],[sector_id]] = data_scaledImpacts[sector] ) ) &gt; 0, "", controlTables!D$47  )</f>
        <v>N/A</v>
      </c>
      <c r="E55" s="31" t="str" cm="1">
        <f t="array" ref="E55" xml:space="preserve"> IF( SUMPRODUCT( --( VALUE( controlTables!E$47 ) = data_scaledImpacts[impactYear] ), --( co_impactYears[[#This Row],[sector_id]] = data_scaledImpacts[sector] ) ) &gt; 0, VALUE( controlTables!E$47 ), "" )</f>
        <v/>
      </c>
      <c r="F55" s="62" t="str" cm="1">
        <f t="array" ref="F55" xml:space="preserve"> IF( SUMPRODUCT( --( VALUE( controlTables!F$47 ) = data_scaledImpacts[impactYear] ), --( co_impactYears[[#This Row],[sector_id]] = data_scaledImpacts[sector] ) ) &gt; 0, VALUE( controlTables!F$47 ), "" )</f>
        <v/>
      </c>
    </row>
    <row r="56" spans="2:6" x14ac:dyDescent="0.3">
      <c r="B56" s="7">
        <f xml:space="preserve"> ROW( co_impactYears[[#This Row],[row_id]] ) - ROW(co_impactYears[[#Headers],[row_id]] )</f>
        <v>9</v>
      </c>
      <c r="C56" s="14" t="s">
        <v>1002</v>
      </c>
      <c r="D56" s="62" t="str" cm="1">
        <f t="array" ref="D56" xml:space="preserve"> IF( SUMPRODUCT( --( VALUE( controlTables!E$47 ) = data_scaledImpacts[impactYear] ), --( co_impactYears[[#This Row],[sector_id]] = data_scaledImpacts[sector] ) ) &gt; 0, "", controlTables!D$47  )</f>
        <v>N/A</v>
      </c>
      <c r="E56" s="31" t="str" cm="1">
        <f t="array" ref="E56" xml:space="preserve"> IF( SUMPRODUCT( --( VALUE( controlTables!E$47 ) = data_scaledImpacts[impactYear] ), --( co_impactYears[[#This Row],[sector_id]] = data_scaledImpacts[sector] ) ) &gt; 0, VALUE( controlTables!E$47 ), "" )</f>
        <v/>
      </c>
      <c r="F56" s="62" t="str" cm="1">
        <f t="array" ref="F56" xml:space="preserve"> IF( SUMPRODUCT( --( VALUE( controlTables!F$47 ) = data_scaledImpacts[impactYear] ), --( co_impactYears[[#This Row],[sector_id]] = data_scaledImpacts[sector] ) ) &gt; 0, VALUE( controlTables!F$47 ), "" )</f>
        <v/>
      </c>
    </row>
    <row r="57" spans="2:6" x14ac:dyDescent="0.3">
      <c r="B57" s="7">
        <f xml:space="preserve"> ROW( co_impactYears[[#This Row],[row_id]] ) - ROW(co_impactYears[[#Headers],[row_id]] )</f>
        <v>10</v>
      </c>
      <c r="C57" s="14" t="s">
        <v>17</v>
      </c>
      <c r="D57" s="62" t="str" cm="1">
        <f t="array" ref="D57" xml:space="preserve"> IF( SUMPRODUCT( --( VALUE( controlTables!E$47 ) = data_scaledImpacts[impactYear] ), --( co_impactYears[[#This Row],[sector_id]] = data_scaledImpacts[sector] ) ) &gt; 0, "", controlTables!D$47  )</f>
        <v/>
      </c>
      <c r="E57" s="31" cm="1">
        <f t="array" ref="E57" xml:space="preserve"> IF( SUMPRODUCT( --( VALUE( controlTables!E$47 ) = data_scaledImpacts[impactYear] ), --( co_impactYears[[#This Row],[sector_id]] = data_scaledImpacts[sector] ) ) &gt; 0, VALUE( controlTables!E$47 ), "" )</f>
        <v>2010</v>
      </c>
      <c r="F57" s="62" cm="1">
        <f t="array" ref="F57" xml:space="preserve"> IF( SUMPRODUCT( --( VALUE( controlTables!F$47 ) = data_scaledImpacts[impactYear] ), --( co_impactYears[[#This Row],[sector_id]] = data_scaledImpacts[sector] ) ) &gt; 0, VALUE( controlTables!F$47 ), "" )</f>
        <v>2090</v>
      </c>
    </row>
    <row r="58" spans="2:6" x14ac:dyDescent="0.3">
      <c r="B58" s="7">
        <f xml:space="preserve"> ROW( co_impactYears[[#This Row],[row_id]] ) - ROW(co_impactYears[[#Headers],[row_id]] )</f>
        <v>11</v>
      </c>
      <c r="C58" s="14" t="s">
        <v>221</v>
      </c>
      <c r="D58" s="62" t="str" cm="1">
        <f t="array" ref="D58" xml:space="preserve"> IF( SUMPRODUCT( --( VALUE( controlTables!E$47 ) = data_scaledImpacts[impactYear] ), --( co_impactYears[[#This Row],[sector_id]] = data_scaledImpacts[sector] ) ) &gt; 0, "", controlTables!D$47  )</f>
        <v>N/A</v>
      </c>
      <c r="E58" s="31" t="str" cm="1">
        <f t="array" ref="E58" xml:space="preserve"> IF( SUMPRODUCT( --( VALUE( controlTables!E$47 ) = data_scaledImpacts[impactYear] ), --( co_impactYears[[#This Row],[sector_id]] = data_scaledImpacts[sector] ) ) &gt; 0, VALUE( controlTables!E$47 ), "" )</f>
        <v/>
      </c>
      <c r="F58" s="62" t="str" cm="1">
        <f t="array" ref="F58" xml:space="preserve"> IF( SUMPRODUCT( --( VALUE( controlTables!F$47 ) = data_scaledImpacts[impactYear] ), --( co_impactYears[[#This Row],[sector_id]] = data_scaledImpacts[sector] ) ) &gt; 0, VALUE( controlTables!F$47 ), "" )</f>
        <v/>
      </c>
    </row>
    <row r="59" spans="2:6" x14ac:dyDescent="0.3">
      <c r="B59" s="7">
        <f xml:space="preserve"> ROW( co_impactYears[[#This Row],[row_id]] ) - ROW(co_impactYears[[#Headers],[row_id]] )</f>
        <v>12</v>
      </c>
      <c r="C59" s="14" t="s">
        <v>84</v>
      </c>
      <c r="D59" s="62" t="str" cm="1">
        <f t="array" ref="D59" xml:space="preserve"> IF( SUMPRODUCT( --( VALUE( controlTables!E$47 ) = data_scaledImpacts[impactYear] ), --( co_impactYears[[#This Row],[sector_id]] = data_scaledImpacts[sector] ) ) &gt; 0, "", controlTables!D$47  )</f>
        <v>N/A</v>
      </c>
      <c r="E59" s="31" t="str" cm="1">
        <f t="array" ref="E59" xml:space="preserve"> IF( SUMPRODUCT( --( VALUE( controlTables!E$47 ) = data_scaledImpacts[impactYear] ), --( co_impactYears[[#This Row],[sector_id]] = data_scaledImpacts[sector] ) ) &gt; 0, VALUE( controlTables!E$47 ), "" )</f>
        <v/>
      </c>
      <c r="F59" s="62" t="str" cm="1">
        <f t="array" ref="F59" xml:space="preserve"> IF( SUMPRODUCT( --( VALUE( controlTables!F$47 ) = data_scaledImpacts[impactYear] ), --( co_impactYears[[#This Row],[sector_id]] = data_scaledImpacts[sector] ) ) &gt; 0, VALUE( controlTables!F$47 ), "" )</f>
        <v/>
      </c>
    </row>
    <row r="60" spans="2:6" x14ac:dyDescent="0.3">
      <c r="B60" s="7">
        <f xml:space="preserve"> ROW( co_impactYears[[#This Row],[row_id]] ) - ROW(co_impactYears[[#Headers],[row_id]] )</f>
        <v>13</v>
      </c>
      <c r="C60" s="14" t="s">
        <v>34</v>
      </c>
      <c r="D60" s="62" t="str" cm="1">
        <f t="array" ref="D60" xml:space="preserve"> IF( SUMPRODUCT( --( VALUE( controlTables!E$47 ) = data_scaledImpacts[impactYear] ), --( co_impactYears[[#This Row],[sector_id]] = data_scaledImpacts[sector] ) ) &gt; 0, "", controlTables!D$47  )</f>
        <v>N/A</v>
      </c>
      <c r="E60" s="31" t="str" cm="1">
        <f t="array" ref="E60" xml:space="preserve"> IF( SUMPRODUCT( --( VALUE( controlTables!E$47 ) = data_scaledImpacts[impactYear] ), --( co_impactYears[[#This Row],[sector_id]] = data_scaledImpacts[sector] ) ) &gt; 0, VALUE( controlTables!E$47 ), "" )</f>
        <v/>
      </c>
      <c r="F60" s="62" t="str" cm="1">
        <f t="array" ref="F60" xml:space="preserve"> IF( SUMPRODUCT( --( VALUE( controlTables!F$47 ) = data_scaledImpacts[impactYear] ), --( co_impactYears[[#This Row],[sector_id]] = data_scaledImpacts[sector] ) ) &gt; 0, VALUE( controlTables!F$47 ), "" )</f>
        <v/>
      </c>
    </row>
    <row r="61" spans="2:6" x14ac:dyDescent="0.3">
      <c r="B61" s="7">
        <f xml:space="preserve"> ROW( co_impactYears[[#This Row],[row_id]] ) - ROW(co_impactYears[[#Headers],[row_id]] )</f>
        <v>14</v>
      </c>
      <c r="C61" s="14" t="s">
        <v>223</v>
      </c>
      <c r="D61" s="62" t="str" cm="1">
        <f t="array" ref="D61" xml:space="preserve"> IF( SUMPRODUCT( --( VALUE( controlTables!E$47 ) = data_scaledImpacts[impactYear] ), --( co_impactYears[[#This Row],[sector_id]] = data_scaledImpacts[sector] ) ) &gt; 0, "", controlTables!D$47  )</f>
        <v>N/A</v>
      </c>
      <c r="E61" s="31" t="str" cm="1">
        <f t="array" ref="E61" xml:space="preserve"> IF( SUMPRODUCT( --( VALUE( controlTables!E$47 ) = data_scaledImpacts[impactYear] ), --( co_impactYears[[#This Row],[sector_id]] = data_scaledImpacts[sector] ) ) &gt; 0, VALUE( controlTables!E$47 ), "" )</f>
        <v/>
      </c>
      <c r="F61" s="62" t="str" cm="1">
        <f t="array" ref="F61" xml:space="preserve"> IF( SUMPRODUCT( --( VALUE( controlTables!F$47 ) = data_scaledImpacts[impactYear] ), --( co_impactYears[[#This Row],[sector_id]] = data_scaledImpacts[sector] ) ) &gt; 0, VALUE( controlTables!F$47 ), "" )</f>
        <v/>
      </c>
    </row>
    <row r="62" spans="2:6" x14ac:dyDescent="0.3">
      <c r="B62" s="7">
        <f xml:space="preserve"> ROW( co_impactYears[[#This Row],[row_id]] ) - ROW(co_impactYears[[#Headers],[row_id]] )</f>
        <v>15</v>
      </c>
      <c r="C62" s="14" t="s">
        <v>1312</v>
      </c>
      <c r="D62" s="62" t="str" cm="1">
        <f t="array" ref="D62" xml:space="preserve"> IF( SUMPRODUCT( --( VALUE( controlTables!E$47 ) = data_scaledImpacts[impactYear] ), --( co_impactYears[[#This Row],[sector_id]] = data_scaledImpacts[sector] ) ) &gt; 0, "", controlTables!D$47  )</f>
        <v>N/A</v>
      </c>
      <c r="E62" s="31" t="str" cm="1">
        <f t="array" ref="E62" xml:space="preserve"> IF( SUMPRODUCT( --( VALUE( controlTables!E$47 ) = data_scaledImpacts[impactYear] ), --( co_impactYears[[#This Row],[sector_id]] = data_scaledImpacts[sector] ) ) &gt; 0, VALUE( controlTables!E$47 ), "" )</f>
        <v/>
      </c>
      <c r="F62" s="62" t="str" cm="1">
        <f t="array" ref="F62" xml:space="preserve"> IF( SUMPRODUCT( --( VALUE( controlTables!F$47 ) = data_scaledImpacts[impactYear] ), --( co_impactYears[[#This Row],[sector_id]] = data_scaledImpacts[sector] ) ) &gt; 0, VALUE( controlTables!F$47 ), "" )</f>
        <v/>
      </c>
    </row>
    <row r="63" spans="2:6" x14ac:dyDescent="0.3">
      <c r="B63" s="7">
        <f xml:space="preserve"> ROW( co_impactYears[[#This Row],[row_id]] ) - ROW(co_impactYears[[#Headers],[row_id]] )</f>
        <v>16</v>
      </c>
      <c r="C63" s="14" t="s">
        <v>209</v>
      </c>
      <c r="D63" s="62" t="str" cm="1">
        <f t="array" ref="D63" xml:space="preserve"> IF( SUMPRODUCT( --( VALUE( controlTables!E$47 ) = data_scaledImpacts[impactYear] ), --( co_impactYears[[#This Row],[sector_id]] = data_scaledImpacts[sector] ) ) &gt; 0, "", controlTables!D$47  )</f>
        <v>N/A</v>
      </c>
      <c r="E63" s="31" t="str" cm="1">
        <f t="array" ref="E63" xml:space="preserve"> IF( SUMPRODUCT( --( VALUE( controlTables!E$47 ) = data_scaledImpacts[impactYear] ), --( co_impactYears[[#This Row],[sector_id]] = data_scaledImpacts[sector] ) ) &gt; 0, VALUE( controlTables!E$47 ), "" )</f>
        <v/>
      </c>
      <c r="F63" s="62" t="str" cm="1">
        <f t="array" ref="F63" xml:space="preserve"> IF( SUMPRODUCT( --( VALUE( controlTables!F$47 ) = data_scaledImpacts[impactYear] ), --( co_impactYears[[#This Row],[sector_id]] = data_scaledImpacts[sector] ) ) &gt; 0, VALUE( controlTables!F$47 ), "" )</f>
        <v/>
      </c>
    </row>
    <row r="64" spans="2:6" x14ac:dyDescent="0.3">
      <c r="B64" s="7">
        <f xml:space="preserve"> ROW( co_impactYears[[#This Row],[row_id]] ) - ROW(co_impactYears[[#Headers],[row_id]] )</f>
        <v>17</v>
      </c>
      <c r="C64" s="14" t="s">
        <v>216</v>
      </c>
      <c r="D64" s="62" t="str" cm="1">
        <f t="array" ref="D64" xml:space="preserve"> IF( SUMPRODUCT( --( VALUE( controlTables!E$47 ) = data_scaledImpacts[impactYear] ), --( co_impactYears[[#This Row],[sector_id]] = data_scaledImpacts[sector] ) ) &gt; 0, "", controlTables!D$47  )</f>
        <v>N/A</v>
      </c>
      <c r="E64" s="31" t="str" cm="1">
        <f t="array" ref="E64" xml:space="preserve"> IF( SUMPRODUCT( --( VALUE( controlTables!E$47 ) = data_scaledImpacts[impactYear] ), --( co_impactYears[[#This Row],[sector_id]] = data_scaledImpacts[sector] ) ) &gt; 0, VALUE( controlTables!E$47 ), "" )</f>
        <v/>
      </c>
      <c r="F64" s="62" t="str" cm="1">
        <f t="array" ref="F64" xml:space="preserve"> IF( SUMPRODUCT( --( VALUE( controlTables!F$47 ) = data_scaledImpacts[impactYear] ), --( co_impactYears[[#This Row],[sector_id]] = data_scaledImpacts[sector] ) ) &gt; 0, VALUE( controlTables!F$47 ), "" )</f>
        <v/>
      </c>
    </row>
    <row r="65" spans="1:21" x14ac:dyDescent="0.3">
      <c r="B65" s="7">
        <f xml:space="preserve"> ROW( co_impactYears[[#This Row],[row_id]] ) - ROW(co_impactYears[[#Headers],[row_id]] )</f>
        <v>18</v>
      </c>
      <c r="C65" s="14" t="s">
        <v>85</v>
      </c>
      <c r="D65" s="62" t="str" cm="1">
        <f t="array" ref="D65" xml:space="preserve"> IF( SUMPRODUCT( --( VALUE( controlTables!E$47 ) = data_scaledImpacts[impactYear] ), --( co_impactYears[[#This Row],[sector_id]] = data_scaledImpacts[sector] ) ) &gt; 0, "", controlTables!D$47  )</f>
        <v/>
      </c>
      <c r="E65" s="31" cm="1">
        <f t="array" ref="E65" xml:space="preserve"> IF( SUMPRODUCT( --( VALUE( controlTables!E$47 ) = data_scaledImpacts[impactYear] ), --( co_impactYears[[#This Row],[sector_id]] = data_scaledImpacts[sector] ) ) &gt; 0, VALUE( controlTables!E$47 ), "" )</f>
        <v>2010</v>
      </c>
      <c r="F65" s="62" cm="1">
        <f t="array" ref="F65" xml:space="preserve"> IF( SUMPRODUCT( --( VALUE( controlTables!F$47 ) = data_scaledImpacts[impactYear] ), --( co_impactYears[[#This Row],[sector_id]] = data_scaledImpacts[sector] ) ) &gt; 0, VALUE( controlTables!F$47 ), "" )</f>
        <v>2090</v>
      </c>
    </row>
    <row r="66" spans="1:21" x14ac:dyDescent="0.3">
      <c r="B66" s="7">
        <f xml:space="preserve"> ROW( co_impactYears[[#This Row],[row_id]] ) - ROW(co_impactYears[[#Headers],[row_id]] )</f>
        <v>19</v>
      </c>
      <c r="C66" s="14" t="s">
        <v>225</v>
      </c>
      <c r="D66" s="62" t="str" cm="1">
        <f t="array" ref="D66" xml:space="preserve"> IF( SUMPRODUCT( --( VALUE( controlTables!E$47 ) = data_scaledImpacts[impactYear] ), --( co_impactYears[[#This Row],[sector_id]] = data_scaledImpacts[sector] ) ) &gt; 0, "", controlTables!D$47  )</f>
        <v>N/A</v>
      </c>
      <c r="E66" s="31" t="str" cm="1">
        <f t="array" ref="E66" xml:space="preserve"> IF( SUMPRODUCT( --( VALUE( controlTables!E$47 ) = data_scaledImpacts[impactYear] ), --( co_impactYears[[#This Row],[sector_id]] = data_scaledImpacts[sector] ) ) &gt; 0, VALUE( controlTables!E$47 ), "" )</f>
        <v/>
      </c>
      <c r="F66" s="62" t="str" cm="1">
        <f t="array" ref="F66" xml:space="preserve"> IF( SUMPRODUCT( --( VALUE( controlTables!F$47 ) = data_scaledImpacts[impactYear] ), --( co_impactYears[[#This Row],[sector_id]] = data_scaledImpacts[sector] ) ) &gt; 0, VALUE( controlTables!F$47 ), "" )</f>
        <v/>
      </c>
    </row>
    <row r="67" spans="1:21" x14ac:dyDescent="0.3">
      <c r="B67" s="7">
        <f xml:space="preserve"> ROW( co_impactYears[[#This Row],[row_id]] ) - ROW(co_impactYears[[#Headers],[row_id]] )</f>
        <v>20</v>
      </c>
      <c r="C67" s="14" t="s">
        <v>983</v>
      </c>
      <c r="D67" s="62" t="str" cm="1">
        <f t="array" ref="D67" xml:space="preserve"> IF( SUMPRODUCT( --( VALUE( controlTables!E$47 ) = data_scaledImpacts[impactYear] ), --( co_impactYears[[#This Row],[sector_id]] = data_scaledImpacts[sector] ) ) &gt; 0, "", controlTables!D$47  )</f>
        <v>N/A</v>
      </c>
      <c r="E67" s="31" t="str" cm="1">
        <f t="array" ref="E67" xml:space="preserve"> IF( SUMPRODUCT( --( VALUE( controlTables!E$47 ) = data_scaledImpacts[impactYear] ), --( co_impactYears[[#This Row],[sector_id]] = data_scaledImpacts[sector] ) ) &gt; 0, VALUE( controlTables!E$47 ), "" )</f>
        <v/>
      </c>
      <c r="F67" s="62" t="str" cm="1">
        <f t="array" ref="F67" xml:space="preserve"> IF( SUMPRODUCT( --( VALUE( controlTables!F$47 ) = data_scaledImpacts[impactYear] ), --( co_impactYears[[#This Row],[sector_id]] = data_scaledImpacts[sector] ) ) &gt; 0, VALUE( controlTables!F$47 ), "" )</f>
        <v/>
      </c>
    </row>
    <row r="68" spans="1:21" x14ac:dyDescent="0.3">
      <c r="B68" s="7">
        <f xml:space="preserve"> ROW( co_impactYears[[#This Row],[row_id]] ) - ROW(co_impactYears[[#Headers],[row_id]] )</f>
        <v>21</v>
      </c>
      <c r="C68" s="14" t="s">
        <v>1306</v>
      </c>
      <c r="D68" s="62" t="str" cm="1">
        <f t="array" ref="D68" xml:space="preserve"> IF( SUMPRODUCT( --( VALUE( controlTables!E$47 ) = data_scaledImpacts[impactYear] ), --( co_impactYears[[#This Row],[sector_id]] = data_scaledImpacts[sector] ) ) &gt; 0, "", controlTables!D$47  )</f>
        <v>N/A</v>
      </c>
      <c r="E68" s="31" t="str" cm="1">
        <f t="array" ref="E68" xml:space="preserve"> IF( SUMPRODUCT( --( VALUE( controlTables!E$47 ) = data_scaledImpacts[impactYear] ), --( co_impactYears[[#This Row],[sector_id]] = data_scaledImpacts[sector] ) ) &gt; 0, VALUE( controlTables!E$47 ), "" )</f>
        <v/>
      </c>
      <c r="F68" s="62" t="str" cm="1">
        <f t="array" ref="F68" xml:space="preserve"> IF( SUMPRODUCT( --( VALUE( controlTables!F$47 ) = data_scaledImpacts[impactYear] ), --( co_impactYears[[#This Row],[sector_id]] = data_scaledImpacts[sector] ) ) &gt; 0, VALUE( controlTables!F$47 ), "" )</f>
        <v/>
      </c>
    </row>
    <row r="69" spans="1:21" x14ac:dyDescent="0.3">
      <c r="B69" s="7">
        <f xml:space="preserve"> ROW( co_impactYears[[#This Row],[row_id]] ) - ROW(co_impactYears[[#Headers],[row_id]] )</f>
        <v>22</v>
      </c>
      <c r="C69" s="14" t="s">
        <v>227</v>
      </c>
      <c r="D69" s="62" t="str" cm="1">
        <f t="array" ref="D69" xml:space="preserve"> IF( SUMPRODUCT( --( VALUE( controlTables!E$47 ) = data_scaledImpacts[impactYear] ), --( co_impactYears[[#This Row],[sector_id]] = data_scaledImpacts[sector] ) ) &gt; 0, "", controlTables!D$47  )</f>
        <v>N/A</v>
      </c>
      <c r="E69" s="31" t="str" cm="1">
        <f t="array" ref="E69" xml:space="preserve"> IF( SUMPRODUCT( --( VALUE( controlTables!E$47 ) = data_scaledImpacts[impactYear] ), --( co_impactYears[[#This Row],[sector_id]] = data_scaledImpacts[sector] ) ) &gt; 0, VALUE( controlTables!E$47 ), "" )</f>
        <v/>
      </c>
      <c r="F69" s="62" t="str" cm="1">
        <f t="array" ref="F69" xml:space="preserve"> IF( SUMPRODUCT( --( VALUE( controlTables!F$47 ) = data_scaledImpacts[impactYear] ), --( co_impactYears[[#This Row],[sector_id]] = data_scaledImpacts[sector] ) ) &gt; 0, VALUE( controlTables!F$47 ), "" )</f>
        <v/>
      </c>
    </row>
    <row r="70" spans="1:21" x14ac:dyDescent="0.3">
      <c r="B70" s="7">
        <f xml:space="preserve"> ROW( co_impactYears[[#This Row],[row_id]] ) - ROW(co_impactYears[[#Headers],[row_id]] )</f>
        <v>23</v>
      </c>
      <c r="C70" s="14" t="s">
        <v>761</v>
      </c>
      <c r="D70" s="62" t="str" cm="1">
        <f t="array" ref="D70" xml:space="preserve"> IF( SUMPRODUCT( --( VALUE( controlTables!E$47 ) = data_scaledImpacts[impactYear] ), --( co_impactYears[[#This Row],[sector_id]] = data_scaledImpacts[sector] ) ) &gt; 0, "", controlTables!D$47  )</f>
        <v>N/A</v>
      </c>
      <c r="E70" s="31" t="str" cm="1">
        <f t="array" ref="E70" xml:space="preserve"> IF( SUMPRODUCT( --( VALUE( controlTables!E$47 ) = data_scaledImpacts[impactYear] ), --( co_impactYears[[#This Row],[sector_id]] = data_scaledImpacts[sector] ) ) &gt; 0, VALUE( controlTables!E$47 ), "" )</f>
        <v/>
      </c>
      <c r="F70" s="62" t="str" cm="1">
        <f t="array" ref="F70" xml:space="preserve"> IF( SUMPRODUCT( --( VALUE( controlTables!F$47 ) = data_scaledImpacts[impactYear] ), --( co_impactYears[[#This Row],[sector_id]] = data_scaledImpacts[sector] ) ) &gt; 0, VALUE( controlTables!F$47 ), "" )</f>
        <v/>
      </c>
    </row>
    <row r="71" spans="1:21" x14ac:dyDescent="0.3">
      <c r="B71" s="7">
        <f xml:space="preserve"> ROW( co_impactYears[[#This Row],[row_id]] ) - ROW(co_impactYears[[#Headers],[row_id]] )</f>
        <v>24</v>
      </c>
      <c r="C71" s="14" t="s">
        <v>1088</v>
      </c>
      <c r="D71" s="62" t="str" cm="1">
        <f t="array" ref="D71" xml:space="preserve"> IF( SUMPRODUCT( --( VALUE( controlTables!E$47 ) = data_scaledImpacts[impactYear] ), --( co_impactYears[[#This Row],[sector_id]] = data_scaledImpacts[sector] ) ) &gt; 0, "", controlTables!D$47  )</f>
        <v>N/A</v>
      </c>
      <c r="E71" s="31" t="str" cm="1">
        <f t="array" ref="E71" xml:space="preserve"> IF( SUMPRODUCT( --( VALUE( controlTables!E$47 ) = data_scaledImpacts[impactYear] ), --( co_impactYears[[#This Row],[sector_id]] = data_scaledImpacts[sector] ) ) &gt; 0, VALUE( controlTables!E$47 ), "" )</f>
        <v/>
      </c>
      <c r="F71" s="62" t="str" cm="1">
        <f t="array" ref="F71" xml:space="preserve"> IF( SUMPRODUCT( --( VALUE( controlTables!F$47 ) = data_scaledImpacts[impactYear] ), --( co_impactYears[[#This Row],[sector_id]] = data_scaledImpacts[sector] ) ) &gt; 0, VALUE( controlTables!F$47 ), "" )</f>
        <v/>
      </c>
    </row>
    <row r="72" spans="1:21" x14ac:dyDescent="0.3">
      <c r="B72" s="7">
        <f xml:space="preserve"> ROW( co_impactYears[[#This Row],[row_id]] ) - ROW(co_impactYears[[#Headers],[row_id]] )</f>
        <v>25</v>
      </c>
      <c r="C72" s="14" t="s">
        <v>89</v>
      </c>
      <c r="D72" s="62" t="str" cm="1">
        <f t="array" ref="D72" xml:space="preserve"> IF( SUMPRODUCT( --( VALUE( controlTables!E$47 ) = data_scaledImpacts[impactYear] ), --( co_impactYears[[#This Row],[sector_id]] = data_scaledImpacts[sector] ) ) &gt; 0, "", controlTables!D$47  )</f>
        <v/>
      </c>
      <c r="E72" s="31" cm="1">
        <f t="array" ref="E72" xml:space="preserve"> IF( SUMPRODUCT( --( VALUE( controlTables!E$47 ) = data_scaledImpacts[impactYear] ), --( co_impactYears[[#This Row],[sector_id]] = data_scaledImpacts[sector] ) ) &gt; 0, VALUE( controlTables!E$47 ), "" )</f>
        <v>2010</v>
      </c>
      <c r="F72" s="62" cm="1">
        <f t="array" ref="F72" xml:space="preserve"> IF( SUMPRODUCT( --( VALUE( controlTables!F$47 ) = data_scaledImpacts[impactYear] ), --( co_impactYears[[#This Row],[sector_id]] = data_scaledImpacts[sector] ) ) &gt; 0, VALUE( controlTables!F$47 ), "" )</f>
        <v>2090</v>
      </c>
    </row>
    <row r="74" spans="1:21" ht="14.5" x14ac:dyDescent="0.35">
      <c r="A74" s="47"/>
      <c r="B74" s="48" t="s">
        <v>1238</v>
      </c>
      <c r="C74" s="48"/>
      <c r="D74" s="48"/>
      <c r="E74" s="48"/>
      <c r="F74" s="48"/>
      <c r="G74" s="48"/>
      <c r="H74" s="48"/>
      <c r="I74" s="48"/>
      <c r="J74" s="48"/>
      <c r="K74" s="48"/>
      <c r="L74" s="48"/>
      <c r="M74" s="48"/>
      <c r="N74" s="48"/>
      <c r="O74" s="48"/>
      <c r="P74" s="48"/>
      <c r="Q74" s="48"/>
      <c r="R74" s="48"/>
      <c r="S74" s="48"/>
      <c r="T74" s="48"/>
      <c r="U74" s="48"/>
    </row>
    <row r="75" spans="1:21" x14ac:dyDescent="0.3">
      <c r="B75" s="5" t="s">
        <v>1239</v>
      </c>
      <c r="C75" s="5"/>
      <c r="D75" s="5"/>
      <c r="E75" s="22"/>
      <c r="F75" s="5"/>
      <c r="G75" s="5"/>
      <c r="H75" s="5"/>
      <c r="I75" s="5"/>
      <c r="J75" s="5"/>
      <c r="K75" s="5"/>
    </row>
    <row r="76" spans="1:21" x14ac:dyDescent="0.3">
      <c r="B76" s="5" t="s">
        <v>1240</v>
      </c>
      <c r="C76" s="5"/>
      <c r="D76" s="5"/>
      <c r="E76" s="22"/>
      <c r="F76" s="5"/>
      <c r="G76" s="5"/>
      <c r="H76" s="5"/>
      <c r="I76" s="5"/>
      <c r="J76" s="5"/>
      <c r="K76" s="5"/>
    </row>
    <row r="77" spans="1:21" x14ac:dyDescent="0.3">
      <c r="B77" s="5" t="s">
        <v>1241</v>
      </c>
      <c r="C77" s="5"/>
      <c r="D77" s="5"/>
      <c r="E77" s="22"/>
      <c r="F77" s="5"/>
      <c r="G77" s="5"/>
      <c r="H77" s="5"/>
      <c r="I77" s="5"/>
      <c r="J77" s="5"/>
      <c r="K77" s="5"/>
    </row>
    <row r="78" spans="1:21" ht="14.5" x14ac:dyDescent="0.35">
      <c r="B78" s="78" t="s">
        <v>780</v>
      </c>
      <c r="C78" s="78" t="s">
        <v>219</v>
      </c>
      <c r="D78" s="78" t="s">
        <v>1242</v>
      </c>
      <c r="E78" s="78" t="s">
        <v>1243</v>
      </c>
      <c r="F78" s="81" t="s">
        <v>1244</v>
      </c>
      <c r="G78" s="62" t="s">
        <v>1017</v>
      </c>
      <c r="H78" s="62" t="s">
        <v>1018</v>
      </c>
      <c r="I78" s="60" t="s">
        <v>796</v>
      </c>
      <c r="J78" s="62" t="s">
        <v>919</v>
      </c>
      <c r="K78" s="60" t="s">
        <v>1262</v>
      </c>
      <c r="L78" s="8"/>
      <c r="M78" s="8"/>
      <c r="N78" s="8"/>
      <c r="O78" s="8"/>
      <c r="P78" s="8"/>
      <c r="Q78" s="8"/>
    </row>
    <row r="79" spans="1:21" ht="14.5" x14ac:dyDescent="0.35">
      <c r="B79" s="7">
        <f xml:space="preserve"> ROW( co_variants[[#This Row],[row_id]] ) - ROW( co_variants[[#Headers],[row_id]] )</f>
        <v>1</v>
      </c>
      <c r="C79" s="14" t="s">
        <v>559</v>
      </c>
      <c r="D79" s="57" t="s">
        <v>773</v>
      </c>
      <c r="E79" s="83">
        <v>2011</v>
      </c>
      <c r="F79" s="83">
        <v>2011</v>
      </c>
      <c r="G79" s="58">
        <v>1</v>
      </c>
      <c r="H79" s="58">
        <v>1</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1</v>
      </c>
      <c r="L79"/>
      <c r="M79"/>
      <c r="N79"/>
      <c r="O79"/>
    </row>
    <row r="80" spans="1:21" ht="14.5" x14ac:dyDescent="0.35">
      <c r="B80" s="7">
        <f xml:space="preserve"> ROW( co_variants[[#This Row],[row_id]] ) - ROW( co_variants[[#Headers],[row_id]] )</f>
        <v>2</v>
      </c>
      <c r="C80" s="14" t="s">
        <v>559</v>
      </c>
      <c r="D80" s="57" t="s">
        <v>945</v>
      </c>
      <c r="E80" s="83">
        <v>2040</v>
      </c>
      <c r="F80" s="83">
        <v>2040</v>
      </c>
      <c r="G80" s="58">
        <v>0</v>
      </c>
      <c r="H80" s="58">
        <v>0</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3</v>
      </c>
      <c r="C81" s="14" t="s">
        <v>1005</v>
      </c>
      <c r="D81" s="57" t="s">
        <v>201</v>
      </c>
      <c r="E81" s="83" t="s">
        <v>927</v>
      </c>
      <c r="F81" s="83" t="s">
        <v>201</v>
      </c>
      <c r="G81" s="58">
        <v>1</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4.5" x14ac:dyDescent="0.35">
      <c r="B82" s="7">
        <f xml:space="preserve"> ROW( co_variants[[#This Row],[row_id]] ) - ROW( co_variants[[#Headers],[row_id]] )</f>
        <v>4</v>
      </c>
      <c r="C82" s="14" t="s">
        <v>1248</v>
      </c>
      <c r="D82" s="57" t="s">
        <v>1259</v>
      </c>
      <c r="E82" s="83" t="s">
        <v>1249</v>
      </c>
      <c r="F82" s="112" t="s">
        <v>1249</v>
      </c>
      <c r="G82" s="97">
        <v>1</v>
      </c>
      <c r="H82" s="97">
        <v>1</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5</v>
      </c>
      <c r="C83" s="14" t="s">
        <v>1248</v>
      </c>
      <c r="D83" s="57" t="s">
        <v>1260</v>
      </c>
      <c r="E83" s="83" t="s">
        <v>1267</v>
      </c>
      <c r="F83" s="112" t="s">
        <v>1257</v>
      </c>
      <c r="G83" s="97">
        <v>0</v>
      </c>
      <c r="H83" s="97">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6</v>
      </c>
      <c r="C84" s="14" t="s">
        <v>1248</v>
      </c>
      <c r="D84" s="57" t="s">
        <v>1261</v>
      </c>
      <c r="E84" s="83" t="s">
        <v>1268</v>
      </c>
      <c r="F84" s="112" t="s">
        <v>1258</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7</v>
      </c>
      <c r="C85" s="14" t="s">
        <v>1229</v>
      </c>
      <c r="D85" s="83" t="s">
        <v>1165</v>
      </c>
      <c r="E85" s="83" t="s">
        <v>1220</v>
      </c>
      <c r="F85" s="83" t="s">
        <v>1165</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4.5" x14ac:dyDescent="0.35">
      <c r="B86" s="7">
        <f xml:space="preserve"> ROW( co_variants[[#This Row],[row_id]] ) - ROW( co_variants[[#Headers],[row_id]] )</f>
        <v>8</v>
      </c>
      <c r="C86" s="14" t="s">
        <v>1229</v>
      </c>
      <c r="D86" s="83" t="s">
        <v>1164</v>
      </c>
      <c r="E86" s="83" t="s">
        <v>1221</v>
      </c>
      <c r="F86" s="83" t="s">
        <v>1164</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9</v>
      </c>
      <c r="C87" s="14" t="s">
        <v>1230</v>
      </c>
      <c r="D87" s="57" t="s">
        <v>201</v>
      </c>
      <c r="E87" s="83" t="s">
        <v>927</v>
      </c>
      <c r="F87" s="112" t="s">
        <v>201</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10</v>
      </c>
      <c r="C88" s="14" t="s">
        <v>1159</v>
      </c>
      <c r="D88" s="57" t="s">
        <v>1265</v>
      </c>
      <c r="E88" s="83" t="s">
        <v>1264</v>
      </c>
      <c r="F88" s="83" t="s">
        <v>1264</v>
      </c>
      <c r="G88" s="97">
        <v>1</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4.5" x14ac:dyDescent="0.35">
      <c r="B89" s="7">
        <f xml:space="preserve"> ROW( co_variants[[#This Row],[row_id]] ) - ROW( co_variants[[#Headers],[row_id]] )</f>
        <v>11</v>
      </c>
      <c r="C89" s="14" t="s">
        <v>1159</v>
      </c>
      <c r="D89" s="57" t="s">
        <v>1260</v>
      </c>
      <c r="E89" s="83" t="s">
        <v>1267</v>
      </c>
      <c r="F89" s="83" t="s">
        <v>1257</v>
      </c>
      <c r="G89" s="97">
        <v>0</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12</v>
      </c>
      <c r="C90" s="14" t="s">
        <v>1159</v>
      </c>
      <c r="D90" s="57" t="s">
        <v>1261</v>
      </c>
      <c r="E90" s="83" t="s">
        <v>1268</v>
      </c>
      <c r="F90" s="83" t="s">
        <v>1258</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13</v>
      </c>
      <c r="C91" s="14" t="s">
        <v>86</v>
      </c>
      <c r="D91" s="57" t="s">
        <v>1319</v>
      </c>
      <c r="E91" s="83" t="s">
        <v>87</v>
      </c>
      <c r="F91" s="112" t="s">
        <v>87</v>
      </c>
      <c r="G91" s="58">
        <v>0</v>
      </c>
      <c r="H91" s="58">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14</v>
      </c>
      <c r="C92" s="14" t="s">
        <v>86</v>
      </c>
      <c r="D92" s="57" t="s">
        <v>777</v>
      </c>
      <c r="E92" s="112" t="s">
        <v>208</v>
      </c>
      <c r="F92" s="112" t="s">
        <v>208</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15</v>
      </c>
      <c r="C93" s="14" t="s">
        <v>86</v>
      </c>
      <c r="D93" s="57" t="s">
        <v>778</v>
      </c>
      <c r="E93" s="112" t="s">
        <v>88</v>
      </c>
      <c r="F93" s="112" t="s">
        <v>88</v>
      </c>
      <c r="G93" s="58">
        <v>1</v>
      </c>
      <c r="H93" s="58">
        <v>1</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16</v>
      </c>
      <c r="C94" s="14" t="s">
        <v>220</v>
      </c>
      <c r="D94" s="57" t="s">
        <v>201</v>
      </c>
      <c r="E94" s="83" t="s">
        <v>927</v>
      </c>
      <c r="F94" s="112" t="s">
        <v>201</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elecSD_refCosts</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17</v>
      </c>
      <c r="C95" s="14" t="s">
        <v>1002</v>
      </c>
      <c r="D95" s="57" t="s">
        <v>1319</v>
      </c>
      <c r="E95" s="83" t="s">
        <v>87</v>
      </c>
      <c r="F95" s="112" t="s">
        <v>87</v>
      </c>
      <c r="G95" s="58">
        <v>0</v>
      </c>
      <c r="H95" s="58">
        <v>0</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18</v>
      </c>
      <c r="C96" s="14" t="s">
        <v>1002</v>
      </c>
      <c r="D96" s="57" t="s">
        <v>777</v>
      </c>
      <c r="E96" s="112" t="s">
        <v>208</v>
      </c>
      <c r="F96" s="112" t="s">
        <v>208</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19</v>
      </c>
      <c r="C97" s="14" t="s">
        <v>1002</v>
      </c>
      <c r="D97" s="57" t="s">
        <v>778</v>
      </c>
      <c r="E97" s="112" t="s">
        <v>88</v>
      </c>
      <c r="F97" s="112" t="s">
        <v>88</v>
      </c>
      <c r="G97" s="58">
        <v>1</v>
      </c>
      <c r="H97" s="58">
        <v>1</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20</v>
      </c>
      <c r="C98" s="14" t="s">
        <v>17</v>
      </c>
      <c r="D98" s="57" t="s">
        <v>774</v>
      </c>
      <c r="E98" s="83" t="s">
        <v>928</v>
      </c>
      <c r="F98" s="112" t="s">
        <v>774</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1</v>
      </c>
      <c r="L98"/>
      <c r="M98"/>
      <c r="N98"/>
      <c r="O98"/>
    </row>
    <row r="99" spans="2:15" ht="14.5" x14ac:dyDescent="0.35">
      <c r="B99" s="7">
        <f xml:space="preserve"> ROW( co_variants[[#This Row],[row_id]] ) - ROW( co_variants[[#Headers],[row_id]] )</f>
        <v>21</v>
      </c>
      <c r="C99" s="14" t="s">
        <v>17</v>
      </c>
      <c r="D99" s="57" t="s">
        <v>1319</v>
      </c>
      <c r="E99" s="83" t="s">
        <v>87</v>
      </c>
      <c r="F99" s="112" t="s">
        <v>776</v>
      </c>
      <c r="G99" s="58">
        <v>1</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22</v>
      </c>
      <c r="C100" s="14" t="s">
        <v>221</v>
      </c>
      <c r="D100" s="57" t="s">
        <v>775</v>
      </c>
      <c r="E100" s="83" t="s">
        <v>231</v>
      </c>
      <c r="F100" s="112" t="s">
        <v>208</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4.5" x14ac:dyDescent="0.35">
      <c r="B101" s="7">
        <f xml:space="preserve"> ROW( co_variants[[#This Row],[row_id]] ) - ROW( co_variants[[#Headers],[row_id]] )</f>
        <v>23</v>
      </c>
      <c r="C101" s="14" t="s">
        <v>221</v>
      </c>
      <c r="D101" s="57" t="s">
        <v>1319</v>
      </c>
      <c r="E101" s="83" t="s">
        <v>87</v>
      </c>
      <c r="F101" s="112" t="s">
        <v>87</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21" x14ac:dyDescent="0.35">
      <c r="B102" s="7">
        <f xml:space="preserve"> ROW( co_variants[[#This Row],[row_id]] ) - ROW( co_variants[[#Headers],[row_id]] )</f>
        <v>24</v>
      </c>
      <c r="C102" s="14" t="s">
        <v>221</v>
      </c>
      <c r="D102" s="57" t="s">
        <v>779</v>
      </c>
      <c r="E102" s="112" t="s">
        <v>230</v>
      </c>
      <c r="F102" s="112" t="s">
        <v>88</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4.5" x14ac:dyDescent="0.35">
      <c r="B103" s="7">
        <f xml:space="preserve"> ROW( co_variants[[#This Row],[row_id]] ) - ROW( co_variants[[#Headers],[row_id]] )</f>
        <v>25</v>
      </c>
      <c r="C103" s="14" t="s">
        <v>84</v>
      </c>
      <c r="D103" s="57" t="s">
        <v>201</v>
      </c>
      <c r="E103" s="83" t="s">
        <v>927</v>
      </c>
      <c r="F103" s="112" t="s">
        <v>201</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26</v>
      </c>
      <c r="C104" s="14" t="s">
        <v>34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27</v>
      </c>
      <c r="C105" s="14" t="s">
        <v>223</v>
      </c>
      <c r="D105" s="57" t="s">
        <v>201</v>
      </c>
      <c r="E105" s="83" t="s">
        <v>927</v>
      </c>
      <c r="F105" s="112" t="s">
        <v>201</v>
      </c>
      <c r="G105" s="97">
        <v>1</v>
      </c>
      <c r="H105" s="97">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28</v>
      </c>
      <c r="C106" s="14" t="s">
        <v>1312</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MH_popDemoAdj</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29</v>
      </c>
      <c r="C107" s="14" t="s">
        <v>209</v>
      </c>
      <c r="D107" s="57" t="s">
        <v>1319</v>
      </c>
      <c r="E107" s="83" t="s">
        <v>87</v>
      </c>
      <c r="F107" s="112" t="s">
        <v>776</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rail_growth_factor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30</v>
      </c>
      <c r="C108" s="14" t="s">
        <v>209</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31</v>
      </c>
      <c r="C109" s="14" t="s">
        <v>209</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32</v>
      </c>
      <c r="C110" s="14" t="s">
        <v>216</v>
      </c>
      <c r="D110" s="57" t="s">
        <v>1319</v>
      </c>
      <c r="E110" s="83" t="s">
        <v>87</v>
      </c>
      <c r="F110" s="112" t="s">
        <v>889</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road_miles_and_pop_other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33</v>
      </c>
      <c r="C111" s="14" t="s">
        <v>216</v>
      </c>
      <c r="D111" s="57" t="s">
        <v>777</v>
      </c>
      <c r="E111" s="112" t="s">
        <v>208</v>
      </c>
      <c r="F111" s="112" t="s">
        <v>208</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34</v>
      </c>
      <c r="C112" s="14" t="s">
        <v>216</v>
      </c>
      <c r="D112" s="57" t="s">
        <v>778</v>
      </c>
      <c r="E112" s="112" t="s">
        <v>88</v>
      </c>
      <c r="F112" s="112" t="s">
        <v>88</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35</v>
      </c>
      <c r="C113" s="14" t="s">
        <v>85</v>
      </c>
      <c r="D113" s="57" t="s">
        <v>201</v>
      </c>
      <c r="E113" s="83" t="s">
        <v>927</v>
      </c>
      <c r="F113" s="112" t="s">
        <v>201</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none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1</v>
      </c>
      <c r="L113"/>
      <c r="M113"/>
      <c r="N113"/>
      <c r="O113"/>
    </row>
    <row r="114" spans="1:21" ht="14.5" x14ac:dyDescent="0.35">
      <c r="B114" s="7">
        <f xml:space="preserve"> ROW( co_variants[[#This Row],[row_id]] ) - ROW( co_variants[[#Headers],[row_id]] )</f>
        <v>36</v>
      </c>
      <c r="C114" s="14" t="s">
        <v>225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4.5" x14ac:dyDescent="0.35">
      <c r="B115" s="7">
        <f xml:space="preserve"> ROW( co_variants[[#This Row],[row_id]] ) - ROW( co_variants[[#Headers],[row_id]] )</f>
        <v>37</v>
      </c>
      <c r="C115" s="14" t="s">
        <v>983</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4.5" x14ac:dyDescent="0.35">
      <c r="B116" s="7">
        <f xml:space="preserve"> ROW( co_variants[[#This Row],[row_id]] ) - ROW( co_variants[[#Headers],[row_id]] )</f>
        <v>38</v>
      </c>
      <c r="C116" s="14" t="s">
        <v>1306</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39</v>
      </c>
      <c r="C117" s="14" t="s">
        <v>227</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0</v>
      </c>
      <c r="L117"/>
      <c r="M117"/>
      <c r="N117"/>
      <c r="O117"/>
    </row>
    <row r="118" spans="1:21" ht="14.5" x14ac:dyDescent="0.35">
      <c r="B118" s="7">
        <f xml:space="preserve"> ROW( co_variants[[#This Row],[row_id]] ) - ROW( co_variants[[#Headers],[row_id]] )</f>
        <v>40</v>
      </c>
      <c r="C118" s="14" t="s">
        <v>761</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4.5" x14ac:dyDescent="0.35">
      <c r="B119" s="7">
        <f xml:space="preserve"> ROW( co_variants[[#This Row],[row_id]] ) - ROW( co_variants[[#Headers],[row_id]] )</f>
        <v>41</v>
      </c>
      <c r="C119" s="14" t="s">
        <v>1088</v>
      </c>
      <c r="D119" s="57" t="s">
        <v>201</v>
      </c>
      <c r="E119" s="83" t="s">
        <v>927</v>
      </c>
      <c r="F119" s="112" t="s">
        <v>201</v>
      </c>
      <c r="G119" s="97">
        <v>1</v>
      </c>
      <c r="H119" s="97">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4.5" x14ac:dyDescent="0.35">
      <c r="B120" s="7">
        <f xml:space="preserve"> ROW( co_variants[[#This Row],[row_id]] ) - ROW( co_variants[[#Headers],[row_id]] )</f>
        <v>42</v>
      </c>
      <c r="C120" s="14" t="s">
        <v>89</v>
      </c>
      <c r="D120" s="57" t="s">
        <v>201</v>
      </c>
      <c r="E120" s="83" t="s">
        <v>927</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2" spans="1:21" ht="14.5" x14ac:dyDescent="0.35">
      <c r="A122" s="47"/>
      <c r="B122" s="48" t="s">
        <v>200</v>
      </c>
      <c r="C122" s="48"/>
      <c r="D122" s="48"/>
      <c r="E122" s="48"/>
      <c r="F122" s="48"/>
      <c r="G122" s="48"/>
      <c r="H122" s="48"/>
      <c r="I122" s="48"/>
      <c r="J122" s="48"/>
      <c r="K122" s="48"/>
      <c r="L122" s="48"/>
      <c r="M122" s="48"/>
      <c r="N122" s="48"/>
      <c r="O122" s="48"/>
      <c r="P122" s="48"/>
      <c r="Q122" s="48"/>
      <c r="R122" s="48"/>
      <c r="S122" s="48"/>
      <c r="T122" s="48"/>
      <c r="U122" s="48"/>
    </row>
    <row r="123" spans="1:21" x14ac:dyDescent="0.3">
      <c r="B123" s="5" t="s">
        <v>1222</v>
      </c>
    </row>
    <row r="124" spans="1:21" x14ac:dyDescent="0.3">
      <c r="B124" s="60" t="s">
        <v>780</v>
      </c>
      <c r="C124" s="60" t="s">
        <v>219</v>
      </c>
      <c r="D124" s="60" t="s">
        <v>931</v>
      </c>
      <c r="E124" s="61" t="s">
        <v>932</v>
      </c>
      <c r="F124" s="60" t="s">
        <v>935</v>
      </c>
      <c r="G124" s="60" t="s">
        <v>933</v>
      </c>
      <c r="H124" s="60" t="s">
        <v>1019</v>
      </c>
      <c r="I124" s="60" t="s">
        <v>792</v>
      </c>
      <c r="J124" s="60" t="s">
        <v>794</v>
      </c>
      <c r="K124" s="60" t="s">
        <v>796</v>
      </c>
      <c r="L124" s="60" t="s">
        <v>262</v>
      </c>
      <c r="M124" s="60" t="s">
        <v>917</v>
      </c>
      <c r="N124" s="62" t="s">
        <v>763</v>
      </c>
      <c r="O124" s="62" t="s">
        <v>764</v>
      </c>
      <c r="P124" s="62" t="s">
        <v>765</v>
      </c>
      <c r="Q124" s="62" t="s">
        <v>766</v>
      </c>
      <c r="R124" s="62" t="s">
        <v>919</v>
      </c>
      <c r="S124" s="62" t="s">
        <v>1012</v>
      </c>
      <c r="T124" s="62" t="s">
        <v>1013</v>
      </c>
      <c r="U124" s="62" t="s">
        <v>1014</v>
      </c>
    </row>
    <row r="125" spans="1:21" x14ac:dyDescent="0.3">
      <c r="B125" s="7">
        <f xml:space="preserve"> ROW( co_impactTypes[[#This Row],[row_id]] ) - ROW(co_impactTypes[[#Headers],[row_id]] )</f>
        <v>1</v>
      </c>
      <c r="C125" s="14" t="s">
        <v>559</v>
      </c>
      <c r="D125" s="59" t="s">
        <v>800</v>
      </c>
      <c r="E125" s="83" t="s">
        <v>560</v>
      </c>
      <c r="F125" s="115" t="s">
        <v>560</v>
      </c>
      <c r="G125" s="63" t="s">
        <v>800</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3">
      <c r="B126" s="7">
        <f xml:space="preserve"> ROW( co_impactTypes[[#This Row],[row_id]] ) - ROW(co_impactTypes[[#Headers],[row_id]] )</f>
        <v>2</v>
      </c>
      <c r="C126" s="14" t="s">
        <v>559</v>
      </c>
      <c r="D126" s="59" t="s">
        <v>801</v>
      </c>
      <c r="E126" s="83" t="s">
        <v>659</v>
      </c>
      <c r="F126" s="115" t="s">
        <v>659</v>
      </c>
      <c r="G126" s="63" t="s">
        <v>801</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3</v>
      </c>
      <c r="C127" s="14" t="s">
        <v>1005</v>
      </c>
      <c r="D127" s="59" t="s">
        <v>201</v>
      </c>
      <c r="E127" s="83" t="s">
        <v>927</v>
      </c>
      <c r="F127" s="115"/>
      <c r="G127" s="63" t="s">
        <v>1006</v>
      </c>
      <c r="H127" s="59"/>
      <c r="I127" s="59" t="s">
        <v>1009</v>
      </c>
      <c r="J127" s="59" t="s">
        <v>256</v>
      </c>
      <c r="K127" s="59"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4</v>
      </c>
      <c r="C128" s="14" t="s">
        <v>1248</v>
      </c>
      <c r="D128" s="59" t="s">
        <v>201</v>
      </c>
      <c r="E128" s="83" t="s">
        <v>927</v>
      </c>
      <c r="F128" s="115"/>
      <c r="G128" s="63" t="s">
        <v>1266</v>
      </c>
      <c r="H128" s="59" t="s">
        <v>1020</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5</v>
      </c>
      <c r="C129" s="14" t="s">
        <v>1229</v>
      </c>
      <c r="D129" s="59" t="s">
        <v>1166</v>
      </c>
      <c r="E129" s="59" t="s">
        <v>1166</v>
      </c>
      <c r="F129" s="59" t="s">
        <v>1166</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6</v>
      </c>
      <c r="C130" s="14" t="s">
        <v>1229</v>
      </c>
      <c r="D130" s="59" t="s">
        <v>1167</v>
      </c>
      <c r="E130" s="59" t="s">
        <v>1167</v>
      </c>
      <c r="F130" s="59" t="s">
        <v>1167</v>
      </c>
      <c r="G130" s="63" t="s">
        <v>1170</v>
      </c>
      <c r="H130" s="59"/>
      <c r="I130" s="59" t="s">
        <v>256</v>
      </c>
      <c r="J130" s="125" t="s">
        <v>256</v>
      </c>
      <c r="K130" s="125"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7</v>
      </c>
      <c r="C131" s="14" t="s">
        <v>1229</v>
      </c>
      <c r="D131" s="59" t="s">
        <v>1168</v>
      </c>
      <c r="E131" s="59" t="s">
        <v>1168</v>
      </c>
      <c r="F131" s="59" t="s">
        <v>1168</v>
      </c>
      <c r="G131" s="63" t="s">
        <v>1170</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8</v>
      </c>
      <c r="C132" s="14" t="s">
        <v>1229</v>
      </c>
      <c r="D132" s="59" t="s">
        <v>1169</v>
      </c>
      <c r="E132" s="59" t="s">
        <v>1169</v>
      </c>
      <c r="F132" s="59" t="s">
        <v>1169</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9</v>
      </c>
      <c r="C133" s="14" t="s">
        <v>1230</v>
      </c>
      <c r="D133" s="59" t="s">
        <v>1223</v>
      </c>
      <c r="E133" s="63" t="s">
        <v>1223</v>
      </c>
      <c r="F133" s="115" t="s">
        <v>1223</v>
      </c>
      <c r="G133" s="63" t="s">
        <v>1233</v>
      </c>
      <c r="H133" s="59" t="s">
        <v>1234</v>
      </c>
      <c r="I133" s="59" t="s">
        <v>256</v>
      </c>
      <c r="J133" s="59" t="s">
        <v>256</v>
      </c>
      <c r="K133" s="59" t="s">
        <v>256</v>
      </c>
      <c r="L133" s="59" t="s">
        <v>1225</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10</v>
      </c>
      <c r="C134" s="14" t="s">
        <v>1230</v>
      </c>
      <c r="D134" s="59" t="s">
        <v>1224</v>
      </c>
      <c r="E134" s="63" t="s">
        <v>1224</v>
      </c>
      <c r="F134" s="115" t="s">
        <v>1224</v>
      </c>
      <c r="G134" s="63" t="s">
        <v>1233</v>
      </c>
      <c r="H134" s="59" t="s">
        <v>1234</v>
      </c>
      <c r="I134" s="59" t="s">
        <v>256</v>
      </c>
      <c r="J134" s="59" t="s">
        <v>256</v>
      </c>
      <c r="K134" s="59" t="s">
        <v>256</v>
      </c>
      <c r="L134" s="59" t="s">
        <v>1227</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11</v>
      </c>
      <c r="C135" s="14" t="s">
        <v>1159</v>
      </c>
      <c r="D135" s="59" t="s">
        <v>201</v>
      </c>
      <c r="E135" s="83" t="s">
        <v>927</v>
      </c>
      <c r="F135" s="115"/>
      <c r="G135" s="63" t="s">
        <v>768</v>
      </c>
      <c r="H135" s="59" t="s">
        <v>1020</v>
      </c>
      <c r="I135" s="59" t="s">
        <v>251</v>
      </c>
      <c r="J135" s="59" t="s">
        <v>256</v>
      </c>
      <c r="K135" s="59" t="s">
        <v>256</v>
      </c>
      <c r="L135" s="59" t="s">
        <v>786</v>
      </c>
      <c r="M135" s="59" t="s">
        <v>257</v>
      </c>
      <c r="N135" s="58">
        <v>0</v>
      </c>
      <c r="O135" s="58">
        <v>1</v>
      </c>
      <c r="P135" s="58">
        <v>0.4</v>
      </c>
      <c r="Q135" s="64">
        <f xml:space="preserve"> IF(co_impactTypes[[#This Row],[econMultiplierName]]="None", "N/A", 2010)</f>
        <v>2010</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12</v>
      </c>
      <c r="C136" s="14" t="s">
        <v>86</v>
      </c>
      <c r="D136" s="59" t="s">
        <v>201</v>
      </c>
      <c r="E136" s="83" t="s">
        <v>927</v>
      </c>
      <c r="F136" s="83" t="s">
        <v>927</v>
      </c>
      <c r="G136" s="63" t="s">
        <v>803</v>
      </c>
      <c r="H136" s="59"/>
      <c r="I136" s="59" t="s">
        <v>256</v>
      </c>
      <c r="J136" s="59" t="s">
        <v>256</v>
      </c>
      <c r="K136" s="59" t="s">
        <v>256</v>
      </c>
      <c r="L136" s="59" t="s">
        <v>256</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1" x14ac:dyDescent="0.3">
      <c r="B137" s="7">
        <f xml:space="preserve"> ROW( co_impactTypes[[#This Row],[row_id]] ) - ROW(co_impactTypes[[#Headers],[row_id]] )</f>
        <v>13</v>
      </c>
      <c r="C137" s="14" t="s">
        <v>220</v>
      </c>
      <c r="D137" s="59" t="s">
        <v>201</v>
      </c>
      <c r="E137" s="83" t="s">
        <v>927</v>
      </c>
      <c r="F137" s="115"/>
      <c r="G137" s="63" t="s">
        <v>996</v>
      </c>
      <c r="H137" s="59"/>
      <c r="I137" s="59" t="s">
        <v>256</v>
      </c>
      <c r="J137" s="59" t="s">
        <v>256</v>
      </c>
      <c r="K137" s="59" t="s">
        <v>261</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7">
        <f xml:space="preserve"> ROW( co_impactTypes[[#This Row],[row_id]] ) - ROW(co_impactTypes[[#Headers],[row_id]] )</f>
        <v>14</v>
      </c>
      <c r="C138" s="14" t="s">
        <v>1002</v>
      </c>
      <c r="D138" s="59" t="s">
        <v>201</v>
      </c>
      <c r="E138" s="83" t="s">
        <v>927</v>
      </c>
      <c r="F138" s="115"/>
      <c r="G138" s="66" t="s">
        <v>981</v>
      </c>
      <c r="H138" s="67"/>
      <c r="I138" s="59" t="s">
        <v>256</v>
      </c>
      <c r="J138" s="56" t="s">
        <v>256</v>
      </c>
      <c r="K138" s="56" t="s">
        <v>1003</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15</v>
      </c>
      <c r="C139" s="14" t="s">
        <v>17</v>
      </c>
      <c r="D139" s="59" t="s">
        <v>203</v>
      </c>
      <c r="E139" s="83" t="s">
        <v>16</v>
      </c>
      <c r="F139" s="115" t="s">
        <v>16</v>
      </c>
      <c r="G139" s="63" t="s">
        <v>810</v>
      </c>
      <c r="H139" s="59" t="s">
        <v>1020</v>
      </c>
      <c r="I139" s="59" t="s">
        <v>251</v>
      </c>
      <c r="J139" s="59" t="s">
        <v>258</v>
      </c>
      <c r="K139" s="59" t="s">
        <v>256</v>
      </c>
      <c r="L139" s="59" t="s">
        <v>786</v>
      </c>
      <c r="M139" s="59" t="s">
        <v>257</v>
      </c>
      <c r="N139" s="58">
        <v>0</v>
      </c>
      <c r="O139" s="58">
        <v>1</v>
      </c>
      <c r="P139" s="58">
        <v>0.4</v>
      </c>
      <c r="Q139" s="64">
        <f xml:space="preserve"> IF(co_impactTypes[[#This Row],[econMultiplierName]]="None", "N/A", 2010)</f>
        <v>2010</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16</v>
      </c>
      <c r="C140" s="14" t="s">
        <v>17</v>
      </c>
      <c r="D140" s="59" t="s">
        <v>202</v>
      </c>
      <c r="E140" s="83" t="s">
        <v>14</v>
      </c>
      <c r="F140" s="115" t="s">
        <v>14</v>
      </c>
      <c r="G140" s="63" t="s">
        <v>811</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1" x14ac:dyDescent="0.3">
      <c r="B141" s="7">
        <f xml:space="preserve"> ROW( co_impactTypes[[#This Row],[row_id]] ) - ROW(co_impactTypes[[#Headers],[row_id]] )</f>
        <v>17</v>
      </c>
      <c r="C141" s="14" t="s">
        <v>221</v>
      </c>
      <c r="D141" s="59" t="s">
        <v>201</v>
      </c>
      <c r="E141" s="83" t="s">
        <v>927</v>
      </c>
      <c r="F141" s="83" t="s">
        <v>927</v>
      </c>
      <c r="G141" s="63" t="s">
        <v>224</v>
      </c>
      <c r="H141" s="59"/>
      <c r="I141" s="59" t="s">
        <v>256</v>
      </c>
      <c r="J141" s="59" t="s">
        <v>256</v>
      </c>
      <c r="K141" s="59" t="s">
        <v>256</v>
      </c>
      <c r="L141" s="59" t="s">
        <v>256</v>
      </c>
      <c r="M141" s="59" t="s">
        <v>256</v>
      </c>
      <c r="N141" s="58">
        <v>0</v>
      </c>
      <c r="O141" s="58">
        <v>1</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18</v>
      </c>
      <c r="C142" s="14" t="s">
        <v>84</v>
      </c>
      <c r="D142" s="59" t="s">
        <v>201</v>
      </c>
      <c r="E142" s="83" t="s">
        <v>927</v>
      </c>
      <c r="F142" s="115"/>
      <c r="G142" s="63" t="s">
        <v>1086</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19</v>
      </c>
      <c r="C143" s="14" t="s">
        <v>34</v>
      </c>
      <c r="D143" s="59" t="s">
        <v>201</v>
      </c>
      <c r="E143" s="83" t="s">
        <v>804</v>
      </c>
      <c r="F143" s="115"/>
      <c r="G143" s="63" t="s">
        <v>807</v>
      </c>
      <c r="H143" s="59" t="s">
        <v>1022</v>
      </c>
      <c r="I143" s="59" t="s">
        <v>759</v>
      </c>
      <c r="J143" s="59" t="s">
        <v>256</v>
      </c>
      <c r="K143" s="59" t="s">
        <v>256</v>
      </c>
      <c r="L143" s="59" t="s">
        <v>1010</v>
      </c>
      <c r="M143" s="59" t="s">
        <v>257</v>
      </c>
      <c r="N143" s="58">
        <v>0</v>
      </c>
      <c r="O143" s="58">
        <v>1</v>
      </c>
      <c r="P143" s="58">
        <v>1</v>
      </c>
      <c r="Q143" s="64">
        <f xml:space="preserve"> IF(co_impactTypes[[#This Row],[econMultiplierName]]="None", "N/A", 2010)</f>
        <v>2010</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3">
      <c r="B144" s="7">
        <f xml:space="preserve"> ROW( co_impactTypes[[#This Row],[row_id]] ) - ROW(co_impactTypes[[#Headers],[row_id]] )</f>
        <v>20</v>
      </c>
      <c r="C144" s="14" t="s">
        <v>223</v>
      </c>
      <c r="D144" s="59" t="s">
        <v>201</v>
      </c>
      <c r="E144" s="83" t="s">
        <v>927</v>
      </c>
      <c r="F144" s="115"/>
      <c r="G144" s="63" t="s">
        <v>1163</v>
      </c>
      <c r="H144" s="59"/>
      <c r="I144" s="59" t="s">
        <v>256</v>
      </c>
      <c r="J144" s="59" t="s">
        <v>256</v>
      </c>
      <c r="K144" s="59" t="s">
        <v>256</v>
      </c>
      <c r="L144" s="59" t="s">
        <v>256</v>
      </c>
      <c r="M144" s="59" t="s">
        <v>256</v>
      </c>
      <c r="N144" s="58">
        <v>0</v>
      </c>
      <c r="O144" s="58">
        <v>1000000</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21</v>
      </c>
      <c r="C145" s="14" t="s">
        <v>1312</v>
      </c>
      <c r="D145" s="59" t="s">
        <v>201</v>
      </c>
      <c r="E145" s="83" t="s">
        <v>927</v>
      </c>
      <c r="F145" s="115"/>
      <c r="G145" s="63" t="s">
        <v>1314</v>
      </c>
      <c r="H145" s="59" t="s">
        <v>1020</v>
      </c>
      <c r="I145" s="59" t="s">
        <v>251</v>
      </c>
      <c r="J145" s="59" t="s">
        <v>1317</v>
      </c>
      <c r="K145" s="59" t="s">
        <v>1315</v>
      </c>
      <c r="L145" s="59" t="s">
        <v>786</v>
      </c>
      <c r="M145" s="59" t="s">
        <v>257</v>
      </c>
      <c r="N145" s="58">
        <v>0</v>
      </c>
      <c r="O145" s="58">
        <v>1</v>
      </c>
      <c r="P145" s="58">
        <v>0.4</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22</v>
      </c>
      <c r="C146" s="14" t="s">
        <v>209</v>
      </c>
      <c r="D146" s="59" t="s">
        <v>201</v>
      </c>
      <c r="E146" s="83" t="s">
        <v>927</v>
      </c>
      <c r="F146" s="115"/>
      <c r="G146" s="66" t="s">
        <v>805</v>
      </c>
      <c r="H146" s="67"/>
      <c r="I146" s="59" t="s">
        <v>236</v>
      </c>
      <c r="J146" s="56" t="s">
        <v>256</v>
      </c>
      <c r="K146" s="56" t="s">
        <v>781</v>
      </c>
      <c r="L146" s="59" t="s">
        <v>256</v>
      </c>
      <c r="M146" s="59" t="s">
        <v>256</v>
      </c>
      <c r="N146" s="58">
        <v>0</v>
      </c>
      <c r="O146" s="58">
        <v>1</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23</v>
      </c>
      <c r="C147" s="14" t="s">
        <v>216</v>
      </c>
      <c r="D147" s="59" t="s">
        <v>201</v>
      </c>
      <c r="E147" s="83" t="s">
        <v>927</v>
      </c>
      <c r="F147" s="115"/>
      <c r="G147" s="66" t="s">
        <v>808</v>
      </c>
      <c r="H147" s="67"/>
      <c r="I147" s="59" t="s">
        <v>250</v>
      </c>
      <c r="J147" s="56" t="s">
        <v>256</v>
      </c>
      <c r="K147" s="56" t="s">
        <v>237</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t="21" x14ac:dyDescent="0.3">
      <c r="B148" s="7">
        <f xml:space="preserve"> ROW( co_impactTypes[[#This Row],[row_id]] ) - ROW(co_impactTypes[[#Headers],[row_id]] )</f>
        <v>24</v>
      </c>
      <c r="C148" s="14" t="s">
        <v>85</v>
      </c>
      <c r="D148" s="59" t="s">
        <v>982</v>
      </c>
      <c r="E148" s="83" t="s">
        <v>195</v>
      </c>
      <c r="F148" s="115" t="s">
        <v>195</v>
      </c>
      <c r="G148" s="63" t="s">
        <v>214</v>
      </c>
      <c r="H148" s="59"/>
      <c r="I148" s="59" t="s">
        <v>251</v>
      </c>
      <c r="J148" s="59" t="s">
        <v>259</v>
      </c>
      <c r="K148" s="59" t="s">
        <v>256</v>
      </c>
      <c r="L148" s="59" t="s">
        <v>788</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7">
        <f xml:space="preserve"> ROW( co_impactTypes[[#This Row],[row_id]] ) - ROW(co_impactTypes[[#Headers],[row_id]] )</f>
        <v>25</v>
      </c>
      <c r="C149" s="14" t="s">
        <v>85</v>
      </c>
      <c r="D149" s="59" t="s">
        <v>217</v>
      </c>
      <c r="E149" s="83" t="s">
        <v>194</v>
      </c>
      <c r="F149" s="115" t="s">
        <v>194</v>
      </c>
      <c r="G149" s="63" t="s">
        <v>213</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26</v>
      </c>
      <c r="C150" s="14" t="s">
        <v>85</v>
      </c>
      <c r="D150" s="59" t="s">
        <v>204</v>
      </c>
      <c r="E150" s="83" t="s">
        <v>191</v>
      </c>
      <c r="F150" s="115" t="s">
        <v>191</v>
      </c>
      <c r="G150" s="63" t="s">
        <v>204</v>
      </c>
      <c r="H150" s="59" t="s">
        <v>1020</v>
      </c>
      <c r="I150" s="59" t="s">
        <v>251</v>
      </c>
      <c r="J150" s="59" t="s">
        <v>259</v>
      </c>
      <c r="K150" s="59" t="s">
        <v>256</v>
      </c>
      <c r="L150" s="59" t="s">
        <v>786</v>
      </c>
      <c r="M150" s="59" t="s">
        <v>257</v>
      </c>
      <c r="N150" s="58">
        <v>0</v>
      </c>
      <c r="O150" s="58">
        <v>1</v>
      </c>
      <c r="P150" s="58">
        <v>0.4</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27</v>
      </c>
      <c r="C151" s="14" t="s">
        <v>85</v>
      </c>
      <c r="D151" s="59" t="s">
        <v>205</v>
      </c>
      <c r="E151" s="83" t="s">
        <v>193</v>
      </c>
      <c r="F151" s="115" t="s">
        <v>193</v>
      </c>
      <c r="G151" s="63" t="s">
        <v>212</v>
      </c>
      <c r="H151" s="59"/>
      <c r="I151" s="59" t="s">
        <v>251</v>
      </c>
      <c r="J151" s="59" t="s">
        <v>259</v>
      </c>
      <c r="K151" s="59" t="s">
        <v>256</v>
      </c>
      <c r="L151" s="59" t="s">
        <v>789</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28</v>
      </c>
      <c r="C152" s="14" t="s">
        <v>85</v>
      </c>
      <c r="D152" s="59" t="s">
        <v>249</v>
      </c>
      <c r="E152" s="83" t="s">
        <v>192</v>
      </c>
      <c r="F152" s="115" t="s">
        <v>192</v>
      </c>
      <c r="G152" s="63" t="s">
        <v>809</v>
      </c>
      <c r="H152" s="59"/>
      <c r="I152" s="59" t="s">
        <v>251</v>
      </c>
      <c r="J152" s="59" t="s">
        <v>259</v>
      </c>
      <c r="K152" s="59" t="s">
        <v>256</v>
      </c>
      <c r="L152" s="59" t="s">
        <v>812</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ht="21" x14ac:dyDescent="0.3">
      <c r="B153" s="7">
        <f xml:space="preserve"> ROW( co_impactTypes[[#This Row],[row_id]] ) - ROW(co_impactTypes[[#Headers],[row_id]] )</f>
        <v>29</v>
      </c>
      <c r="C153" s="14" t="s">
        <v>225</v>
      </c>
      <c r="D153" s="59" t="s">
        <v>201</v>
      </c>
      <c r="E153" s="83" t="s">
        <v>927</v>
      </c>
      <c r="F153" s="115"/>
      <c r="G153" s="63" t="s">
        <v>995</v>
      </c>
      <c r="H153" s="59"/>
      <c r="I153" s="59" t="s">
        <v>256</v>
      </c>
      <c r="J153" s="59" t="s">
        <v>256</v>
      </c>
      <c r="K153" s="59" t="s">
        <v>256</v>
      </c>
      <c r="L153" s="59" t="s">
        <v>256</v>
      </c>
      <c r="M153" s="59" t="s">
        <v>256</v>
      </c>
      <c r="N153" s="58">
        <v>0</v>
      </c>
      <c r="O153" s="58">
        <f>10^6</f>
        <v>1000000</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7">
        <f xml:space="preserve"> ROW( co_impactTypes[[#This Row],[row_id]] ) - ROW(co_impactTypes[[#Headers],[row_id]] )</f>
        <v>30</v>
      </c>
      <c r="C154" s="14" t="s">
        <v>983</v>
      </c>
      <c r="D154" s="59" t="s">
        <v>994</v>
      </c>
      <c r="E154" s="83" t="s">
        <v>804</v>
      </c>
      <c r="F154" s="115" t="s">
        <v>994</v>
      </c>
      <c r="G154" s="63" t="s">
        <v>994</v>
      </c>
      <c r="H154" s="59"/>
      <c r="I154" s="59" t="s">
        <v>251</v>
      </c>
      <c r="J154" s="59" t="s">
        <v>989</v>
      </c>
      <c r="K154" s="59" t="s">
        <v>256</v>
      </c>
      <c r="L154" s="59" t="s">
        <v>990</v>
      </c>
      <c r="M154" s="59" t="s">
        <v>257</v>
      </c>
      <c r="N154" s="58">
        <v>0</v>
      </c>
      <c r="O154" s="58">
        <v>1</v>
      </c>
      <c r="P154" s="58">
        <v>1</v>
      </c>
      <c r="Q154" s="64">
        <f xml:space="preserve"> IF(co_impactTypes[[#This Row],[econMultiplierName]]="None", "N/A", 2010)</f>
        <v>2010</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31</v>
      </c>
      <c r="C155" s="14" t="s">
        <v>983</v>
      </c>
      <c r="D155" s="59" t="s">
        <v>769</v>
      </c>
      <c r="E155" s="115" t="s">
        <v>769</v>
      </c>
      <c r="F155" s="115" t="s">
        <v>769</v>
      </c>
      <c r="G155" s="63" t="s">
        <v>769</v>
      </c>
      <c r="H155" s="59"/>
      <c r="I155" s="59" t="s">
        <v>251</v>
      </c>
      <c r="J155" s="59" t="s">
        <v>1011</v>
      </c>
      <c r="K155" s="59" t="s">
        <v>256</v>
      </c>
      <c r="L155" s="59" t="s">
        <v>991</v>
      </c>
      <c r="M155" s="59" t="s">
        <v>256</v>
      </c>
      <c r="N155" s="58">
        <v>0</v>
      </c>
      <c r="O155" s="58">
        <v>1</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32</v>
      </c>
      <c r="C156" s="14" t="s">
        <v>983</v>
      </c>
      <c r="D156" s="59" t="s">
        <v>768</v>
      </c>
      <c r="E156" s="115" t="s">
        <v>768</v>
      </c>
      <c r="F156" s="115" t="s">
        <v>768</v>
      </c>
      <c r="G156" s="63" t="s">
        <v>768</v>
      </c>
      <c r="H156" s="59" t="s">
        <v>1020</v>
      </c>
      <c r="I156" s="59" t="s">
        <v>251</v>
      </c>
      <c r="J156" s="59" t="s">
        <v>988</v>
      </c>
      <c r="K156" s="59" t="s">
        <v>256</v>
      </c>
      <c r="L156" s="59" t="s">
        <v>786</v>
      </c>
      <c r="M156" s="59" t="s">
        <v>257</v>
      </c>
      <c r="N156" s="58">
        <v>0</v>
      </c>
      <c r="O156" s="58">
        <v>1</v>
      </c>
      <c r="P156" s="58">
        <v>0.4</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33</v>
      </c>
      <c r="C157" s="14" t="s">
        <v>1306</v>
      </c>
      <c r="D157" s="59" t="s">
        <v>1307</v>
      </c>
      <c r="E157" s="83" t="s">
        <v>1309</v>
      </c>
      <c r="F157" s="115" t="s">
        <v>1309</v>
      </c>
      <c r="G157" s="63" t="s">
        <v>1307</v>
      </c>
      <c r="H157" s="59"/>
      <c r="I157" s="59" t="s">
        <v>256</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34</v>
      </c>
      <c r="C158" s="14" t="s">
        <v>1306</v>
      </c>
      <c r="D158" s="59" t="s">
        <v>1308</v>
      </c>
      <c r="E158" s="83" t="s">
        <v>1310</v>
      </c>
      <c r="F158" s="115" t="s">
        <v>1310</v>
      </c>
      <c r="G158" s="63" t="s">
        <v>1308</v>
      </c>
      <c r="H158" s="59"/>
      <c r="I158" s="59" t="s">
        <v>256</v>
      </c>
      <c r="J158" s="59" t="s">
        <v>256</v>
      </c>
      <c r="K158" s="59" t="s">
        <v>256</v>
      </c>
      <c r="L158" s="59" t="s">
        <v>990</v>
      </c>
      <c r="M158" s="59" t="s">
        <v>257</v>
      </c>
      <c r="N158" s="58">
        <v>0</v>
      </c>
      <c r="O158" s="58">
        <v>1</v>
      </c>
      <c r="P158" s="58">
        <v>1</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35</v>
      </c>
      <c r="C159" s="14" t="s">
        <v>1306</v>
      </c>
      <c r="D159" s="59" t="s">
        <v>768</v>
      </c>
      <c r="E159" s="83" t="s">
        <v>768</v>
      </c>
      <c r="F159" s="115" t="s">
        <v>768</v>
      </c>
      <c r="G159" s="63" t="s">
        <v>768</v>
      </c>
      <c r="H159" s="59"/>
      <c r="I159" s="59" t="s">
        <v>256</v>
      </c>
      <c r="J159" s="59" t="s">
        <v>256</v>
      </c>
      <c r="K159" s="59" t="s">
        <v>256</v>
      </c>
      <c r="L159" s="59" t="s">
        <v>786</v>
      </c>
      <c r="M159" s="59" t="s">
        <v>257</v>
      </c>
      <c r="N159" s="58">
        <v>0</v>
      </c>
      <c r="O159" s="58">
        <v>1</v>
      </c>
      <c r="P159" s="58">
        <v>0.4</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36</v>
      </c>
      <c r="C160" s="14" t="s">
        <v>227</v>
      </c>
      <c r="D160" s="59" t="s">
        <v>201</v>
      </c>
      <c r="E160" s="83" t="s">
        <v>927</v>
      </c>
      <c r="F160" s="115"/>
      <c r="G160" s="63" t="s">
        <v>806</v>
      </c>
      <c r="H160" s="59"/>
      <c r="I160" s="59" t="s">
        <v>251</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37</v>
      </c>
      <c r="C161" s="14" t="s">
        <v>761</v>
      </c>
      <c r="D161" s="59" t="s">
        <v>769</v>
      </c>
      <c r="E161" s="83" t="s">
        <v>769</v>
      </c>
      <c r="F161" s="115" t="s">
        <v>769</v>
      </c>
      <c r="G161" s="63" t="s">
        <v>769</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38</v>
      </c>
      <c r="C162" s="14" t="s">
        <v>761</v>
      </c>
      <c r="D162" s="59" t="s">
        <v>768</v>
      </c>
      <c r="E162" s="83" t="s">
        <v>768</v>
      </c>
      <c r="F162" s="115" t="s">
        <v>768</v>
      </c>
      <c r="G162" s="63" t="s">
        <v>768</v>
      </c>
      <c r="H162" s="59" t="s">
        <v>1020</v>
      </c>
      <c r="I162" s="59" t="s">
        <v>251</v>
      </c>
      <c r="J162" s="59" t="s">
        <v>256</v>
      </c>
      <c r="K162" s="59" t="s">
        <v>256</v>
      </c>
      <c r="L162" s="59" t="s">
        <v>786</v>
      </c>
      <c r="M162" s="59" t="s">
        <v>257</v>
      </c>
      <c r="N162" s="58">
        <v>0</v>
      </c>
      <c r="O162" s="58">
        <v>1</v>
      </c>
      <c r="P162" s="58">
        <v>0.4</v>
      </c>
      <c r="Q162" s="64">
        <f xml:space="preserve"> IF(co_impactTypes[[#This Row],[econMultiplierName]]="None", "N/A", 2010)</f>
        <v>2010</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39</v>
      </c>
      <c r="C163" s="14" t="s">
        <v>761</v>
      </c>
      <c r="D163" s="59" t="s">
        <v>802</v>
      </c>
      <c r="E163" s="83" t="s">
        <v>772</v>
      </c>
      <c r="F163" s="115" t="s">
        <v>802</v>
      </c>
      <c r="G163" s="63" t="s">
        <v>802</v>
      </c>
      <c r="H163" s="59" t="s">
        <v>1021</v>
      </c>
      <c r="I163" s="59" t="s">
        <v>256</v>
      </c>
      <c r="J163" s="59" t="s">
        <v>256</v>
      </c>
      <c r="K163" s="59" t="s">
        <v>256</v>
      </c>
      <c r="L163" s="59" t="s">
        <v>771</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40</v>
      </c>
      <c r="C164" s="14" t="s">
        <v>1088</v>
      </c>
      <c r="D164" s="59" t="s">
        <v>201</v>
      </c>
      <c r="E164" s="83" t="s">
        <v>927</v>
      </c>
      <c r="F164" s="115"/>
      <c r="G164" s="63" t="s">
        <v>1099</v>
      </c>
      <c r="H164" s="59"/>
      <c r="I164" s="59" t="s">
        <v>256</v>
      </c>
      <c r="J164" s="59" t="s">
        <v>256</v>
      </c>
      <c r="K164" s="59" t="s">
        <v>256</v>
      </c>
      <c r="L164" s="59" t="s">
        <v>256</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ht="21" x14ac:dyDescent="0.3">
      <c r="B165" s="7">
        <f xml:space="preserve"> ROW( co_impactTypes[[#This Row],[row_id]] ) - ROW(co_impactTypes[[#Headers],[row_id]] )</f>
        <v>41</v>
      </c>
      <c r="C165" s="14" t="s">
        <v>89</v>
      </c>
      <c r="D165" s="59" t="s">
        <v>206</v>
      </c>
      <c r="E165" s="83" t="s">
        <v>90</v>
      </c>
      <c r="F165" s="115" t="s">
        <v>90</v>
      </c>
      <c r="G165" s="63" t="s">
        <v>997</v>
      </c>
      <c r="H165" s="59"/>
      <c r="I165" s="59" t="s">
        <v>251</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42</v>
      </c>
      <c r="C166" s="14" t="s">
        <v>89</v>
      </c>
      <c r="D166" s="59" t="s">
        <v>207</v>
      </c>
      <c r="E166" s="83" t="s">
        <v>91</v>
      </c>
      <c r="F166" s="115" t="s">
        <v>91</v>
      </c>
      <c r="G166" s="63" t="s">
        <v>998</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43</v>
      </c>
      <c r="C167" s="14" t="s">
        <v>89</v>
      </c>
      <c r="D167" s="59" t="s">
        <v>92</v>
      </c>
      <c r="E167" s="83" t="s">
        <v>92</v>
      </c>
      <c r="F167" s="115" t="s">
        <v>92</v>
      </c>
      <c r="G167" s="63" t="s">
        <v>999</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70" spans="1:21" ht="14.5" x14ac:dyDescent="0.35">
      <c r="A170" s="47"/>
      <c r="B170" s="48" t="s">
        <v>1161</v>
      </c>
      <c r="C170" s="48"/>
      <c r="D170" s="48"/>
      <c r="E170" s="48"/>
      <c r="F170" s="48"/>
      <c r="G170" s="48"/>
      <c r="H170" s="48"/>
      <c r="I170" s="48"/>
      <c r="J170" s="48"/>
      <c r="K170" s="48"/>
      <c r="L170" s="48"/>
      <c r="M170" s="48"/>
      <c r="N170" s="48"/>
      <c r="O170" s="48"/>
      <c r="P170" s="48"/>
      <c r="Q170" s="48"/>
      <c r="R170" s="48"/>
      <c r="S170" s="48"/>
      <c r="T170" s="48"/>
      <c r="U170" s="48"/>
    </row>
    <row r="172" spans="1:21" ht="14.5" x14ac:dyDescent="0.35">
      <c r="B172" s="60" t="s">
        <v>780</v>
      </c>
      <c r="C172" s="60" t="s">
        <v>254</v>
      </c>
      <c r="D172" s="60" t="s">
        <v>253</v>
      </c>
      <c r="E172" s="62" t="s">
        <v>813</v>
      </c>
      <c r="F172" s="62" t="s">
        <v>891</v>
      </c>
      <c r="G172" s="62" t="s">
        <v>892</v>
      </c>
      <c r="H172" s="62" t="s">
        <v>817</v>
      </c>
      <c r="I172" s="62" t="s">
        <v>909</v>
      </c>
      <c r="J172" s="60" t="s">
        <v>833</v>
      </c>
      <c r="K172" s="60" t="s">
        <v>1015</v>
      </c>
      <c r="R172" s="8"/>
      <c r="S172" s="8"/>
      <c r="T172" s="8"/>
    </row>
    <row r="173" spans="1:21" ht="21" x14ac:dyDescent="0.35">
      <c r="B173" s="12">
        <f xml:space="preserve"> ROW( co_scalarInfo[[#This Row],[row_id]] ) - ROW( co_scalarInfo[[#Headers],[row_id]] )</f>
        <v>1</v>
      </c>
      <c r="C173" s="57" t="s">
        <v>261</v>
      </c>
      <c r="D173" s="57" t="s">
        <v>260</v>
      </c>
      <c r="E173" s="135" t="s">
        <v>815</v>
      </c>
      <c r="F173" s="135" t="s">
        <v>895</v>
      </c>
      <c r="G173" s="135" t="s">
        <v>894</v>
      </c>
      <c r="H173" s="135">
        <v>2015</v>
      </c>
      <c r="I173" s="136" t="s">
        <v>910</v>
      </c>
      <c r="J173" s="69"/>
      <c r="K173" s="69" cm="1">
        <f t="array" ref="K173" xml:space="preserve"> SUMPRODUCT( --( co_scalarInfo[[#This Row],[scalarName]] = scalarDataframe[scalarName] ) )</f>
        <v>140</v>
      </c>
      <c r="R173"/>
      <c r="S173"/>
      <c r="T173"/>
    </row>
    <row r="174" spans="1:21" ht="21" x14ac:dyDescent="0.35">
      <c r="B174" s="12">
        <f xml:space="preserve"> ROW( co_scalarInfo[[#This Row],[row_id]] ) - ROW( co_scalarInfo[[#Headers],[row_id]] )</f>
        <v>2</v>
      </c>
      <c r="C174" s="63" t="s">
        <v>1003</v>
      </c>
      <c r="D174" s="57" t="s">
        <v>798</v>
      </c>
      <c r="E174" s="135" t="s">
        <v>815</v>
      </c>
      <c r="F174" s="135" t="s">
        <v>895</v>
      </c>
      <c r="G174" s="135" t="s">
        <v>894</v>
      </c>
      <c r="H174" s="137" t="s">
        <v>946</v>
      </c>
      <c r="I174" s="136" t="s">
        <v>910</v>
      </c>
      <c r="J174" s="69"/>
      <c r="K174" s="69" cm="1">
        <f t="array" ref="K174" xml:space="preserve"> SUMPRODUCT( --( co_scalarInfo[[#This Row],[scalarName]] = scalarDataframe[scalarName] ) )</f>
        <v>140</v>
      </c>
      <c r="R174"/>
      <c r="S174"/>
      <c r="T174"/>
    </row>
    <row r="175" spans="1:21" ht="14.5" x14ac:dyDescent="0.35">
      <c r="B175" s="12">
        <f xml:space="preserve"> ROW( co_scalarInfo[[#This Row],[row_id]] ) - ROW( co_scalarInfo[[#Headers],[row_id]] )</f>
        <v>3</v>
      </c>
      <c r="C175" s="63" t="s">
        <v>256</v>
      </c>
      <c r="D175" s="57" t="s">
        <v>915</v>
      </c>
      <c r="E175" s="135" t="s">
        <v>815</v>
      </c>
      <c r="F175" s="135" t="s">
        <v>785</v>
      </c>
      <c r="G175" s="135" t="s">
        <v>893</v>
      </c>
      <c r="H175" s="135" t="s">
        <v>201</v>
      </c>
      <c r="I175" s="136" t="s">
        <v>912</v>
      </c>
      <c r="J175" s="69" t="s">
        <v>916</v>
      </c>
      <c r="K175" s="69" cm="1">
        <f t="array" ref="K175" xml:space="preserve"> SUMPRODUCT( --( co_scalarInfo[[#This Row],[scalarName]] = scalarDataframe[scalarName] ) )</f>
        <v>0</v>
      </c>
      <c r="R175"/>
      <c r="S175"/>
      <c r="T175"/>
    </row>
    <row r="176" spans="1:21" ht="14.5" x14ac:dyDescent="0.35">
      <c r="B176" s="12">
        <f xml:space="preserve"> ROW( co_scalarInfo[[#This Row],[row_id]] ) - ROW( co_scalarInfo[[#Headers],[row_id]] )</f>
        <v>4</v>
      </c>
      <c r="C176" s="63" t="s">
        <v>781</v>
      </c>
      <c r="D176" s="57" t="s">
        <v>799</v>
      </c>
      <c r="E176" s="135" t="s">
        <v>815</v>
      </c>
      <c r="F176" s="135" t="s">
        <v>895</v>
      </c>
      <c r="G176" s="135" t="s">
        <v>893</v>
      </c>
      <c r="H176" s="137" t="s">
        <v>946</v>
      </c>
      <c r="I176" s="136" t="s">
        <v>910</v>
      </c>
      <c r="J176" s="69"/>
      <c r="K176" s="69" cm="1">
        <f t="array" ref="K176" xml:space="preserve"> SUMPRODUCT( --( co_scalarInfo[[#This Row],[scalarName]] = scalarDataframe[scalarName] ) )</f>
        <v>20</v>
      </c>
      <c r="R176"/>
      <c r="S176"/>
      <c r="T176"/>
    </row>
    <row r="177" spans="2:20" ht="42" x14ac:dyDescent="0.35">
      <c r="B177" s="12">
        <f xml:space="preserve"> ROW( co_scalarInfo[[#This Row],[row_id]] ) - ROW( co_scalarInfo[[#Headers],[row_id]] )</f>
        <v>5</v>
      </c>
      <c r="C177" s="63" t="s">
        <v>897</v>
      </c>
      <c r="D177" s="57" t="s">
        <v>900</v>
      </c>
      <c r="E177" s="135" t="s">
        <v>815</v>
      </c>
      <c r="F177" s="135" t="s">
        <v>895</v>
      </c>
      <c r="G177" s="135" t="s">
        <v>894</v>
      </c>
      <c r="H177" s="137" t="s">
        <v>946</v>
      </c>
      <c r="I177" s="136" t="s">
        <v>910</v>
      </c>
      <c r="J177" s="69" t="s">
        <v>899</v>
      </c>
      <c r="K177" s="69" cm="1">
        <f t="array" ref="K177" xml:space="preserve"> SUMPRODUCT( --( co_scalarInfo[[#This Row],[scalarName]] = scalarDataframe[scalarName] ) )</f>
        <v>157</v>
      </c>
      <c r="R177"/>
      <c r="S177"/>
      <c r="T177"/>
    </row>
    <row r="178" spans="2:20" ht="31.5" x14ac:dyDescent="0.35">
      <c r="B178" s="12">
        <f xml:space="preserve"> ROW( co_scalarInfo[[#This Row],[row_id]] ) - ROW( co_scalarInfo[[#Headers],[row_id]] )</f>
        <v>6</v>
      </c>
      <c r="C178" s="63" t="s">
        <v>896</v>
      </c>
      <c r="D178" s="57" t="s">
        <v>901</v>
      </c>
      <c r="E178" s="135" t="s">
        <v>815</v>
      </c>
      <c r="F178" s="135" t="s">
        <v>895</v>
      </c>
      <c r="G178" s="135" t="s">
        <v>894</v>
      </c>
      <c r="H178" s="137" t="s">
        <v>946</v>
      </c>
      <c r="I178" s="136" t="s">
        <v>910</v>
      </c>
      <c r="J178" s="69" t="s">
        <v>898</v>
      </c>
      <c r="K178" s="69" cm="1">
        <f t="array" ref="K178" xml:space="preserve"> SUMPRODUCT( --( co_scalarInfo[[#This Row],[scalarName]] = scalarDataframe[scalarName] ) )</f>
        <v>157</v>
      </c>
      <c r="R178"/>
      <c r="S178"/>
      <c r="T178"/>
    </row>
    <row r="179" spans="2:20" ht="14.5" x14ac:dyDescent="0.35">
      <c r="B179" s="12">
        <f xml:space="preserve"> ROW( co_scalarInfo[[#This Row],[row_id]] ) - ROW( co_scalarInfo[[#Headers],[row_id]] )</f>
        <v>7</v>
      </c>
      <c r="C179" s="63" t="s">
        <v>990</v>
      </c>
      <c r="D179" s="57" t="s">
        <v>992</v>
      </c>
      <c r="E179" s="135" t="s">
        <v>814</v>
      </c>
      <c r="F179" s="135" t="s">
        <v>785</v>
      </c>
      <c r="G179" s="135" t="s">
        <v>893</v>
      </c>
      <c r="H179" s="137" t="s">
        <v>946</v>
      </c>
      <c r="I179" s="136" t="s">
        <v>910</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8</v>
      </c>
      <c r="C180" s="57" t="s">
        <v>1010</v>
      </c>
      <c r="D180" s="57" t="s">
        <v>767</v>
      </c>
      <c r="E180" s="135" t="s">
        <v>814</v>
      </c>
      <c r="F180" s="135" t="s">
        <v>785</v>
      </c>
      <c r="G180" s="135" t="s">
        <v>893</v>
      </c>
      <c r="H180" s="135">
        <v>2015</v>
      </c>
      <c r="I180" s="136" t="s">
        <v>910</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9</v>
      </c>
      <c r="C181" s="63" t="s">
        <v>812</v>
      </c>
      <c r="D181" s="57" t="s">
        <v>791</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10</v>
      </c>
      <c r="C182" s="63" t="s">
        <v>788</v>
      </c>
      <c r="D182" s="57" t="s">
        <v>787</v>
      </c>
      <c r="E182" s="135" t="s">
        <v>814</v>
      </c>
      <c r="F182" s="135" t="s">
        <v>785</v>
      </c>
      <c r="G182" s="135" t="s">
        <v>893</v>
      </c>
      <c r="H182" s="135">
        <v>2015</v>
      </c>
      <c r="I182" s="136" t="s">
        <v>910</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11</v>
      </c>
      <c r="C183" s="63" t="s">
        <v>789</v>
      </c>
      <c r="D183" s="57" t="s">
        <v>790</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12</v>
      </c>
      <c r="C184" s="63" t="s">
        <v>256</v>
      </c>
      <c r="D184" s="57" t="s">
        <v>915</v>
      </c>
      <c r="E184" s="135" t="s">
        <v>814</v>
      </c>
      <c r="F184" s="135" t="s">
        <v>785</v>
      </c>
      <c r="G184" s="135" t="s">
        <v>893</v>
      </c>
      <c r="H184" s="135" t="s">
        <v>201</v>
      </c>
      <c r="I184" s="136" t="s">
        <v>912</v>
      </c>
      <c r="J184" s="69" t="s">
        <v>916</v>
      </c>
      <c r="K184" s="69" cm="1">
        <f t="array" ref="K184" xml:space="preserve"> SUMPRODUCT( --( co_scalarInfo[[#This Row],[scalarName]] = scalarDataframe[scalarName] ) )</f>
        <v>0</v>
      </c>
    </row>
    <row r="185" spans="2:20" x14ac:dyDescent="0.3">
      <c r="B185" s="12">
        <f xml:space="preserve"> ROW( co_scalarInfo[[#This Row],[row_id]] ) - ROW( co_scalarInfo[[#Headers],[row_id]] )</f>
        <v>13</v>
      </c>
      <c r="C185" s="63" t="s">
        <v>1225</v>
      </c>
      <c r="D185" s="57" t="s">
        <v>1226</v>
      </c>
      <c r="E185" s="135" t="s">
        <v>814</v>
      </c>
      <c r="F185" s="135" t="s">
        <v>785</v>
      </c>
      <c r="G185" s="135" t="s">
        <v>894</v>
      </c>
      <c r="H185" s="137">
        <v>2015</v>
      </c>
      <c r="I185" s="136"/>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14</v>
      </c>
      <c r="C186" s="63" t="s">
        <v>991</v>
      </c>
      <c r="D186" s="57" t="s">
        <v>993</v>
      </c>
      <c r="E186" s="135" t="s">
        <v>814</v>
      </c>
      <c r="F186" s="135" t="s">
        <v>785</v>
      </c>
      <c r="G186" s="135" t="s">
        <v>893</v>
      </c>
      <c r="H186" s="137" t="s">
        <v>946</v>
      </c>
      <c r="I186" s="136" t="s">
        <v>910</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15</v>
      </c>
      <c r="C187" s="63" t="s">
        <v>1227</v>
      </c>
      <c r="D187" s="57" t="s">
        <v>1228</v>
      </c>
      <c r="E187" s="135" t="s">
        <v>814</v>
      </c>
      <c r="F187" s="135" t="s">
        <v>785</v>
      </c>
      <c r="G187" s="135" t="s">
        <v>894</v>
      </c>
      <c r="H187" s="137">
        <v>2015</v>
      </c>
      <c r="I187" s="136"/>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16</v>
      </c>
      <c r="C188" s="57" t="s">
        <v>786</v>
      </c>
      <c r="D188" s="57" t="s">
        <v>18</v>
      </c>
      <c r="E188" s="135" t="s">
        <v>814</v>
      </c>
      <c r="F188" s="135" t="s">
        <v>785</v>
      </c>
      <c r="G188" s="135" t="s">
        <v>893</v>
      </c>
      <c r="H188" s="135">
        <v>2010</v>
      </c>
      <c r="I188" s="136" t="s">
        <v>910</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17</v>
      </c>
      <c r="C189" s="63" t="s">
        <v>771</v>
      </c>
      <c r="D189" s="57" t="s">
        <v>770</v>
      </c>
      <c r="E189" s="135" t="s">
        <v>814</v>
      </c>
      <c r="F189" s="135" t="s">
        <v>785</v>
      </c>
      <c r="G189" s="135" t="s">
        <v>894</v>
      </c>
      <c r="H189" s="135">
        <v>2015</v>
      </c>
      <c r="I189" s="136" t="s">
        <v>910</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18</v>
      </c>
      <c r="C190" s="63" t="s">
        <v>258</v>
      </c>
      <c r="D190" s="57" t="s">
        <v>793</v>
      </c>
      <c r="E190" s="135" t="s">
        <v>834</v>
      </c>
      <c r="F190" s="135" t="s">
        <v>895</v>
      </c>
      <c r="G190" s="135" t="s">
        <v>894</v>
      </c>
      <c r="H190" s="137" t="s">
        <v>946</v>
      </c>
      <c r="I190" s="136" t="s">
        <v>910</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19</v>
      </c>
      <c r="C191" s="63" t="s">
        <v>256</v>
      </c>
      <c r="D191" s="57" t="s">
        <v>915</v>
      </c>
      <c r="E191" s="135" t="s">
        <v>834</v>
      </c>
      <c r="F191" s="135" t="s">
        <v>785</v>
      </c>
      <c r="G191" s="135" t="s">
        <v>893</v>
      </c>
      <c r="H191" s="135" t="s">
        <v>201</v>
      </c>
      <c r="I191" s="136" t="s">
        <v>912</v>
      </c>
      <c r="J191" s="69" t="s">
        <v>916</v>
      </c>
      <c r="K191" s="69" cm="1">
        <f t="array" ref="K191" xml:space="preserve"> SUMPRODUCT( --( co_scalarInfo[[#This Row],[scalarName]] = scalarDataframe[scalarName] ) )</f>
        <v>0</v>
      </c>
    </row>
    <row r="192" spans="2:20" x14ac:dyDescent="0.3">
      <c r="B192" s="12">
        <f xml:space="preserve"> ROW( co_scalarInfo[[#This Row],[row_id]] ) - ROW( co_scalarInfo[[#Headers],[row_id]] )</f>
        <v>20</v>
      </c>
      <c r="C192" s="63" t="s">
        <v>259</v>
      </c>
      <c r="D192" s="57" t="s">
        <v>795</v>
      </c>
      <c r="E192" s="135" t="s">
        <v>834</v>
      </c>
      <c r="F192" s="135" t="s">
        <v>895</v>
      </c>
      <c r="G192" s="135" t="s">
        <v>894</v>
      </c>
      <c r="H192" s="137" t="s">
        <v>946</v>
      </c>
      <c r="I192" s="136" t="s">
        <v>910</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21</v>
      </c>
      <c r="C193" s="63" t="s">
        <v>1011</v>
      </c>
      <c r="D193" s="57" t="s">
        <v>986</v>
      </c>
      <c r="E193" s="135" t="s">
        <v>834</v>
      </c>
      <c r="F193" s="135" t="s">
        <v>785</v>
      </c>
      <c r="G193" s="135" t="s">
        <v>893</v>
      </c>
      <c r="H193" s="137" t="s">
        <v>946</v>
      </c>
      <c r="I193" s="136" t="s">
        <v>910</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22</v>
      </c>
      <c r="C194" s="63" t="s">
        <v>988</v>
      </c>
      <c r="D194" s="57" t="s">
        <v>985</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23</v>
      </c>
      <c r="C195" s="63" t="s">
        <v>989</v>
      </c>
      <c r="D195" s="57" t="s">
        <v>987</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24</v>
      </c>
      <c r="C196" s="63" t="s">
        <v>1009</v>
      </c>
      <c r="D196" s="57" t="s">
        <v>1008</v>
      </c>
      <c r="E196" s="135" t="s">
        <v>816</v>
      </c>
      <c r="F196" s="135" t="s">
        <v>895</v>
      </c>
      <c r="G196" s="135" t="s">
        <v>894</v>
      </c>
      <c r="H196" s="137" t="s">
        <v>946</v>
      </c>
      <c r="I196" s="136" t="s">
        <v>910</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25</v>
      </c>
      <c r="C197" s="63" t="s">
        <v>759</v>
      </c>
      <c r="D197" s="57" t="s">
        <v>758</v>
      </c>
      <c r="E197" s="135" t="s">
        <v>816</v>
      </c>
      <c r="F197" s="135" t="s">
        <v>895</v>
      </c>
      <c r="G197" s="135" t="s">
        <v>894</v>
      </c>
      <c r="H197" s="137" t="s">
        <v>946</v>
      </c>
      <c r="I197" s="136" t="s">
        <v>910</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26</v>
      </c>
      <c r="C198" s="63" t="s">
        <v>256</v>
      </c>
      <c r="D198" s="57" t="s">
        <v>915</v>
      </c>
      <c r="E198" s="135" t="s">
        <v>816</v>
      </c>
      <c r="F198" s="135" t="s">
        <v>785</v>
      </c>
      <c r="G198" s="135" t="s">
        <v>893</v>
      </c>
      <c r="H198" s="135" t="s">
        <v>201</v>
      </c>
      <c r="I198" s="136" t="s">
        <v>912</v>
      </c>
      <c r="J198" s="69" t="s">
        <v>916</v>
      </c>
      <c r="K198" s="69" cm="1">
        <f t="array" ref="K198" xml:space="preserve"> SUMPRODUCT( --( co_scalarInfo[[#This Row],[scalarName]] = scalarDataframe[scalarName] ) )</f>
        <v>0</v>
      </c>
    </row>
    <row r="199" spans="1:21" x14ac:dyDescent="0.3">
      <c r="B199" s="12">
        <f xml:space="preserve"> ROW( co_scalarInfo[[#This Row],[row_id]] ) - ROW( co_scalarInfo[[#Headers],[row_id]] )</f>
        <v>27</v>
      </c>
      <c r="C199" s="63" t="s">
        <v>236</v>
      </c>
      <c r="D199" s="57" t="s">
        <v>215</v>
      </c>
      <c r="E199" s="135" t="s">
        <v>816</v>
      </c>
      <c r="F199" s="135" t="s">
        <v>785</v>
      </c>
      <c r="G199" s="135" t="s">
        <v>894</v>
      </c>
      <c r="H199" s="137" t="s">
        <v>946</v>
      </c>
      <c r="I199" s="136" t="s">
        <v>910</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28</v>
      </c>
      <c r="C200" s="63" t="s">
        <v>251</v>
      </c>
      <c r="D200" s="57" t="s">
        <v>211</v>
      </c>
      <c r="E200" s="135" t="s">
        <v>816</v>
      </c>
      <c r="F200" s="135" t="s">
        <v>895</v>
      </c>
      <c r="G200" s="135" t="s">
        <v>894</v>
      </c>
      <c r="H200" s="137" t="s">
        <v>946</v>
      </c>
      <c r="I200" s="136" t="s">
        <v>911</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29</v>
      </c>
      <c r="C201" s="63" t="s">
        <v>250</v>
      </c>
      <c r="D201" s="57" t="s">
        <v>797</v>
      </c>
      <c r="E201" s="135" t="s">
        <v>816</v>
      </c>
      <c r="F201" s="135" t="s">
        <v>785</v>
      </c>
      <c r="G201" s="135" t="s">
        <v>894</v>
      </c>
      <c r="H201" s="137" t="s">
        <v>946</v>
      </c>
      <c r="I201" s="136" t="s">
        <v>910</v>
      </c>
      <c r="J201" s="69"/>
      <c r="K201" s="69" cm="1">
        <f t="array" ref="K201" xml:space="preserve"> SUMPRODUCT( --( co_scalarInfo[[#This Row],[scalarName]] = scalarDataframe[scalarName] ) )</f>
        <v>7</v>
      </c>
    </row>
    <row r="202" spans="1:21" ht="21" x14ac:dyDescent="0.3">
      <c r="B202" s="12">
        <f xml:space="preserve"> ROW( co_scalarInfo[[#This Row],[row_id]] ) - ROW( co_scalarInfo[[#Headers],[row_id]] )</f>
        <v>30</v>
      </c>
      <c r="C202" s="63" t="s">
        <v>1315</v>
      </c>
      <c r="D202" s="57" t="s">
        <v>1316</v>
      </c>
      <c r="E202" s="135" t="s">
        <v>815</v>
      </c>
      <c r="F202" s="135" t="s">
        <v>895</v>
      </c>
      <c r="G202" s="135" t="s">
        <v>894</v>
      </c>
      <c r="H202" s="137" t="s">
        <v>946</v>
      </c>
      <c r="I202" s="136"/>
      <c r="J202" s="69"/>
      <c r="K202" s="69" cm="1">
        <f t="array" ref="K202" xml:space="preserve"> SUMPRODUCT( --( co_scalarInfo[[#This Row],[scalarName]] = scalarDataframe[scalarName] ) )</f>
        <v>196</v>
      </c>
    </row>
    <row r="203" spans="1:21" ht="21" x14ac:dyDescent="0.3">
      <c r="B203" s="12">
        <f xml:space="preserve"> ROW( co_scalarInfo[[#This Row],[row_id]] ) - ROW( co_scalarInfo[[#Headers],[row_id]] )</f>
        <v>31</v>
      </c>
      <c r="C203" s="63" t="s">
        <v>1317</v>
      </c>
      <c r="D203" s="57" t="s">
        <v>1318</v>
      </c>
      <c r="E203" s="135" t="s">
        <v>834</v>
      </c>
      <c r="F203" s="135" t="s">
        <v>895</v>
      </c>
      <c r="G203" s="135" t="s">
        <v>894</v>
      </c>
      <c r="H203" s="137" t="s">
        <v>946</v>
      </c>
      <c r="I203" s="136"/>
      <c r="J203" s="69"/>
      <c r="K203" s="69" cm="1">
        <f t="array" ref="K203" xml:space="preserve"> SUMPRODUCT( --( co_scalarInfo[[#This Row],[scalarName]] = scalarDataframe[scalarName] ) )</f>
        <v>196</v>
      </c>
    </row>
    <row r="206" spans="1:21" ht="14.5" x14ac:dyDescent="0.35">
      <c r="A206" s="47"/>
      <c r="B206" s="48" t="s">
        <v>1029</v>
      </c>
      <c r="C206" s="48"/>
      <c r="D206" s="48"/>
      <c r="E206" s="48"/>
      <c r="F206" s="48"/>
      <c r="G206" s="48"/>
      <c r="H206" s="48"/>
      <c r="I206" s="48"/>
      <c r="J206" s="48"/>
      <c r="K206" s="48"/>
      <c r="L206" s="48"/>
      <c r="M206" s="48"/>
      <c r="N206" s="48"/>
      <c r="O206" s="48"/>
      <c r="P206" s="48"/>
      <c r="Q206" s="48"/>
      <c r="R206" s="48"/>
      <c r="S206" s="48"/>
      <c r="T206" s="48"/>
      <c r="U206" s="48"/>
    </row>
    <row r="208" spans="1:21" x14ac:dyDescent="0.3">
      <c r="B208" s="60" t="s">
        <v>780</v>
      </c>
      <c r="C208" s="60" t="s">
        <v>917</v>
      </c>
      <c r="D208" s="60" t="s">
        <v>944</v>
      </c>
      <c r="E208" s="61" t="s">
        <v>817</v>
      </c>
    </row>
    <row r="209" spans="1:21" x14ac:dyDescent="0.3">
      <c r="B209" s="7">
        <f xml:space="preserve"> ROW( co_econMultipliers[[#This Row],[row_id]] ) - ROW( co_econMultipliers[[#Headers],[row_id]] )</f>
        <v>1</v>
      </c>
      <c r="C209" s="14" t="s">
        <v>904</v>
      </c>
      <c r="D209" s="79" t="s">
        <v>913</v>
      </c>
      <c r="E209" s="80">
        <v>2015</v>
      </c>
    </row>
    <row r="210" spans="1:21" x14ac:dyDescent="0.3">
      <c r="B210" s="7">
        <f xml:space="preserve"> ROW( co_econMultipliers[[#This Row],[row_id]] ) - ROW( co_econMultipliers[[#Headers],[row_id]] )</f>
        <v>2</v>
      </c>
      <c r="C210" s="14" t="s">
        <v>257</v>
      </c>
      <c r="D210" s="79" t="s">
        <v>914</v>
      </c>
      <c r="E210" s="80" t="s">
        <v>201</v>
      </c>
    </row>
    <row r="211" spans="1:21" x14ac:dyDescent="0.3">
      <c r="B211" s="7">
        <f xml:space="preserve"> ROW( co_econMultipliers[[#This Row],[row_id]] ) - ROW( co_econMultipliers[[#Headers],[row_id]] )</f>
        <v>3</v>
      </c>
      <c r="C211" s="14" t="s">
        <v>256</v>
      </c>
      <c r="D211" s="79" t="s">
        <v>915</v>
      </c>
      <c r="E211" s="80" t="s">
        <v>201</v>
      </c>
    </row>
    <row r="214" spans="1:21" ht="14.5" x14ac:dyDescent="0.35">
      <c r="A214" s="47"/>
      <c r="B214" s="48" t="s">
        <v>1030</v>
      </c>
      <c r="C214" s="48"/>
      <c r="D214" s="48"/>
      <c r="E214" s="48"/>
      <c r="F214" s="48"/>
      <c r="G214" s="48"/>
      <c r="H214" s="48"/>
      <c r="I214" s="48"/>
      <c r="J214" s="48"/>
      <c r="K214" s="48"/>
      <c r="L214" s="48"/>
      <c r="M214" s="48"/>
      <c r="N214" s="48"/>
      <c r="O214" s="48"/>
      <c r="P214" s="48"/>
      <c r="Q214" s="48"/>
      <c r="R214" s="48"/>
      <c r="S214" s="48"/>
      <c r="T214" s="48"/>
      <c r="U214" s="48"/>
    </row>
    <row r="216" spans="1:21" x14ac:dyDescent="0.3">
      <c r="B216" s="60" t="s">
        <v>780</v>
      </c>
      <c r="C216" s="60" t="s">
        <v>785</v>
      </c>
      <c r="D216" s="60" t="s">
        <v>255</v>
      </c>
    </row>
    <row r="217" spans="1:21" x14ac:dyDescent="0.3">
      <c r="B217" s="7">
        <f xml:space="preserve"> ROW( co_constants[[#This Row],[row_id]] ) - ROW( co_constants[[#Headers],[row_id]] )</f>
        <v>1</v>
      </c>
      <c r="C217" s="14" t="s">
        <v>782</v>
      </c>
      <c r="D217" s="79">
        <f xml:space="preserve"> 10^9</f>
        <v>1000000000</v>
      </c>
    </row>
    <row r="218" spans="1:21" x14ac:dyDescent="0.3">
      <c r="B218" s="7">
        <f xml:space="preserve"> ROW( co_constants[[#This Row],[row_id]] ) - ROW( co_constants[[#Headers],[row_id]] )</f>
        <v>2</v>
      </c>
      <c r="C218" s="14" t="s">
        <v>783</v>
      </c>
      <c r="D218" s="79">
        <f xml:space="preserve"> 10^6</f>
        <v>1000000</v>
      </c>
    </row>
    <row r="219" spans="1:21" x14ac:dyDescent="0.3">
      <c r="B219" s="7">
        <f xml:space="preserve"> ROW( co_constants[[#This Row],[row_id]] ) - ROW( co_constants[[#Headers],[row_id]] )</f>
        <v>3</v>
      </c>
      <c r="C219" s="14" t="s">
        <v>784</v>
      </c>
      <c r="D219" s="79">
        <v>1000</v>
      </c>
    </row>
    <row r="222" spans="1:21" ht="14.5" x14ac:dyDescent="0.35">
      <c r="A222" s="47"/>
      <c r="B222" s="48" t="s">
        <v>1027</v>
      </c>
      <c r="C222" s="48"/>
      <c r="D222" s="48"/>
      <c r="E222" s="48"/>
      <c r="F222" s="48"/>
      <c r="G222" s="48"/>
      <c r="H222" s="48"/>
      <c r="I222" s="48"/>
      <c r="J222" s="48"/>
      <c r="K222" s="48"/>
      <c r="L222" s="48"/>
      <c r="M222" s="48"/>
      <c r="N222" s="48"/>
      <c r="O222" s="48"/>
      <c r="P222" s="48"/>
      <c r="Q222" s="48"/>
      <c r="R222" s="48"/>
      <c r="S222" s="48"/>
      <c r="T222" s="48"/>
      <c r="U222" s="48"/>
    </row>
    <row r="224" spans="1:21" x14ac:dyDescent="0.3">
      <c r="B224" s="72" t="s">
        <v>780</v>
      </c>
      <c r="C224" s="72" t="s">
        <v>959</v>
      </c>
      <c r="D224" s="72" t="s">
        <v>960</v>
      </c>
      <c r="E224" s="73" t="s">
        <v>966</v>
      </c>
      <c r="F224" s="73" t="s">
        <v>968</v>
      </c>
      <c r="G224" s="74" t="s">
        <v>964</v>
      </c>
      <c r="H224" s="74" t="s">
        <v>965</v>
      </c>
      <c r="I224" s="70" t="s">
        <v>973</v>
      </c>
      <c r="J224" s="70" t="s">
        <v>979</v>
      </c>
      <c r="K224" s="70" t="s">
        <v>980</v>
      </c>
      <c r="L224" s="70" t="s">
        <v>974</v>
      </c>
      <c r="M224" s="71" t="s">
        <v>978</v>
      </c>
      <c r="N224" s="71" t="s">
        <v>977</v>
      </c>
    </row>
    <row r="225" spans="1:21" x14ac:dyDescent="0.3">
      <c r="B225" s="7">
        <f xml:space="preserve"> ROW( co_modelTypes[[#This Row],[row_id]] ) - ROW( co_modelTypes[[#Headers],[row_id]] )</f>
        <v>1</v>
      </c>
      <c r="C225" s="14" t="s">
        <v>819</v>
      </c>
      <c r="D225" s="14" t="s">
        <v>958</v>
      </c>
      <c r="E225" s="75" t="s">
        <v>967</v>
      </c>
      <c r="F225" s="75" t="s">
        <v>962</v>
      </c>
      <c r="G225" s="76" t="s">
        <v>956</v>
      </c>
      <c r="H225" s="76" t="s">
        <v>957</v>
      </c>
      <c r="I225" s="77">
        <v>1995</v>
      </c>
      <c r="J225" s="77">
        <v>6</v>
      </c>
      <c r="K225" s="77">
        <v>30</v>
      </c>
      <c r="L225" s="77">
        <v>1</v>
      </c>
      <c r="M225" s="32">
        <v>7</v>
      </c>
      <c r="N225" s="32" cm="1">
        <f t="array" ref="N225" xml:space="preserve"> SUMPRODUCT( --( co_models[modelType] = co_modelTypes[[#This Row],[modelType_id]] ) )</f>
        <v>8</v>
      </c>
    </row>
    <row r="226" spans="1:21" x14ac:dyDescent="0.3">
      <c r="B226" s="7">
        <f xml:space="preserve"> ROW( co_modelTypes[[#This Row],[row_id]] ) - ROW( co_modelTypes[[#Headers],[row_id]] )</f>
        <v>2</v>
      </c>
      <c r="C226" s="14" t="s">
        <v>818</v>
      </c>
      <c r="D226" s="14" t="s">
        <v>961</v>
      </c>
      <c r="E226" s="75" t="s">
        <v>963</v>
      </c>
      <c r="F226" s="75" t="s">
        <v>963</v>
      </c>
      <c r="G226" s="76" t="s">
        <v>818</v>
      </c>
      <c r="H226" s="76" t="s">
        <v>1062</v>
      </c>
      <c r="I226" s="77">
        <v>2000</v>
      </c>
      <c r="J226" s="77">
        <v>250</v>
      </c>
      <c r="K226" s="77">
        <v>1000</v>
      </c>
      <c r="L226" s="77">
        <v>25</v>
      </c>
      <c r="M226" s="32">
        <v>6</v>
      </c>
      <c r="N226" s="32" cm="1">
        <f t="array" ref="N226" xml:space="preserve"> SUMPRODUCT( --( co_models[modelType] = co_modelTypes[[#This Row],[modelType_id]] ) )</f>
        <v>6</v>
      </c>
    </row>
    <row r="229" spans="1:21" ht="14.5" x14ac:dyDescent="0.35">
      <c r="A229" s="47"/>
      <c r="B229" s="48" t="s">
        <v>1035</v>
      </c>
      <c r="C229" s="48"/>
      <c r="D229" s="48"/>
      <c r="E229" s="48"/>
      <c r="F229" s="48"/>
      <c r="G229" s="48"/>
      <c r="H229" s="48"/>
      <c r="I229" s="48"/>
      <c r="J229" s="48"/>
      <c r="K229" s="48"/>
      <c r="L229" s="48"/>
      <c r="M229" s="48"/>
      <c r="N229" s="48"/>
      <c r="O229" s="48"/>
      <c r="P229" s="48"/>
      <c r="Q229" s="48"/>
      <c r="R229" s="48"/>
      <c r="S229" s="48"/>
      <c r="T229" s="48"/>
      <c r="U229" s="48"/>
    </row>
    <row r="231" spans="1:21" x14ac:dyDescent="0.3">
      <c r="B231" s="78" t="s">
        <v>780</v>
      </c>
      <c r="C231" s="60" t="s">
        <v>905</v>
      </c>
      <c r="D231" s="60" t="s">
        <v>890</v>
      </c>
      <c r="E231" s="60" t="s">
        <v>906</v>
      </c>
      <c r="F231" s="61" t="s">
        <v>907</v>
      </c>
      <c r="G231" s="61" t="s">
        <v>955</v>
      </c>
    </row>
    <row r="232" spans="1:21" x14ac:dyDescent="0.3">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3">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3">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3">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3">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3">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3">
      <c r="B238" s="7">
        <f xml:space="preserve"> ROW( co_models[[#This Row],[row_id]] ) - ROW( co_models[[#Headers],[row_id]] )</f>
        <v>7</v>
      </c>
      <c r="C238" s="79" t="s">
        <v>1089</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3">
      <c r="B239" s="7">
        <f xml:space="preserve"> ROW( co_models[[#This Row],[row_id]] ) - ROW( co_models[[#Headers],[row_id]] )</f>
        <v>8</v>
      </c>
      <c r="C239" s="79" t="s">
        <v>1087</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3">
      <c r="B240" s="7">
        <f xml:space="preserve"> ROW( co_models[[#This Row],[row_id]] ) - ROW( co_models[[#Headers],[row_id]] )</f>
        <v>9</v>
      </c>
      <c r="C240" s="79" t="s">
        <v>948</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3">
      <c r="B241" s="7">
        <f xml:space="preserve"> ROW( co_models[[#This Row],[row_id]] ) - ROW( co_models[[#Headers],[row_id]] )</f>
        <v>10</v>
      </c>
      <c r="C241" s="79" t="s">
        <v>949</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3">
      <c r="B242" s="7">
        <f xml:space="preserve"> ROW( co_models[[#This Row],[row_id]] ) - ROW( co_models[[#Headers],[row_id]] )</f>
        <v>11</v>
      </c>
      <c r="C242" s="79" t="s">
        <v>950</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3">
      <c r="B243" s="7">
        <f xml:space="preserve"> ROW( co_models[[#This Row],[row_id]] ) - ROW( co_models[[#Headers],[row_id]] )</f>
        <v>12</v>
      </c>
      <c r="C243" s="79" t="s">
        <v>951</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3">
      <c r="B244" s="7">
        <f xml:space="preserve"> ROW( co_models[[#This Row],[row_id]] ) - ROW( co_models[[#Headers],[row_id]] )</f>
        <v>13</v>
      </c>
      <c r="C244" s="79" t="s">
        <v>952</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3">
      <c r="B245" s="7">
        <f xml:space="preserve"> ROW( co_models[[#This Row],[row_id]] ) - ROW( co_models[[#Headers],[row_id]] )</f>
        <v>14</v>
      </c>
      <c r="C245" s="79" t="s">
        <v>953</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4.5" x14ac:dyDescent="0.3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3">
      <c r="B250" s="78" t="s">
        <v>780</v>
      </c>
      <c r="C250" s="60" t="s">
        <v>234</v>
      </c>
      <c r="D250" s="60" t="s">
        <v>820</v>
      </c>
      <c r="E250" s="61" t="s">
        <v>821</v>
      </c>
    </row>
    <row r="251" spans="1:21" x14ac:dyDescent="0.3">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3">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3">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3">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3">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3">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3">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4.5" x14ac:dyDescent="0.35">
      <c r="A260" s="47"/>
      <c r="B260" s="48" t="s">
        <v>1044</v>
      </c>
      <c r="C260" s="48"/>
      <c r="D260" s="48"/>
      <c r="E260" s="48"/>
      <c r="F260" s="48"/>
      <c r="G260" s="48"/>
      <c r="H260" s="48"/>
      <c r="I260" s="48"/>
      <c r="J260" s="48"/>
      <c r="K260" s="48"/>
      <c r="L260" s="48"/>
      <c r="M260" s="48"/>
      <c r="N260" s="48"/>
      <c r="O260" s="48"/>
      <c r="P260" s="48"/>
      <c r="Q260" s="48"/>
      <c r="R260" s="48"/>
      <c r="S260" s="48"/>
      <c r="T260" s="48"/>
      <c r="U260" s="48"/>
    </row>
    <row r="262" spans="1:21" x14ac:dyDescent="0.3">
      <c r="B262" s="60" t="s">
        <v>780</v>
      </c>
      <c r="C262" s="60" t="s">
        <v>1045</v>
      </c>
      <c r="D262" s="60" t="s">
        <v>1049</v>
      </c>
      <c r="E262" s="60" t="s">
        <v>1055</v>
      </c>
      <c r="F262" s="60" t="s">
        <v>1070</v>
      </c>
      <c r="G262" s="60" t="s">
        <v>1069</v>
      </c>
      <c r="H262" s="62" t="s">
        <v>1052</v>
      </c>
      <c r="I262" s="62" t="s">
        <v>1060</v>
      </c>
      <c r="J262" s="62" t="s">
        <v>1061</v>
      </c>
      <c r="K262" s="62" t="s">
        <v>1063</v>
      </c>
      <c r="L262" s="62" t="s">
        <v>218</v>
      </c>
    </row>
    <row r="263" spans="1:21" x14ac:dyDescent="0.3">
      <c r="B263" s="7">
        <f xml:space="preserve"> ROW( co_inputScenarioInfo[[#This Row],[row_id]] ) - ROW( co_inputScenarioInfo[[#Headers],[row_id]] )</f>
        <v>1</v>
      </c>
      <c r="C263" s="14" t="s">
        <v>1046</v>
      </c>
      <c r="D263" s="79" t="s">
        <v>956</v>
      </c>
      <c r="E263" s="79" t="s">
        <v>1056</v>
      </c>
      <c r="F263" s="79" t="str">
        <f xml:space="preserve"> co_inputScenarioInfo[[#This Row],[inputName]] &amp; "file"</f>
        <v>tempfile</v>
      </c>
      <c r="G263" s="79" t="str">
        <f xml:space="preserve"> co_inputScenarioInfo[[#This Row],[inputName]] &amp; "Input"</f>
        <v>tempInput</v>
      </c>
      <c r="H263" s="62" t="s">
        <v>962</v>
      </c>
      <c r="I263" s="62">
        <v>0</v>
      </c>
      <c r="J263" s="62">
        <f xml:space="preserve"> IF( ISNA( MATCH( co_inputScenarioInfo[[#This Row],[inputType]], co_modelTypes[modelUnitType], 0 ) ), "", INDEX( co_modelTypes[modelMaxExtrap], MATCH( co_inputScenarioInfo[[#This Row],[inputType]], co_modelTypes[modelUnitType], 0 ) ) )</f>
        <v>30</v>
      </c>
      <c r="K263" s="62" t="s">
        <v>1064</v>
      </c>
      <c r="L263" s="62">
        <v>0</v>
      </c>
    </row>
    <row r="264" spans="1:21" x14ac:dyDescent="0.3">
      <c r="B264" s="7">
        <f xml:space="preserve"> ROW( co_inputScenarioInfo[[#This Row],[row_id]] ) - ROW( co_inputScenarioInfo[[#Headers],[row_id]] )</f>
        <v>2</v>
      </c>
      <c r="C264" s="14" t="s">
        <v>818</v>
      </c>
      <c r="D264" s="79" t="s">
        <v>961</v>
      </c>
      <c r="E264" s="79" t="s">
        <v>1057</v>
      </c>
      <c r="F264" s="79" t="str">
        <f xml:space="preserve"> co_inputScenarioInfo[[#This Row],[inputName]] &amp; "file"</f>
        <v>slrfile</v>
      </c>
      <c r="G264" s="79" t="str">
        <f xml:space="preserve"> co_inputScenarioInfo[[#This Row],[inputName]] &amp; "Input"</f>
        <v>slrInput</v>
      </c>
      <c r="H264" s="62" t="s">
        <v>963</v>
      </c>
      <c r="I264" s="62">
        <v>0</v>
      </c>
      <c r="J264" s="62">
        <f xml:space="preserve"> IF( ISNA( MATCH( co_inputScenarioInfo[[#This Row],[inputType]], co_modelTypes[modelUnitType], 0 ) ), "", INDEX( co_modelTypes[modelMaxExtrap], MATCH( co_inputScenarioInfo[[#This Row],[inputType]], co_modelTypes[modelUnitType], 0 ) ) )</f>
        <v>1000</v>
      </c>
      <c r="K264" s="62" t="s">
        <v>1065</v>
      </c>
      <c r="L264" s="62">
        <v>0</v>
      </c>
    </row>
    <row r="265" spans="1:21" x14ac:dyDescent="0.3">
      <c r="B265" s="7">
        <f xml:space="preserve"> ROW( co_inputScenarioInfo[[#This Row],[row_id]] ) - ROW( co_inputScenarioInfo[[#Headers],[row_id]] )</f>
        <v>3</v>
      </c>
      <c r="C265" s="14" t="s">
        <v>1047</v>
      </c>
      <c r="D265" s="79" t="s">
        <v>1050</v>
      </c>
      <c r="E265" s="79" t="s">
        <v>1058</v>
      </c>
      <c r="F265" s="79" t="str">
        <f xml:space="preserve"> co_inputScenarioInfo[[#This Row],[inputName]] &amp; "file"</f>
        <v>gdpfile</v>
      </c>
      <c r="G265" s="79" t="str">
        <f xml:space="preserve"> co_inputScenarioInfo[[#This Row],[inputName]] &amp; "Input"</f>
        <v>gdpInput</v>
      </c>
      <c r="H265" s="62" t="s">
        <v>1053</v>
      </c>
      <c r="I265" s="62">
        <v>0</v>
      </c>
      <c r="J265" s="62" t="str">
        <f xml:space="preserve"> IF( ISNA( MATCH( co_inputScenarioInfo[[#This Row],[inputType]], co_modelTypes[modelUnitType], 0 ) ), "", INDEX( co_modelTypes[modelMaxExtrap], MATCH( co_inputScenarioInfo[[#This Row],[inputType]], co_modelTypes[modelUnitType], 0 ) ) )</f>
        <v/>
      </c>
      <c r="K265" s="62" t="s">
        <v>904</v>
      </c>
      <c r="L265" s="62">
        <v>0</v>
      </c>
    </row>
    <row r="266" spans="1:21" x14ac:dyDescent="0.3">
      <c r="B266" s="7">
        <f xml:space="preserve"> ROW( co_inputScenarioInfo[[#This Row],[row_id]] ) - ROW( co_inputScenarioInfo[[#Headers],[row_id]] )</f>
        <v>4</v>
      </c>
      <c r="C266" s="14" t="s">
        <v>1048</v>
      </c>
      <c r="D266" s="79" t="s">
        <v>1051</v>
      </c>
      <c r="E266" s="79" t="s">
        <v>1059</v>
      </c>
      <c r="F266" s="79" t="str">
        <f xml:space="preserve"> co_inputScenarioInfo[[#This Row],[inputName]] &amp; "file"</f>
        <v>popfile</v>
      </c>
      <c r="G266" s="79" t="str">
        <f xml:space="preserve"> co_inputScenarioInfo[[#This Row],[inputName]] &amp; "Input"</f>
        <v>popInput</v>
      </c>
      <c r="H266" s="62" t="s">
        <v>1054</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sheetData>
  <phoneticPr fontId="10" type="noConversion"/>
  <conditionalFormatting sqref="J130:K130">
    <cfRule type="expression" dxfId="269" priority="5">
      <formula xml:space="preserve"> IF( $F130 = 1, 1, 0)</formula>
    </cfRule>
  </conditionalFormatting>
  <conditionalFormatting sqref="B19:F26 B28:F32 B34:F43 B33">
    <cfRule type="expression" dxfId="268" priority="7">
      <formula xml:space="preserve"> IF( $E19 = 1, 1, 0)</formula>
    </cfRule>
  </conditionalFormatting>
  <conditionalFormatting sqref="B27:F27">
    <cfRule type="expression" dxfId="267" priority="2">
      <formula xml:space="preserve"> IF( $E27 = 1, 1, 0)</formula>
    </cfRule>
  </conditionalFormatting>
  <conditionalFormatting sqref="C33:F33">
    <cfRule type="expression" dxfId="266" priority="1">
      <formula xml:space="preserve"> IF( $E33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287" activePane="bottomLeft" state="frozen"/>
      <selection pane="bottomLeft" activeCell="I1313" sqref="I1313"/>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2023-07-12T16:50:00Z</dcterms:modified>
</cp:coreProperties>
</file>