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updateLinks="never" codeName="ThisWorkbook" defaultThemeVersion="166925"/>
  <xr:revisionPtr revIDLastSave="0" documentId="13_ncr:1_{1939B30A-AF3A-4DBE-AEC9-D0F8FB39FCE7}"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controlTables!$D$221</definedName>
    <definedName name="k_coMillions">controlTables!$D$222</definedName>
    <definedName name="k_coThousands">controlTables!$D$223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1" i="24" l="1" a="1"/>
  <c r="D331" i="24" s="1"/>
  <c r="D332" i="24" a="1"/>
  <c r="D332" i="24" s="1"/>
  <c r="B22" i="43"/>
  <c r="B332" i="24"/>
  <c r="B331" i="24"/>
  <c r="F21" i="43"/>
  <c r="B21" i="43"/>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7" i="24"/>
  <c r="K207" i="24" a="1"/>
  <c r="K207"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4" i="24"/>
  <c r="H21" i="43"/>
  <c r="G22" i="43" a="1"/>
  <c r="H22" i="43"/>
  <c r="K21" i="43" a="1"/>
  <c r="J22" i="43" a="1"/>
  <c r="K22" i="43" a="1"/>
  <c r="C13" i="24"/>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6" i="24"/>
  <c r="K206" i="24" a="1"/>
  <c r="K206"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0" i="43" a="1"/>
  <c r="H20" i="43"/>
  <c r="J23"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8" i="43" a="1"/>
  <c r="J34" i="24"/>
  <c r="G19" i="43" a="1"/>
  <c r="J24" i="24"/>
  <c r="J26" i="24"/>
  <c r="K8" i="43" a="1"/>
  <c r="K19" i="43" a="1"/>
  <c r="K18" i="43" a="1"/>
  <c r="H8" i="43"/>
  <c r="N34" i="24" l="1" a="1"/>
  <c r="N34" i="24" s="1"/>
  <c r="G19" i="43"/>
  <c r="K19" i="43"/>
  <c r="G18" i="43"/>
  <c r="K18" i="43"/>
  <c r="K8" i="43"/>
  <c r="H19" i="43"/>
  <c r="J19" i="43" a="1"/>
  <c r="H18" i="43"/>
  <c r="J18" i="43" a="1"/>
  <c r="G8" i="43" a="1"/>
  <c r="J8" i="43" a="1"/>
  <c r="J8" i="43" l="1"/>
  <c r="L8" i="43" s="1"/>
  <c r="I18" i="43"/>
  <c r="I19" i="43"/>
  <c r="G8" i="43"/>
  <c r="I8" i="43" s="1"/>
  <c r="J19" i="43"/>
  <c r="L19" i="43" s="1"/>
  <c r="J18" i="43"/>
  <c r="L18" i="43" s="1"/>
  <c r="P44" i="24" a="1"/>
  <c r="P44" i="24" s="1"/>
  <c r="M44" i="24" a="1"/>
  <c r="M44" i="24" s="1"/>
  <c r="L44" i="24" a="1"/>
  <c r="L44" i="24" s="1"/>
  <c r="B242" i="24"/>
  <c r="F242" i="24"/>
  <c r="G242"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2"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3" i="24"/>
  <c r="F243" i="24"/>
  <c r="G243"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3" i="24" l="1"/>
  <c r="F267" i="24" l="1"/>
  <c r="F268" i="24"/>
  <c r="F269" i="24"/>
  <c r="F270" i="24"/>
  <c r="G267" i="24"/>
  <c r="G268" i="24"/>
  <c r="G269" i="24"/>
  <c r="G270" i="24"/>
  <c r="B17" i="43"/>
  <c r="F17" i="43"/>
  <c r="J267" i="24"/>
  <c r="J268" i="24"/>
  <c r="J269" i="24"/>
  <c r="J270" i="24"/>
  <c r="B270" i="24"/>
  <c r="B269" i="24"/>
  <c r="B268" i="24"/>
  <c r="B267" i="24"/>
  <c r="C11" i="24"/>
  <c r="C3" i="24"/>
  <c r="C12" i="24"/>
  <c r="K17" i="43" a="1"/>
  <c r="C9" i="24"/>
  <c r="C8" i="24"/>
  <c r="G17" i="43" a="1"/>
  <c r="C7" i="24"/>
  <c r="C6" i="24"/>
  <c r="C10" i="24"/>
  <c r="K17" i="43" l="1"/>
  <c r="G17" i="43"/>
  <c r="C2" i="24"/>
  <c r="J17" i="43" a="1"/>
  <c r="H17" i="43"/>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4" i="24" a="1"/>
  <c r="K204" i="24" s="1"/>
  <c r="K201" i="24" a="1"/>
  <c r="K201" i="24" s="1"/>
  <c r="K203" i="24" a="1"/>
  <c r="K203" i="24" s="1"/>
  <c r="K205" i="24" a="1"/>
  <c r="K205" i="24" s="1"/>
  <c r="K202" i="24" a="1"/>
  <c r="K202" i="24" s="1"/>
  <c r="K194" i="24" a="1"/>
  <c r="K194" i="24" s="1"/>
  <c r="K196" i="24" a="1"/>
  <c r="K196" i="24" s="1"/>
  <c r="K195" i="24" a="1"/>
  <c r="K195" i="24" s="1"/>
  <c r="K180" i="24" a="1"/>
  <c r="K180" i="24" s="1"/>
  <c r="K176" i="24" a="1"/>
  <c r="K176" i="24" s="1"/>
  <c r="K178" i="24" a="1"/>
  <c r="K178" i="24" s="1"/>
  <c r="K177" i="24" a="1"/>
  <c r="K177" i="24" s="1"/>
  <c r="K198" i="24" a="1"/>
  <c r="K198" i="24" s="1"/>
  <c r="K197" i="24" a="1"/>
  <c r="K197" i="24" s="1"/>
  <c r="K199" i="24" a="1"/>
  <c r="K199" i="24" s="1"/>
  <c r="K200" i="24" a="1"/>
  <c r="K200"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200"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6" i="24" l="1"/>
  <c r="H237" i="24"/>
  <c r="H238" i="24"/>
  <c r="H239" i="24"/>
  <c r="H240" i="24"/>
  <c r="H241" i="24"/>
  <c r="F236" i="24"/>
  <c r="F237" i="24"/>
  <c r="F238" i="24"/>
  <c r="F239" i="24"/>
  <c r="F240" i="24"/>
  <c r="F241" i="24"/>
  <c r="F244" i="24"/>
  <c r="H244" i="24" s="1"/>
  <c r="F245" i="24"/>
  <c r="H245" i="24" s="1"/>
  <c r="F246" i="24"/>
  <c r="H246" i="24" s="1"/>
  <c r="F247" i="24"/>
  <c r="H247" i="24" s="1"/>
  <c r="F248" i="24"/>
  <c r="H248" i="24" s="1"/>
  <c r="F249" i="24"/>
  <c r="H249"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3" i="24"/>
  <c r="B190" i="24"/>
  <c r="A679" i="44"/>
  <c r="A680" i="44"/>
  <c r="A681" i="44"/>
  <c r="B679" i="44"/>
  <c r="B680" i="44"/>
  <c r="B681" i="44"/>
  <c r="C679" i="44"/>
  <c r="C680" i="44"/>
  <c r="C681" i="44"/>
  <c r="B157" i="24"/>
  <c r="B156" i="24"/>
  <c r="Q157" i="24"/>
  <c r="Q156" i="24"/>
  <c r="B198" i="24"/>
  <c r="B197" i="24"/>
  <c r="B199"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9" i="24" l="1" a="1"/>
  <c r="N229" i="24" s="1"/>
  <c r="N230" i="24" a="1"/>
  <c r="N230"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4" i="24"/>
  <c r="B245" i="24"/>
  <c r="B246" i="24"/>
  <c r="B247" i="24"/>
  <c r="B248" i="24"/>
  <c r="B249" i="24"/>
  <c r="G244" i="24"/>
  <c r="G245" i="24"/>
  <c r="G246" i="24"/>
  <c r="G247" i="24"/>
  <c r="G248" i="24"/>
  <c r="G249"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5" i="24"/>
  <c r="B214" i="24"/>
  <c r="B213" i="24"/>
  <c r="K15" i="43" a="1"/>
  <c r="J15" i="43" a="1"/>
  <c r="J15" i="43" l="1"/>
  <c r="M15" i="43" s="1"/>
  <c r="K15" i="43"/>
  <c r="B177" i="24"/>
  <c r="B195" i="24"/>
  <c r="B202"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9" i="24"/>
  <c r="J28" i="24"/>
  <c r="K13" i="43" a="1"/>
  <c r="J21" i="24"/>
  <c r="J30" i="24"/>
  <c r="G14" i="43" a="1"/>
  <c r="J33" i="24"/>
  <c r="J13" i="43" a="1"/>
  <c r="J29" i="24"/>
  <c r="J36" i="24"/>
  <c r="J37" i="24"/>
  <c r="J38" i="24"/>
  <c r="J27" i="24"/>
  <c r="C5" i="24"/>
  <c r="J45" i="24"/>
  <c r="J31" i="24"/>
  <c r="J43" i="24"/>
  <c r="J42" i="24"/>
  <c r="K14"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4" i="24" a="1"/>
  <c r="I34" i="24" a="1"/>
  <c r="I41" i="24" a="1"/>
  <c r="I44" i="24" a="1"/>
  <c r="I30" i="24" a="1"/>
  <c r="I40" i="24" a="1"/>
  <c r="I28" i="24" a="1"/>
  <c r="I32" i="24" a="1"/>
  <c r="I29" i="24" a="1"/>
  <c r="I37" i="24" a="1"/>
  <c r="I45" i="24" a="1"/>
  <c r="I21" i="24" a="1"/>
  <c r="I33" i="24" a="1"/>
  <c r="I31" i="24" a="1"/>
  <c r="I25" i="24" a="1"/>
  <c r="I42" i="24" a="1"/>
  <c r="I36" i="24" a="1"/>
  <c r="I22" i="24" a="1"/>
  <c r="I43" i="24" a="1"/>
  <c r="I35" i="24" a="1"/>
  <c r="I23" i="24" a="1"/>
  <c r="I39" i="24" a="1"/>
  <c r="I27" i="24" a="1"/>
  <c r="I26" i="24" a="1"/>
  <c r="I38"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96" i="24"/>
  <c r="B176" i="24"/>
  <c r="B178" i="24"/>
  <c r="B204" i="24"/>
  <c r="B201" i="24"/>
  <c r="B203" i="24"/>
  <c r="B205" i="24"/>
  <c r="F4" i="43"/>
  <c r="F5" i="43"/>
  <c r="F6" i="43"/>
  <c r="F7" i="43"/>
  <c r="B7" i="43"/>
  <c r="B4" i="46"/>
  <c r="B5" i="46"/>
  <c r="B6" i="46"/>
  <c r="B7" i="46"/>
  <c r="B8" i="46"/>
  <c r="B9" i="46"/>
  <c r="B10" i="46"/>
  <c r="B11" i="46"/>
  <c r="B12" i="46"/>
  <c r="B13" i="46"/>
  <c r="B14" i="46"/>
  <c r="B15" i="46"/>
  <c r="B16" i="46"/>
  <c r="B17" i="46"/>
  <c r="B18" i="46"/>
  <c r="B19" i="46"/>
  <c r="B20" i="46"/>
  <c r="G10" i="43" a="1"/>
  <c r="G5" i="43" a="1"/>
  <c r="G11" i="43" a="1"/>
  <c r="G12" i="43" a="1"/>
  <c r="K11" i="43" a="1"/>
  <c r="K12" i="43" a="1"/>
  <c r="G6" i="43" a="1"/>
  <c r="K7" i="43" a="1"/>
  <c r="K9" i="43" a="1"/>
  <c r="K10" i="43" a="1"/>
  <c r="G7" i="43" a="1"/>
  <c r="G4" i="43" a="1"/>
  <c r="G9"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6" i="43" a="1"/>
  <c r="J10" i="43" a="1"/>
  <c r="J12" i="43" a="1"/>
  <c r="J4" i="43" a="1"/>
  <c r="J11" i="43" a="1"/>
  <c r="J9" i="43" a="1"/>
  <c r="J7" i="43" a="1"/>
  <c r="H7" i="43"/>
  <c r="J5"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1" i="24" l="1"/>
  <c r="D222" i="24"/>
  <c r="B223" i="24"/>
  <c r="B222" i="24"/>
  <c r="B221" i="24"/>
  <c r="B192" i="24" l="1"/>
  <c r="B184" i="24"/>
  <c r="B175" i="24"/>
  <c r="H12" i="43"/>
  <c r="I12" i="43" l="1"/>
  <c r="B169" i="24" l="1"/>
  <c r="B167" i="24"/>
  <c r="B168" i="24"/>
  <c r="B151" i="24"/>
  <c r="B154" i="24"/>
  <c r="B150" i="24"/>
  <c r="B153" i="24"/>
  <c r="B152" i="24"/>
  <c r="B141" i="24"/>
  <c r="B142" i="24"/>
  <c r="E255" i="24"/>
  <c r="E256" i="24"/>
  <c r="E257" i="24"/>
  <c r="E258" i="24"/>
  <c r="E259" i="24"/>
  <c r="E260" i="24"/>
  <c r="E261" i="24"/>
  <c r="D255" i="24"/>
  <c r="D256" i="24"/>
  <c r="D257" i="24"/>
  <c r="D258" i="24"/>
  <c r="D259" i="24"/>
  <c r="D260" i="24"/>
  <c r="D261" i="24"/>
  <c r="H11" i="43"/>
  <c r="K36" i="24" a="1"/>
  <c r="K42" i="24" a="1"/>
  <c r="K25" i="24" a="1"/>
  <c r="K22" i="24" a="1"/>
  <c r="K45" i="24" a="1"/>
  <c r="K31" i="24" a="1"/>
  <c r="K26" i="24" a="1"/>
  <c r="K41" i="24" a="1"/>
  <c r="K27" i="24" a="1"/>
  <c r="K24" i="24" a="1"/>
  <c r="K43" i="24" a="1"/>
  <c r="K34" i="24" a="1"/>
  <c r="K33" i="24" a="1"/>
  <c r="K37" i="24" a="1"/>
  <c r="K32" i="24" a="1"/>
  <c r="K30" i="24" a="1"/>
  <c r="K39" i="24" a="1"/>
  <c r="K38" i="24" a="1"/>
  <c r="K28" i="24" a="1"/>
  <c r="K40" i="24" a="1"/>
  <c r="K21" i="24" a="1"/>
  <c r="K29" i="24" a="1"/>
  <c r="K44" i="24" a="1"/>
  <c r="K35"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K23" i="24" a="1"/>
  <c r="H6" i="43"/>
  <c r="K23" i="24" l="1"/>
  <c r="I6" i="43"/>
  <c r="K6" i="43"/>
  <c r="L6" i="43" s="1"/>
  <c r="B4" i="43"/>
  <c r="K4" i="43" a="1"/>
  <c r="K4" i="43" l="1"/>
  <c r="L4" i="43" s="1"/>
  <c r="B50" i="24"/>
  <c r="B56" i="24"/>
  <c r="B57" i="24"/>
  <c r="B59" i="24"/>
  <c r="B229" i="24"/>
  <c r="B230" i="24"/>
  <c r="B236" i="24"/>
  <c r="B237" i="24"/>
  <c r="B238" i="24"/>
  <c r="B239" i="24"/>
  <c r="B240" i="24"/>
  <c r="B241" i="24"/>
  <c r="B255" i="24"/>
  <c r="B256" i="24"/>
  <c r="B257" i="24"/>
  <c r="B258" i="24"/>
  <c r="B259" i="24"/>
  <c r="B260" i="24"/>
  <c r="B261" i="24"/>
  <c r="H10" i="43"/>
  <c r="H14" i="43"/>
  <c r="H13" i="43"/>
  <c r="H4" i="43"/>
  <c r="H16" i="43"/>
  <c r="I16" i="43" l="1"/>
  <c r="I13" i="43"/>
  <c r="I14" i="43"/>
  <c r="I10" i="43"/>
  <c r="I4" i="43"/>
  <c r="G237" i="24"/>
  <c r="G236" i="24"/>
  <c r="G239" i="24"/>
  <c r="G238" i="24"/>
  <c r="G241" i="24"/>
  <c r="G24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5"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6"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6"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6"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<sst xmlns="http://schemas.openxmlformats.org/spreadsheetml/2006/main" count="17489" uniqueCount="670">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</sst>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5">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xf numFmtId="0" fontId="11" fillId="0" borderId="0" xfId="0" applyNumberFormat="1" applyFont="1" applyAlignment="1">
      <alignment horizontal="left" vertical="center" wrapText="1"/>
    </xf>
    <xf numFmtId="0" fontId="20" fillId="9" borderId="0" xfId="0" applyNumberFormat="1" applyFont="1" applyFill="1" applyAlignment="1">
      <alignment horizontal="center" vertical="center" wrapText="1"/>
    </xf>
    <xf numFmtId="0" fontId="20" fillId="9" borderId="0" xfId="0" applyNumberFormat="1" applyFont="1" applyFill="1" applyAlignment="1">
      <alignment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8:N230"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4:E261"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5:H249"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7" totalsRowShown="0" headerRowDxfId="186" dataDxfId="185">
  <sortState xmlns:xlrd2="http://schemas.microsoft.com/office/spreadsheetml/2017/richdata2" ref="B175:K205">
    <sortCondition ref="E175:E205"/>
    <sortCondition ref="C175:C205"/>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0:D223"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2:E215"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6:L270"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5:F324"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0:J332"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8" dT="2021-02-11T17:01:11.40" personId="{00000000-0000-0000-0000-000000000000}" id="{74E8C379-DF77-4FAE-8C13-4D0000C68271}">
    <text>Year when change and impacts are zero</text>
  </threadedComment>
  <threadedComment ref="K228" dT="2021-02-15T18:58:52.31" personId="{00000000-0000-0000-0000-000000000000}" id="{984021BA-DD3F-4758-AAFF-698CBFB1E97F}">
    <text>Maximum value to extrapolate to, for models that go up to the maximum output value.</text>
  </threadedComment>
  <threadedComment ref="D235" dT="2023-12-08T22:41:08.83" personId="{00000000-0000-0000-0000-000000000000}" id="{A0D64BDD-1681-4C8F-9929-C1898D0603B0}">
    <text>Max extrapolation temperature</text>
  </threadedComment>
  <threadedComment ref="F266" dT="2021-03-30T17:50:58.78" personId="{00000000-0000-0000-0000-000000000000}" id="{A6091107-2825-473E-BBBE-411522F90494}">
    <text>Name of argument to import_inputs</text>
  </threadedComment>
  <threadedComment ref="G266" dT="2021-03-30T17:49:55.46" personId="{00000000-0000-0000-0000-000000000000}" id="{A03B3CB5-A1AE-46DC-B1DB-A9148D8693C3}">
    <text>Name of list element name of input to tempBin</text>
  </threadedComment>
  <threadedComment ref="L26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362</v>
      </c>
    </row>
    <row r="10" spans="2:3" ht="29.25" customHeight="1" x14ac:dyDescent="0.35">
      <c r="B10" s="122" t="s">
        <v>83</v>
      </c>
      <c r="C10" s="85" t="s">
        <v>365</v>
      </c>
    </row>
    <row r="11" spans="2:3" ht="32.25" customHeight="1" x14ac:dyDescent="0.35">
      <c r="B11" s="123" t="s">
        <v>263</v>
      </c>
      <c r="C11" s="121" t="s">
        <v>368</v>
      </c>
    </row>
    <row r="12" spans="2:3" ht="15" customHeight="1" collapsed="1" x14ac:dyDescent="0.35">
      <c r="B12" s="122" t="s">
        <v>176</v>
      </c>
      <c r="C12" s="85" t="s">
        <v>364</v>
      </c>
    </row>
    <row r="13" spans="2:3" ht="15" hidden="1" customHeight="1" outlineLevel="1" collapsed="1" x14ac:dyDescent="0.35">
      <c r="B13" s="122"/>
      <c r="C13" s="87" t="s">
        <v>363</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169</v>
      </c>
    </row>
    <row r="17" spans="2:3" ht="45" hidden="1" customHeight="1" outlineLevel="1" x14ac:dyDescent="0.35">
      <c r="B17" s="123"/>
      <c r="C17" t="s">
        <v>196</v>
      </c>
    </row>
    <row r="18" spans="2:3" ht="45" hidden="1" customHeight="1" outlineLevel="1" x14ac:dyDescent="0.35">
      <c r="B18" s="123"/>
      <c r="C18" s="84" t="s">
        <v>170</v>
      </c>
    </row>
    <row r="19" spans="2:3" ht="45" hidden="1" customHeight="1" outlineLevel="1" x14ac:dyDescent="0.35">
      <c r="B19" s="123"/>
      <c r="C19" t="s">
        <v>171</v>
      </c>
    </row>
    <row r="20" spans="2:3" ht="45" hidden="1" customHeight="1" outlineLevel="1" x14ac:dyDescent="0.35">
      <c r="B20" s="123"/>
      <c r="C20" s="84" t="s">
        <v>234</v>
      </c>
    </row>
    <row r="21" spans="2:3" ht="45" hidden="1" customHeight="1" outlineLevel="1" x14ac:dyDescent="0.35">
      <c r="B21" s="123"/>
      <c r="C21" t="s">
        <v>172</v>
      </c>
    </row>
    <row r="22" spans="2:3" ht="45" hidden="1" customHeight="1" outlineLevel="1" x14ac:dyDescent="0.35">
      <c r="B22" s="123"/>
      <c r="C22" s="84" t="s">
        <v>173</v>
      </c>
    </row>
    <row r="23" spans="2:3" ht="45" hidden="1" customHeight="1" outlineLevel="1" x14ac:dyDescent="0.35">
      <c r="B23" s="123"/>
      <c r="C23" t="s">
        <v>235</v>
      </c>
    </row>
    <row r="24" spans="2:3" ht="45" hidden="1" customHeight="1" outlineLevel="1" x14ac:dyDescent="0.35">
      <c r="B24" s="123"/>
      <c r="C24" s="84" t="s">
        <v>174</v>
      </c>
    </row>
    <row r="25" spans="2:3" ht="30.75" customHeight="1" collapsed="1" x14ac:dyDescent="0.35">
      <c r="B25" s="123" t="s">
        <v>182</v>
      </c>
      <c r="C25" s="19" t="s">
        <v>367</v>
      </c>
    </row>
    <row r="26" spans="2:3" ht="15" hidden="1" customHeight="1" outlineLevel="1" collapsed="1" x14ac:dyDescent="0.35">
      <c r="B26" s="123"/>
      <c r="C26" s="87" t="s">
        <v>363</v>
      </c>
    </row>
    <row r="27" spans="2:3" ht="15" hidden="1" customHeight="1" outlineLevel="1" x14ac:dyDescent="0.35">
      <c r="B27" s="123"/>
      <c r="C27" s="84" t="s">
        <v>127</v>
      </c>
    </row>
    <row r="28" spans="2:3" ht="15" hidden="1" customHeight="1" outlineLevel="1" x14ac:dyDescent="0.35">
      <c r="B28" s="123"/>
      <c r="C28" t="s">
        <v>160</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239</v>
      </c>
      <c r="C34" s="85" t="s">
        <v>366</v>
      </c>
    </row>
    <row r="35" spans="2:3" hidden="1" outlineLevel="1" collapsed="1" x14ac:dyDescent="0.35">
      <c r="B35" s="84"/>
      <c r="C35" s="87" t="s">
        <v>363</v>
      </c>
    </row>
    <row r="36" spans="2:3" hidden="1" outlineLevel="1" x14ac:dyDescent="0.35">
      <c r="C36" s="84" t="s">
        <v>127</v>
      </c>
    </row>
    <row r="37" spans="2:3" hidden="1" outlineLevel="1" x14ac:dyDescent="0.35">
      <c r="C37" t="s">
        <v>73</v>
      </c>
    </row>
    <row r="38" spans="2:3" hidden="1" outlineLevel="1" x14ac:dyDescent="0.35">
      <c r="C38" s="84" t="s">
        <v>212</v>
      </c>
    </row>
    <row r="39" spans="2:3" hidden="1" outlineLevel="1" x14ac:dyDescent="0.35">
      <c r="C39" t="s">
        <v>222</v>
      </c>
    </row>
    <row r="40" spans="2:3" hidden="1" outlineLevel="1" x14ac:dyDescent="0.35">
      <c r="C40" s="84" t="s">
        <v>264</v>
      </c>
    </row>
    <row r="41" spans="2:3" hidden="1" outlineLevel="1" x14ac:dyDescent="0.35">
      <c r="C41" t="s">
        <v>213</v>
      </c>
    </row>
    <row r="42" spans="2:3" hidden="1" outlineLevel="1" x14ac:dyDescent="0.35">
      <c r="C42" s="89" t="s">
        <v>214</v>
      </c>
    </row>
    <row r="43" spans="2:3" hidden="1" outlineLevel="1" x14ac:dyDescent="0.35">
      <c r="C43" t="s">
        <v>221</v>
      </c>
    </row>
    <row r="44" spans="2:3" hidden="1" outlineLevel="1" x14ac:dyDescent="0.35">
      <c r="C44" s="84" t="s">
        <v>215</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216</v>
      </c>
      <c r="K3" s="30" t="s">
        <v>217</v>
      </c>
      <c r="L3" s="30" t="s">
        <v>218</v>
      </c>
      <c r="M3" s="30" t="s">
        <v>226</v>
      </c>
      <c r="N3" s="11" t="s">
        <v>67</v>
      </c>
    </row>
    <row r="4" spans="1:14" ht="21" x14ac:dyDescent="0.35">
      <c r="B4" s="6">
        <f xml:space="preserve"> ROW( doc_tablesList[[#This Row],[ID]] ) - ROW(doc_tablesList[[#Headers],[ID]] )</f>
        <v>1</v>
      </c>
      <c r="C4" s="13" t="s">
        <v>81</v>
      </c>
      <c r="D4" s="53">
        <v>1</v>
      </c>
      <c r="E4" s="13" t="s">
        <v>263</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463</v>
      </c>
    </row>
    <row r="5" spans="1:14" x14ac:dyDescent="0.3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200</v>
      </c>
      <c r="D6" s="53">
        <v>1</v>
      </c>
      <c r="E6" s="13" t="s">
        <v>239</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246</v>
      </c>
    </row>
    <row r="7" spans="1:14" x14ac:dyDescent="0.3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35">
      <c r="B8" s="6">
        <f xml:space="preserve"> ROW( doc_tablesList[[#This Row],[ID]] ) - ROW(doc_tablesList[[#Headers],[ID]] )</f>
        <v>5</v>
      </c>
      <c r="C8" s="13" t="s">
        <v>434</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523</v>
      </c>
    </row>
    <row r="9" spans="1:14" x14ac:dyDescent="0.35">
      <c r="B9" s="6">
        <f xml:space="preserve"> ROW( doc_tablesList[[#This Row],[ID]] ) - ROW(doc_tablesList[[#Headers],[ID]] )</f>
        <v>6</v>
      </c>
      <c r="C9" s="13" t="s">
        <v>461</v>
      </c>
      <c r="D9" s="53">
        <v>1</v>
      </c>
      <c r="E9" s="13" t="s">
        <v>263</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462</v>
      </c>
    </row>
    <row r="10" spans="1:14" x14ac:dyDescent="0.35">
      <c r="B10" s="6">
        <f xml:space="preserve"> ROW( doc_tablesList[[#This Row],[ID]] ) - ROW(doc_tablesList[[#Headers],[ID]] )</f>
        <v>7</v>
      </c>
      <c r="C10" s="13" t="s">
        <v>184</v>
      </c>
      <c r="D10" s="53">
        <v>1</v>
      </c>
      <c r="E10" s="13" t="s">
        <v>263</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229</v>
      </c>
    </row>
    <row r="11" spans="1:14" x14ac:dyDescent="0.35">
      <c r="B11" s="6">
        <f xml:space="preserve"> ROW( doc_tablesList[[#This Row],[ID]] ) - ROW(doc_tablesList[[#Headers],[ID]] )</f>
        <v>8</v>
      </c>
      <c r="C11" s="13" t="s">
        <v>185</v>
      </c>
      <c r="D11" s="53">
        <v>1</v>
      </c>
      <c r="E11" s="13" t="s">
        <v>263</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228</v>
      </c>
    </row>
    <row r="12" spans="1:14" x14ac:dyDescent="0.35">
      <c r="B12" s="6">
        <f xml:space="preserve"> ROW( doc_tablesList[[#This Row],[ID]] ) - ROW(doc_tablesList[[#Headers],[ID]] )</f>
        <v>9</v>
      </c>
      <c r="C12" s="13" t="s">
        <v>186</v>
      </c>
      <c r="D12" s="53">
        <v>1</v>
      </c>
      <c r="E12" s="13" t="s">
        <v>263</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33</v>
      </c>
      <c r="I12" s="57">
        <f ca="1" xml:space="preserve"> doc_tablesList[[#This Row],[Number of Data Rows]] + doc_tablesList[[#This Row],[Header Row]]</f>
        <v>207</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230</v>
      </c>
    </row>
    <row r="13" spans="1:14" x14ac:dyDescent="0.35">
      <c r="B13" s="6">
        <f xml:space="preserve"> ROW( doc_tablesList[[#This Row],[ID]] ) - ROW(doc_tablesList[[#Headers],[ID]] )</f>
        <v>10</v>
      </c>
      <c r="C13" s="13" t="s">
        <v>80</v>
      </c>
      <c r="D13" s="53">
        <v>1</v>
      </c>
      <c r="E13" s="13" t="s">
        <v>263</v>
      </c>
      <c r="F13" s="53" t="str">
        <f t="shared" si="1"/>
        <v>row_id</v>
      </c>
      <c r="G13" s="57" cm="1">
        <f t="array" aca="1" ref="G13" ca="1" xml:space="preserve"> INDEX( ROW( INDIRECT( _xlfn.TEXTJOIN( "", , doc_tablesList[[#This Row],[Table Name]], "[[#Headers],[", doc_tablesList[[#This Row],[ID_columnName]], "]]" ) ) ), 1 )</f>
        <v>254</v>
      </c>
      <c r="H13" s="57">
        <f ca="1" xml:space="preserve"> MAX( INDIRECT( _xlfn.TEXTJOIN( "", , doc_tablesList[[#This Row],[Table Name]], "[", doc_tablesList[[#This Row],[ID_columnName]], "]" ) ) )</f>
        <v>7</v>
      </c>
      <c r="I13" s="57">
        <f ca="1" xml:space="preserve"> doc_tablesList[[#This Row],[Number of Data Rows]] + doc_tablesList[[#This Row],[Header Row]]</f>
        <v>261</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231</v>
      </c>
    </row>
    <row r="14" spans="1:14" x14ac:dyDescent="0.35">
      <c r="B14" s="6">
        <f xml:space="preserve"> ROW( doc_tablesList[[#This Row],[ID]] ) - ROW(doc_tablesList[[#Headers],[ID]] )</f>
        <v>11</v>
      </c>
      <c r="C14" s="13" t="s">
        <v>261</v>
      </c>
      <c r="D14" s="53">
        <v>1</v>
      </c>
      <c r="E14" s="13" t="s">
        <v>263</v>
      </c>
      <c r="F14" s="53" t="str">
        <f t="shared" si="1"/>
        <v>row_id</v>
      </c>
      <c r="G14" s="57" cm="1">
        <f t="array" aca="1" ref="G14" ca="1" xml:space="preserve"> INDEX( ROW( INDIRECT( _xlfn.TEXTJOIN( "", , doc_tablesList[[#This Row],[Table Name]], "[[#Headers],[", doc_tablesList[[#This Row],[ID_columnName]], "]]" ) ) ), 1 )</f>
        <v>235</v>
      </c>
      <c r="H14" s="57">
        <f ca="1" xml:space="preserve"> MAX( INDIRECT( _xlfn.TEXTJOIN( "", , doc_tablesList[[#This Row],[Table Name]], "[", doc_tablesList[[#This Row],[ID_columnName]], "]" ) ) )</f>
        <v>14</v>
      </c>
      <c r="I14" s="57">
        <f ca="1" xml:space="preserve"> doc_tablesList[[#This Row],[Number of Data Rows]] + doc_tablesList[[#This Row],[Header Row]]</f>
        <v>249</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232</v>
      </c>
    </row>
    <row r="15" spans="1:14" x14ac:dyDescent="0.35">
      <c r="B15" s="6">
        <f xml:space="preserve"> ROW( doc_tablesList[[#This Row],[ID]] ) - ROW(doc_tablesList[[#Headers],[ID]] )</f>
        <v>12</v>
      </c>
      <c r="C15" s="13" t="s">
        <v>210</v>
      </c>
      <c r="D15" s="53">
        <v>1</v>
      </c>
      <c r="E15" s="13" t="s">
        <v>263</v>
      </c>
      <c r="F15" s="53" t="str">
        <f t="shared" ref="F15:F20" si="2" xml:space="preserve"> "row_id"</f>
        <v>row_id</v>
      </c>
      <c r="G15" s="57" cm="1">
        <f t="array" aca="1" ref="G15" ca="1" xml:space="preserve"> INDEX( ROW( INDIRECT( _xlfn.TEXTJOIN( "", , doc_tablesList[[#This Row],[Table Name]], "[[#Headers],[", doc_tablesList[[#This Row],[ID_columnName]], "]]" ) ) ), 1 )</f>
        <v>212</v>
      </c>
      <c r="H15" s="57">
        <f ca="1" xml:space="preserve"> MAX( INDIRECT( _xlfn.TEXTJOIN( "", , doc_tablesList[[#This Row],[Table Name]], "[", doc_tablesList[[#This Row],[ID_columnName]], "]" ) ) )</f>
        <v>3</v>
      </c>
      <c r="I15" s="57">
        <f ca="1" xml:space="preserve"> doc_tablesList[[#This Row],[Number of Data Rows]] + doc_tablesList[[#This Row],[Header Row]]</f>
        <v>215</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233</v>
      </c>
    </row>
    <row r="16" spans="1:14" x14ac:dyDescent="0.35">
      <c r="B16" s="6">
        <f xml:space="preserve"> ROW( doc_tablesList[[#This Row],[ID]] ) - ROW(doc_tablesList[[#Headers],[ID]] )</f>
        <v>13</v>
      </c>
      <c r="C16" s="13" t="s">
        <v>262</v>
      </c>
      <c r="D16" s="53">
        <v>1</v>
      </c>
      <c r="E16" s="13" t="s">
        <v>263</v>
      </c>
      <c r="F16" s="53" t="str">
        <f t="shared" si="2"/>
        <v>row_id</v>
      </c>
      <c r="G16" s="57" cm="1">
        <f t="array" aca="1" ref="G16" ca="1" xml:space="preserve"> INDEX( ROW( INDIRECT( _xlfn.TEXTJOIN( "", , doc_tablesList[[#This Row],[Table Name]], "[[#Headers],[", doc_tablesList[[#This Row],[ID_columnName]], "]]" ) ) ), 1 )</f>
        <v>228</v>
      </c>
      <c r="H16" s="57">
        <f ca="1" xml:space="preserve"> MAX( INDIRECT( _xlfn.TEXTJOIN( "", , doc_tablesList[[#This Row],[Table Name]], "[", doc_tablesList[[#This Row],[ID_columnName]], "]" ) ) )</f>
        <v>2</v>
      </c>
      <c r="I16" s="57">
        <f ca="1" xml:space="preserve"> doc_tablesList[[#This Row],[Number of Data Rows]] + doc_tablesList[[#This Row],[Header Row]]</f>
        <v>230</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292</v>
      </c>
    </row>
    <row r="17" spans="2:14" x14ac:dyDescent="0.35">
      <c r="B17" s="6">
        <f xml:space="preserve"> ROW( doc_tablesList[[#This Row],[ID]] ) - ROW(doc_tablesList[[#Headers],[ID]] )</f>
        <v>14</v>
      </c>
      <c r="C17" s="13" t="s">
        <v>357</v>
      </c>
      <c r="D17" s="53">
        <v>1</v>
      </c>
      <c r="E17" s="13" t="s">
        <v>263</v>
      </c>
      <c r="F17" s="53" t="str">
        <f t="shared" si="2"/>
        <v>row_id</v>
      </c>
      <c r="G17" s="57" cm="1">
        <f t="array" aca="1" ref="G17" ca="1" xml:space="preserve"> INDEX( ROW( INDIRECT( _xlfn.TEXTJOIN( "", , doc_tablesList[[#This Row],[Table Name]], "[[#Headers],[", doc_tablesList[[#This Row],[ID_columnName]], "]]" ) ) ), 1 )</f>
        <v>266</v>
      </c>
      <c r="H17" s="57">
        <f ca="1" xml:space="preserve"> MAX( INDIRECT( _xlfn.TEXTJOIN( "", , doc_tablesList[[#This Row],[Table Name]], "[", doc_tablesList[[#This Row],[ID_columnName]], "]" ) ) )</f>
        <v>4</v>
      </c>
      <c r="I17" s="57">
        <f ca="1" xml:space="preserve"> doc_tablesList[[#This Row],[Number of Data Rows]] + doc_tablesList[[#This Row],[Header Row]]</f>
        <v>270</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358</v>
      </c>
    </row>
    <row r="18" spans="2:14" x14ac:dyDescent="0.35">
      <c r="B18" s="6">
        <f xml:space="preserve"> ROW( doc_tablesList[[#This Row],[ID]] ) - ROW(doc_tablesList[[#Headers],[ID]] )</f>
        <v>15</v>
      </c>
      <c r="C18" s="13" t="s">
        <v>356</v>
      </c>
      <c r="D18" s="53">
        <v>1</v>
      </c>
      <c r="E18" s="13" t="s">
        <v>356</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521</v>
      </c>
    </row>
    <row r="19" spans="2:14" x14ac:dyDescent="0.35">
      <c r="B19" s="6">
        <f xml:space="preserve"> ROW( doc_tablesList[[#This Row],[ID]] ) - ROW(doc_tablesList[[#Headers],[ID]] )</f>
        <v>16</v>
      </c>
      <c r="C19" s="13" t="s">
        <v>435</v>
      </c>
      <c r="D19" s="53">
        <v>1</v>
      </c>
      <c r="E19" s="13" t="s">
        <v>435</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522</v>
      </c>
    </row>
    <row r="20" spans="2:14" x14ac:dyDescent="0.35">
      <c r="B20" s="6">
        <f xml:space="preserve"> ROW( doc_tablesList[[#This Row],[ID]] ) - ROW(doc_tablesList[[#Headers],[ID]] )</f>
        <v>17</v>
      </c>
      <c r="C20" s="13" t="s">
        <v>519</v>
      </c>
      <c r="D20" s="53">
        <v>1</v>
      </c>
      <c r="E20" s="13" t="s">
        <v>519</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520</v>
      </c>
    </row>
    <row r="21" spans="2:14" x14ac:dyDescent="0.35">
      <c r="B21" s="6">
        <f xml:space="preserve"> ROW( doc_tablesList[[#This Row],[ID]] ) - ROW(doc_tablesList[[#Headers],[ID]] )</f>
        <v>18</v>
      </c>
      <c r="C21" s="13" t="s">
        <v>638</v>
      </c>
      <c r="D21" s="53">
        <v>1</v>
      </c>
      <c r="E21" s="13" t="s">
        <v>263</v>
      </c>
      <c r="F21" s="53" t="str">
        <f xml:space="preserve"> "row_id"</f>
        <v>row_id</v>
      </c>
      <c r="G21" s="57" cm="1">
        <f t="array" aca="1" ref="G21" ca="1" xml:space="preserve"> INDEX( ROW( INDIRECT( _xlfn.TEXTJOIN( "", , doc_tablesList[[#This Row],[Table Name]], "[[#Headers],[", doc_tablesList[[#This Row],[ID_columnName]], "]]" ) ) ), 1 )</f>
        <v>275</v>
      </c>
      <c r="H21" s="57">
        <f ca="1" xml:space="preserve"> MAX( INDIRECT( _xlfn.TEXTJOIN( "", , doc_tablesList[[#This Row],[Table Name]], "[", doc_tablesList[[#This Row],[ID_columnName]], "]" ) ) )</f>
        <v>49</v>
      </c>
      <c r="I21" s="57">
        <f ca="1" xml:space="preserve"> doc_tablesList[[#This Row],[Number of Data Rows]] + doc_tablesList[[#This Row],[Header Row]]</f>
        <v>324</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639</v>
      </c>
    </row>
    <row r="22" spans="2:14" x14ac:dyDescent="0.35">
      <c r="B22" s="6">
        <f xml:space="preserve"> ROW( doc_tablesList[[#This Row],[ID]] ) - ROW(doc_tablesList[[#Headers],[ID]] )</f>
        <v>19</v>
      </c>
      <c r="C22" s="13" t="s">
        <v>647</v>
      </c>
      <c r="D22" s="53">
        <v>1</v>
      </c>
      <c r="E22" s="13" t="s">
        <v>263</v>
      </c>
      <c r="F22" s="53" t="s">
        <v>127</v>
      </c>
      <c r="G22" s="57" cm="1">
        <f t="array" aca="1" ref="G22" ca="1" xml:space="preserve"> INDEX( ROW( INDIRECT( _xlfn.TEXTJOIN( "", , doc_tablesList[[#This Row],[Table Name]], "[[#Headers],[", doc_tablesList[[#This Row],[ID_columnName]], "]]" ) ) ), 1 )</f>
        <v>330</v>
      </c>
      <c r="H22" s="57">
        <f ca="1" xml:space="preserve"> MAX( INDIRECT( _xlfn.TEXTJOIN( "", , doc_tablesList[[#This Row],[Table Name]], "[", doc_tablesList[[#This Row],[ID_columnName]], "]" ) ) )</f>
        <v>2</v>
      </c>
      <c r="I22" s="57">
        <f ca="1" xml:space="preserve"> doc_tablesList[[#This Row],[Number of Data Rows]] + doc_tablesList[[#This Row],[Header Row]]</f>
        <v>332</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487</v>
      </c>
      <c r="E3" s="11" t="s">
        <v>488</v>
      </c>
    </row>
    <row r="4" spans="1:5" x14ac:dyDescent="0.35">
      <c r="B4" s="6">
        <f xml:space="preserve"> ROW( testDev[[#This Row],[row_id]] ) - ROW(testDev[[#Headers],[row_id]] )</f>
        <v>1</v>
      </c>
      <c r="C4" s="13" t="s">
        <v>81</v>
      </c>
      <c r="D4" s="53" t="s">
        <v>489</v>
      </c>
      <c r="E4" s="77" t="s">
        <v>490</v>
      </c>
    </row>
    <row r="5" spans="1:5" ht="31.5" x14ac:dyDescent="0.35">
      <c r="B5" s="6">
        <f xml:space="preserve"> ROW( testDev[[#This Row],[row_id]] ) - ROW(testDev[[#Headers],[row_id]] )</f>
        <v>2</v>
      </c>
      <c r="C5" s="13" t="s">
        <v>183</v>
      </c>
      <c r="D5" s="53" t="s">
        <v>491</v>
      </c>
      <c r="E5" s="77" t="s">
        <v>492</v>
      </c>
    </row>
    <row r="6" spans="1:5" ht="42" x14ac:dyDescent="0.35">
      <c r="B6" s="6">
        <f xml:space="preserve"> ROW( testDev[[#This Row],[row_id]] ) - ROW(testDev[[#Headers],[row_id]] )</f>
        <v>3</v>
      </c>
      <c r="C6" s="13" t="s">
        <v>200</v>
      </c>
      <c r="D6" s="53" t="s">
        <v>489</v>
      </c>
      <c r="E6" s="77" t="s">
        <v>493</v>
      </c>
    </row>
    <row r="7" spans="1:5" x14ac:dyDescent="0.35">
      <c r="B7" s="6">
        <f xml:space="preserve"> ROW( testDev[[#This Row],[row_id]] ) - ROW(testDev[[#Headers],[row_id]] )</f>
        <v>4</v>
      </c>
      <c r="C7" s="13" t="s">
        <v>175</v>
      </c>
      <c r="D7" s="53" t="s">
        <v>494</v>
      </c>
      <c r="E7" s="77" t="s">
        <v>495</v>
      </c>
    </row>
    <row r="8" spans="1:5" x14ac:dyDescent="0.35">
      <c r="B8" s="6">
        <f xml:space="preserve"> ROW( testDev[[#This Row],[row_id]] ) - ROW(testDev[[#Headers],[row_id]] )</f>
        <v>5</v>
      </c>
      <c r="C8" s="13" t="s">
        <v>434</v>
      </c>
      <c r="D8" s="53" t="s">
        <v>494</v>
      </c>
      <c r="E8" s="77" t="s">
        <v>495</v>
      </c>
    </row>
    <row r="9" spans="1:5" x14ac:dyDescent="0.35">
      <c r="B9" s="6">
        <f xml:space="preserve"> ROW( testDev[[#This Row],[row_id]] ) - ROW(testDev[[#Headers],[row_id]] )</f>
        <v>6</v>
      </c>
      <c r="C9" s="13" t="s">
        <v>461</v>
      </c>
      <c r="D9" s="53" t="s">
        <v>489</v>
      </c>
      <c r="E9" s="77" t="s">
        <v>496</v>
      </c>
    </row>
    <row r="10" spans="1:5" x14ac:dyDescent="0.35">
      <c r="B10" s="6">
        <f xml:space="preserve"> ROW( testDev[[#This Row],[row_id]] ) - ROW(testDev[[#Headers],[row_id]] )</f>
        <v>7</v>
      </c>
      <c r="C10" s="13" t="s">
        <v>184</v>
      </c>
      <c r="D10" s="53" t="s">
        <v>489</v>
      </c>
      <c r="E10" s="77" t="s">
        <v>497</v>
      </c>
    </row>
    <row r="11" spans="1:5" ht="21" x14ac:dyDescent="0.35">
      <c r="B11" s="6">
        <f xml:space="preserve"> ROW( testDev[[#This Row],[row_id]] ) - ROW(testDev[[#Headers],[row_id]] )</f>
        <v>8</v>
      </c>
      <c r="C11" s="13" t="s">
        <v>185</v>
      </c>
      <c r="D11" s="53" t="s">
        <v>489</v>
      </c>
      <c r="E11" s="77" t="s">
        <v>498</v>
      </c>
    </row>
    <row r="12" spans="1:5" ht="21" x14ac:dyDescent="0.35">
      <c r="B12" s="6">
        <f xml:space="preserve"> ROW( testDev[[#This Row],[row_id]] ) - ROW(testDev[[#Headers],[row_id]] )</f>
        <v>9</v>
      </c>
      <c r="C12" s="13" t="s">
        <v>186</v>
      </c>
      <c r="D12" s="53" t="s">
        <v>491</v>
      </c>
      <c r="E12" s="77" t="s">
        <v>499</v>
      </c>
    </row>
    <row r="13" spans="1:5" x14ac:dyDescent="0.35">
      <c r="B13" s="6">
        <f xml:space="preserve"> ROW( testDev[[#This Row],[row_id]] ) - ROW(testDev[[#Headers],[row_id]] )</f>
        <v>10</v>
      </c>
      <c r="C13" s="13" t="s">
        <v>80</v>
      </c>
      <c r="D13" s="53" t="s">
        <v>494</v>
      </c>
      <c r="E13" s="77" t="s">
        <v>495</v>
      </c>
    </row>
    <row r="14" spans="1:5" x14ac:dyDescent="0.35">
      <c r="B14" s="6">
        <f xml:space="preserve"> ROW( testDev[[#This Row],[row_id]] ) - ROW(testDev[[#Headers],[row_id]] )</f>
        <v>11</v>
      </c>
      <c r="C14" s="13" t="s">
        <v>261</v>
      </c>
      <c r="D14" s="53" t="s">
        <v>491</v>
      </c>
      <c r="E14" s="77" t="s">
        <v>500</v>
      </c>
    </row>
    <row r="15" spans="1:5" ht="21" x14ac:dyDescent="0.35">
      <c r="B15" s="6">
        <f xml:space="preserve"> ROW( testDev[[#This Row],[row_id]] ) - ROW(testDev[[#Headers],[row_id]] )</f>
        <v>12</v>
      </c>
      <c r="C15" s="13" t="s">
        <v>210</v>
      </c>
      <c r="D15" s="53" t="s">
        <v>494</v>
      </c>
      <c r="E15" s="77" t="s">
        <v>501</v>
      </c>
    </row>
    <row r="16" spans="1:5" x14ac:dyDescent="0.35">
      <c r="B16" s="6">
        <f xml:space="preserve"> ROW( testDev[[#This Row],[row_id]] ) - ROW(testDev[[#Headers],[row_id]] )</f>
        <v>13</v>
      </c>
      <c r="C16" s="13" t="s">
        <v>262</v>
      </c>
      <c r="D16" s="53" t="s">
        <v>494</v>
      </c>
      <c r="E16" s="77" t="s">
        <v>502</v>
      </c>
    </row>
    <row r="17" spans="2:5" x14ac:dyDescent="0.35">
      <c r="B17" s="6">
        <f xml:space="preserve"> ROW( testDev[[#This Row],[row_id]] ) - ROW(testDev[[#Headers],[row_id]] )</f>
        <v>14</v>
      </c>
      <c r="C17" s="13" t="s">
        <v>357</v>
      </c>
      <c r="D17" s="53" t="s">
        <v>494</v>
      </c>
      <c r="E17" s="77" t="s">
        <v>495</v>
      </c>
    </row>
    <row r="18" spans="2:5" x14ac:dyDescent="0.35">
      <c r="B18" s="6">
        <f xml:space="preserve"> ROW( testDev[[#This Row],[row_id]] ) - ROW(testDev[[#Headers],[row_id]] )</f>
        <v>15</v>
      </c>
      <c r="C18" s="13" t="s">
        <v>356</v>
      </c>
      <c r="D18" s="53" t="s">
        <v>494</v>
      </c>
      <c r="E18" s="77" t="s">
        <v>503</v>
      </c>
    </row>
    <row r="19" spans="2:5" ht="42" x14ac:dyDescent="0.35">
      <c r="B19" s="6">
        <f xml:space="preserve"> ROW( testDev[[#This Row],[row_id]] ) - ROW(testDev[[#Headers],[row_id]] )</f>
        <v>16</v>
      </c>
      <c r="C19" s="13" t="s">
        <v>435</v>
      </c>
      <c r="D19" s="53" t="s">
        <v>491</v>
      </c>
      <c r="E19" s="77" t="s">
        <v>504</v>
      </c>
    </row>
    <row r="20" spans="2:5" x14ac:dyDescent="0.35">
      <c r="B20" s="6">
        <f xml:space="preserve"> ROW( testDev[[#This Row],[row_id]] ) - ROW(testDev[[#Headers],[row_id]] )</f>
        <v>17</v>
      </c>
      <c r="C20" s="13" t="s">
        <v>505</v>
      </c>
      <c r="D20" s="53" t="s">
        <v>489</v>
      </c>
      <c r="E20" s="77" t="s">
        <v>506</v>
      </c>
    </row>
    <row r="21" spans="2:5" ht="21" x14ac:dyDescent="0.35">
      <c r="B21" s="6">
        <f xml:space="preserve"> ROW( testDev[[#This Row],[row_id]] ) - ROW(testDev[[#Headers],[row_id]] )</f>
        <v>18</v>
      </c>
      <c r="C21" s="13" t="s">
        <v>507</v>
      </c>
      <c r="D21" s="53" t="s">
        <v>494</v>
      </c>
      <c r="E21" s="77" t="s">
        <v>508</v>
      </c>
    </row>
    <row r="22" spans="2:5" x14ac:dyDescent="0.35">
      <c r="B22" s="6">
        <f xml:space="preserve"> ROW( testDev[[#This Row],[row_id]] ) - ROW(testDev[[#Headers],[row_id]] )</f>
        <v>19</v>
      </c>
      <c r="C22" s="13" t="s">
        <v>509</v>
      </c>
      <c r="D22" s="53" t="s">
        <v>489</v>
      </c>
      <c r="E22" s="77" t="s">
        <v>510</v>
      </c>
    </row>
    <row r="23" spans="2:5" x14ac:dyDescent="0.35">
      <c r="B23" s="6">
        <f xml:space="preserve"> ROW( testDev[[#This Row],[row_id]] ) - ROW(testDev[[#Headers],[row_id]] )</f>
        <v>20</v>
      </c>
      <c r="C23" s="13" t="s">
        <v>511</v>
      </c>
      <c r="D23" s="53" t="s">
        <v>494</v>
      </c>
      <c r="E23" s="77" t="s">
        <v>495</v>
      </c>
    </row>
    <row r="24" spans="2:5" x14ac:dyDescent="0.35">
      <c r="B24" s="6">
        <f xml:space="preserve"> ROW( testDev[[#This Row],[row_id]] ) - ROW(testDev[[#Headers],[row_id]] )</f>
        <v>21</v>
      </c>
      <c r="C24" s="13" t="s">
        <v>512</v>
      </c>
      <c r="D24" s="53" t="s">
        <v>494</v>
      </c>
      <c r="E24" s="77" t="s">
        <v>495</v>
      </c>
    </row>
    <row r="25" spans="2:5" x14ac:dyDescent="0.35">
      <c r="B25" s="6">
        <f xml:space="preserve"> ROW( testDev[[#This Row],[row_id]] ) - ROW(testDev[[#Headers],[row_id]] )</f>
        <v>22</v>
      </c>
      <c r="C25" s="13" t="s">
        <v>513</v>
      </c>
      <c r="D25" s="53" t="s">
        <v>494</v>
      </c>
      <c r="E25" s="77" t="s">
        <v>495</v>
      </c>
    </row>
    <row r="26" spans="2:5" x14ac:dyDescent="0.35">
      <c r="B26" s="6">
        <f xml:space="preserve"> ROW( testDev[[#This Row],[row_id]] ) - ROW(testDev[[#Headers],[row_id]] )</f>
        <v>23</v>
      </c>
      <c r="C26" s="13" t="s">
        <v>514</v>
      </c>
      <c r="D26" s="53" t="s">
        <v>494</v>
      </c>
      <c r="E26" s="77" t="s">
        <v>495</v>
      </c>
    </row>
    <row r="27" spans="2:5" ht="42" x14ac:dyDescent="0.35">
      <c r="B27" s="6">
        <f xml:space="preserve"> ROW( testDev[[#This Row],[row_id]] ) - ROW(testDev[[#Headers],[row_id]] )</f>
        <v>24</v>
      </c>
      <c r="C27" s="13" t="s">
        <v>515</v>
      </c>
      <c r="D27" s="53" t="s">
        <v>491</v>
      </c>
      <c r="E27" s="77" t="s">
        <v>516</v>
      </c>
    </row>
    <row r="28" spans="2:5" ht="21" x14ac:dyDescent="0.35">
      <c r="B28" s="6">
        <f xml:space="preserve"> ROW( testDev[[#This Row],[row_id]] ) - ROW(testDev[[#Headers],[row_id]] )</f>
        <v>25</v>
      </c>
      <c r="C28" s="13" t="s">
        <v>517</v>
      </c>
      <c r="D28" s="53" t="s">
        <v>489</v>
      </c>
      <c r="E28" s="77" t="s">
        <v>518</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2"/>
  <sheetViews>
    <sheetView tabSelected="1" topLeftCell="A168" zoomScale="90" zoomScaleNormal="90" workbookViewId="0">
      <pane xSplit="3" topLeftCell="D1" activePane="topRight" state="frozen"/>
      <selection pane="topRight" activeCell="F177" sqref="F177"/>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317</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328</v>
      </c>
    </row>
    <row r="3" spans="1:21" x14ac:dyDescent="0.3">
      <c r="C3" s="79" t="str">
        <f ca="1" xml:space="preserve"> OFFSET( INDIRECT( ADDRESS( ROW( co_impactYears[[#Headers],[row_id]] ), COLUMN( co_impactYears[[#Headers],[row_id]] ), , , ) ), -2, , 1, 1 )</f>
        <v>Impact Year Estimates</v>
      </c>
      <c r="D3" s="3" t="s">
        <v>329</v>
      </c>
    </row>
    <row r="4" spans="1:21" x14ac:dyDescent="0.3">
      <c r="C4" s="79" t="str">
        <f ca="1" xml:space="preserve"> OFFSET( INDIRECT( ADDRESS( ROW( co_variants[[#Headers],[row_id]] ), COLUMN( co_variants[[#Headers],[row_id]] ), , , ) ), -4, , 1, 1 )</f>
        <v>Variants Table</v>
      </c>
      <c r="D4" s="3" t="s">
        <v>330</v>
      </c>
    </row>
    <row r="5" spans="1:21" x14ac:dyDescent="0.3">
      <c r="C5" s="79" t="str">
        <f ca="1" xml:space="preserve"> OFFSET( INDIRECT( ADDRESS( ROW( co_impactTypes[[#Headers],[row_id]] ), COLUMN( co_impactTypes[[#Headers],[row_id]] ), , , ) ), -2, , 1, 1 )</f>
        <v>Impact Types</v>
      </c>
      <c r="D5" s="3" t="s">
        <v>331</v>
      </c>
    </row>
    <row r="6" spans="1:21" x14ac:dyDescent="0.3">
      <c r="C6" s="79" t="str">
        <f ca="1" xml:space="preserve"> OFFSET( INDIRECT( ADDRESS( ROW( co_scalarInfo[[#Headers],[row_id]] ), COLUMN( co_scalarInfo[[#Headers],[row_id]] ), , , ) ), -2, , 1, 1 )</f>
        <v>Scalar Information</v>
      </c>
      <c r="D6" s="3" t="s">
        <v>332</v>
      </c>
    </row>
    <row r="7" spans="1:21" x14ac:dyDescent="0.3">
      <c r="C7" s="79" t="str">
        <f ca="1" xml:space="preserve"> OFFSET( INDIRECT( ADDRESS( ROW( co_econMultipliers[[#Headers],[row_id]] ), COLUMN( co_econMultipliers[[#Headers],[row_id]] ), , , ) ), -2, , 1, 1 )</f>
        <v>Economic Multipliers</v>
      </c>
      <c r="D7" s="3" t="s">
        <v>333</v>
      </c>
    </row>
    <row r="8" spans="1:21" x14ac:dyDescent="0.3">
      <c r="C8" s="79" t="str">
        <f ca="1" xml:space="preserve"> OFFSET( INDIRECT( ADDRESS( ROW( co_constants[[#Headers],[row_id]] ), COLUMN( co_constants[[#Headers],[row_id]] ), , , ) ), -2, , 1, 1 )</f>
        <v>Constants</v>
      </c>
      <c r="D8" s="3" t="s">
        <v>323</v>
      </c>
    </row>
    <row r="9" spans="1:21" x14ac:dyDescent="0.3">
      <c r="C9" s="79" t="str">
        <f ca="1" xml:space="preserve"> OFFSET( INDIRECT( ADDRESS( ROW( co_modelTypes[[#Headers],[row_id]] ), COLUMN( co_modelTypes[[#Headers],[row_id]] ), , , ) ), -2, , 1, 1 )</f>
        <v>Model Types</v>
      </c>
      <c r="D9" s="3" t="s">
        <v>324</v>
      </c>
    </row>
    <row r="10" spans="1:21" x14ac:dyDescent="0.3">
      <c r="C10" s="79" t="str">
        <f ca="1" xml:space="preserve"> OFFSET( INDIRECT( ADDRESS( ROW( co_models[[#Headers],[row_id]] ), COLUMN( co_models[[#Headers],[row_id]] ), , , ) ), -2, , 1, 1 )</f>
        <v>Binning Models</v>
      </c>
      <c r="D10" s="3" t="s">
        <v>325</v>
      </c>
    </row>
    <row r="11" spans="1:21" x14ac:dyDescent="0.3">
      <c r="C11" s="79" t="str">
        <f ca="1" xml:space="preserve"> OFFSET( INDIRECT( ADDRESS( ROW( co_regions[[#Headers],[row_id]] ), COLUMN( co_regions[[#Headers],[row_id]] ), , , ) ), -2, , 1, 1 )</f>
        <v>Regions</v>
      </c>
      <c r="D11" s="3" t="s">
        <v>334</v>
      </c>
    </row>
    <row r="12" spans="1:21" x14ac:dyDescent="0.3">
      <c r="C12" s="79" t="str">
        <f ca="1" xml:space="preserve"> OFFSET( INDIRECT( ADDRESS( ROW( co_inputScenarioInfo[[#Headers],[row_id]] ), COLUMN( co_inputScenarioInfo[[#Headers],[row_id]] ), , , ) ), -2, , 1, 1 )</f>
        <v>Input Scenario Information</v>
      </c>
      <c r="D12" s="3" t="s">
        <v>359</v>
      </c>
    </row>
    <row r="13" spans="1:21" x14ac:dyDescent="0.3">
      <c r="C13" s="79" t="str">
        <f ca="1" xml:space="preserve"> OFFSET( INDIRECT( ADDRESS( ROW( co_states[[#Headers],[row_id]] ), COLUMN( co_states[[#Headers],[row_id]] ), , , ) ), -2, , 1, 1 )</f>
        <v>States</v>
      </c>
      <c r="D13" s="3" t="s">
        <v>637</v>
      </c>
    </row>
    <row r="14" spans="1:21" x14ac:dyDescent="0.3">
      <c r="C14" s="79" t="str">
        <f ca="1" xml:space="preserve"> OFFSET( INDIRECT( ADDRESS( ROW( co_slrScalars[[#Headers],[row_id]] ), COLUMN( co_slrScalars[[#Headers],[row_id]] ), , , ) ), -3, , 1, 1 )</f>
        <v>SLR Scalars</v>
      </c>
      <c r="D14" s="3" t="s">
        <v>646</v>
      </c>
    </row>
    <row r="16" spans="1:21" ht="21" x14ac:dyDescent="0.3">
      <c r="C16" s="83" t="s">
        <v>316</v>
      </c>
      <c r="D16" s="80" t="s">
        <v>322</v>
      </c>
      <c r="E16" s="81" t="s">
        <v>308</v>
      </c>
      <c r="F16" s="82" t="s">
        <v>315</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187</v>
      </c>
      <c r="G20" s="46" t="s">
        <v>640</v>
      </c>
      <c r="H20" s="46" t="s">
        <v>327</v>
      </c>
      <c r="I20" s="46" t="s">
        <v>471</v>
      </c>
      <c r="J20" s="46" t="s">
        <v>178</v>
      </c>
      <c r="K20" s="46" t="s">
        <v>179</v>
      </c>
      <c r="L20" s="46" t="s">
        <v>472</v>
      </c>
      <c r="M20" s="46" t="s">
        <v>267</v>
      </c>
      <c r="N20" s="46" t="s">
        <v>268</v>
      </c>
      <c r="O20" s="46" t="s">
        <v>269</v>
      </c>
      <c r="P20" s="46" t="s">
        <v>270</v>
      </c>
      <c r="Q20" s="46" t="s">
        <v>314</v>
      </c>
    </row>
    <row r="21" spans="1:21" ht="21" x14ac:dyDescent="0.3">
      <c r="B21" s="112">
        <f xml:space="preserve"> ROW( co_sectors[[#This Row],[row_id]] ) - ROW( co_sectors[[#Headers],[row_id]] )</f>
        <v>1</v>
      </c>
      <c r="C21" s="113" t="s">
        <v>103</v>
      </c>
      <c r="D21" s="49" t="s">
        <v>655</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297</v>
      </c>
      <c r="D22" s="50" t="s">
        <v>299</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649</v>
      </c>
      <c r="D23" s="49" t="s">
        <v>652</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455</v>
      </c>
      <c r="D24" s="49" t="s">
        <v>457</v>
      </c>
      <c r="E24" s="26">
        <v>1</v>
      </c>
      <c r="F24" s="30" t="s">
        <v>166</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456</v>
      </c>
      <c r="D25" s="49" t="s">
        <v>458</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650</v>
      </c>
      <c r="D26" s="107" t="s">
        <v>653</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165</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296</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294</v>
      </c>
      <c r="D29" s="49" t="s">
        <v>293</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21" x14ac:dyDescent="0.3">
      <c r="B31" s="116">
        <f xml:space="preserve"> ROW( co_sectors[[#This Row],[row_id]] ) - ROW( co_sectors[[#Headers],[row_id]] )</f>
        <v>11</v>
      </c>
      <c r="C31" s="113" t="s">
        <v>60</v>
      </c>
      <c r="D31" s="49" t="s">
        <v>654</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369</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437</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651</v>
      </c>
      <c r="D35" s="49" t="s">
        <v>651</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166</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275</v>
      </c>
      <c r="D40" s="50" t="s">
        <v>276</v>
      </c>
      <c r="E40" s="28">
        <v>1</v>
      </c>
      <c r="F40" s="30" t="s">
        <v>166</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524</v>
      </c>
      <c r="D41" s="49" t="s">
        <v>656</v>
      </c>
      <c r="E41" s="27">
        <v>1</v>
      </c>
      <c r="F41" s="30" t="s">
        <v>166</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372</v>
      </c>
      <c r="D44" s="49" t="s">
        <v>375</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319</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194</v>
      </c>
      <c r="F49" s="57" t="s">
        <v>195</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297</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649</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455</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456</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650</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294</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651</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275</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524</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372</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464</v>
      </c>
      <c r="C76" s="43"/>
      <c r="D76" s="43"/>
      <c r="E76" s="43"/>
      <c r="F76" s="43"/>
      <c r="G76" s="43"/>
      <c r="H76" s="43"/>
      <c r="I76" s="43"/>
      <c r="J76" s="43"/>
      <c r="K76" s="43"/>
      <c r="L76" s="43"/>
      <c r="M76" s="43"/>
      <c r="N76" s="43"/>
      <c r="O76" s="43"/>
      <c r="P76" s="43"/>
      <c r="Q76" s="43"/>
      <c r="R76" s="43"/>
      <c r="S76" s="43"/>
      <c r="T76" s="43"/>
      <c r="U76" s="43"/>
    </row>
    <row r="77" spans="1:21" x14ac:dyDescent="0.3">
      <c r="B77" s="4" t="s">
        <v>465</v>
      </c>
      <c r="C77" s="4"/>
      <c r="D77" s="4"/>
      <c r="E77" s="21"/>
      <c r="F77" s="4"/>
      <c r="G77" s="4"/>
      <c r="H77" s="4"/>
      <c r="I77" s="4"/>
      <c r="J77" s="4"/>
      <c r="K77" s="4"/>
    </row>
    <row r="78" spans="1:21" x14ac:dyDescent="0.3">
      <c r="B78" s="4" t="s">
        <v>466</v>
      </c>
      <c r="C78" s="4"/>
      <c r="D78" s="4"/>
      <c r="E78" s="21"/>
      <c r="F78" s="4"/>
      <c r="G78" s="4"/>
      <c r="H78" s="4"/>
      <c r="I78" s="4"/>
      <c r="J78" s="4"/>
      <c r="K78" s="4"/>
    </row>
    <row r="79" spans="1:21" x14ac:dyDescent="0.3">
      <c r="B79" s="4" t="s">
        <v>467</v>
      </c>
      <c r="C79" s="4"/>
      <c r="D79" s="4"/>
      <c r="E79" s="21"/>
      <c r="F79" s="4"/>
      <c r="G79" s="4"/>
      <c r="H79" s="4"/>
      <c r="I79" s="4"/>
      <c r="J79" s="4"/>
      <c r="K79" s="4"/>
    </row>
    <row r="80" spans="1:21" ht="14.5" x14ac:dyDescent="0.35">
      <c r="B80" s="72" t="s">
        <v>127</v>
      </c>
      <c r="C80" s="72" t="s">
        <v>58</v>
      </c>
      <c r="D80" s="72" t="s">
        <v>468</v>
      </c>
      <c r="E80" s="72" t="s">
        <v>469</v>
      </c>
      <c r="F80" s="75" t="s">
        <v>470</v>
      </c>
      <c r="G80" s="57" t="s">
        <v>309</v>
      </c>
      <c r="H80" s="57" t="s">
        <v>310</v>
      </c>
      <c r="I80" s="55" t="s">
        <v>143</v>
      </c>
      <c r="J80" s="57" t="s">
        <v>211</v>
      </c>
      <c r="K80" s="55" t="s">
        <v>481</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237</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297</v>
      </c>
      <c r="D83" s="52" t="s">
        <v>40</v>
      </c>
      <c r="E83" s="77" t="s">
        <v>219</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649</v>
      </c>
      <c r="D84" s="52" t="s">
        <v>478</v>
      </c>
      <c r="E84" s="77" t="s">
        <v>474</v>
      </c>
      <c r="F84" s="106" t="s">
        <v>474</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649</v>
      </c>
      <c r="D85" s="52" t="s">
        <v>479</v>
      </c>
      <c r="E85" s="77" t="s">
        <v>485</v>
      </c>
      <c r="F85" s="106" t="s">
        <v>476</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649</v>
      </c>
      <c r="D86" s="52" t="s">
        <v>480</v>
      </c>
      <c r="E86" s="77" t="s">
        <v>486</v>
      </c>
      <c r="F86" s="106" t="s">
        <v>477</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455</v>
      </c>
      <c r="D87" s="77" t="s">
        <v>440</v>
      </c>
      <c r="E87" s="77" t="s">
        <v>446</v>
      </c>
      <c r="F87" s="77" t="s">
        <v>440</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455</v>
      </c>
      <c r="D88" s="77" t="s">
        <v>439</v>
      </c>
      <c r="E88" s="77" t="s">
        <v>447</v>
      </c>
      <c r="F88" s="77" t="s">
        <v>439</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456</v>
      </c>
      <c r="D89" s="52" t="s">
        <v>40</v>
      </c>
      <c r="E89" s="77" t="s">
        <v>219</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650</v>
      </c>
      <c r="D90" s="52" t="s">
        <v>483</v>
      </c>
      <c r="E90" s="77" t="s">
        <v>482</v>
      </c>
      <c r="F90" s="77" t="s">
        <v>482</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650</v>
      </c>
      <c r="D91" s="52" t="s">
        <v>479</v>
      </c>
      <c r="E91" s="77" t="s">
        <v>485</v>
      </c>
      <c r="F91" s="77" t="s">
        <v>476</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650</v>
      </c>
      <c r="D92" s="52" t="s">
        <v>480</v>
      </c>
      <c r="E92" s="77" t="s">
        <v>486</v>
      </c>
      <c r="F92" s="77" t="s">
        <v>477</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535</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219</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294</v>
      </c>
      <c r="D97" s="52" t="s">
        <v>535</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294</v>
      </c>
      <c r="D98" s="52" t="s">
        <v>124</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294</v>
      </c>
      <c r="D99" s="52" t="s">
        <v>125</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220</v>
      </c>
      <c r="F100" s="106" t="s">
        <v>121</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535</v>
      </c>
      <c r="E101" s="77" t="s">
        <v>24</v>
      </c>
      <c r="F101" s="106" t="s">
        <v>123</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535</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219</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219</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219</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651</v>
      </c>
      <c r="D108" s="52" t="s">
        <v>40</v>
      </c>
      <c r="E108" s="77" t="s">
        <v>219</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535</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535</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219</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219</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275</v>
      </c>
      <c r="D117" s="52" t="s">
        <v>40</v>
      </c>
      <c r="E117" s="77" t="s">
        <v>219</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524</v>
      </c>
      <c r="D118" s="52" t="s">
        <v>40</v>
      </c>
      <c r="E118" s="77" t="s">
        <v>219</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219</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219</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372</v>
      </c>
      <c r="D121" s="52" t="s">
        <v>40</v>
      </c>
      <c r="E121" s="77" t="s">
        <v>219</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219</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448</v>
      </c>
    </row>
    <row r="126" spans="1:21" x14ac:dyDescent="0.3">
      <c r="B126" s="55" t="s">
        <v>127</v>
      </c>
      <c r="C126" s="55" t="s">
        <v>58</v>
      </c>
      <c r="D126" s="55" t="s">
        <v>223</v>
      </c>
      <c r="E126" s="56" t="s">
        <v>224</v>
      </c>
      <c r="F126" s="55" t="s">
        <v>227</v>
      </c>
      <c r="G126" s="55" t="s">
        <v>225</v>
      </c>
      <c r="H126" s="55" t="s">
        <v>311</v>
      </c>
      <c r="I126" s="55" t="s">
        <v>139</v>
      </c>
      <c r="J126" s="55" t="s">
        <v>141</v>
      </c>
      <c r="K126" s="55" t="s">
        <v>143</v>
      </c>
      <c r="L126" s="55" t="s">
        <v>100</v>
      </c>
      <c r="M126" s="55" t="s">
        <v>209</v>
      </c>
      <c r="N126" s="57" t="s">
        <v>110</v>
      </c>
      <c r="O126" s="57" t="s">
        <v>111</v>
      </c>
      <c r="P126" s="57" t="s">
        <v>112</v>
      </c>
      <c r="Q126" s="57" t="s">
        <v>113</v>
      </c>
      <c r="R126" s="57" t="s">
        <v>211</v>
      </c>
      <c r="S126" s="57" t="s">
        <v>304</v>
      </c>
      <c r="T126" s="57" t="s">
        <v>305</v>
      </c>
      <c r="U126" s="57" t="s">
        <v>306</v>
      </c>
    </row>
    <row r="127" spans="1:21" x14ac:dyDescent="0.3">
      <c r="B127" s="6">
        <f xml:space="preserve"> ROW( co_impactTypes[[#This Row],[row_id]] ) - ROW(co_impactTypes[[#Headers],[row_id]] )</f>
        <v>1</v>
      </c>
      <c r="C127" s="13" t="s">
        <v>103</v>
      </c>
      <c r="D127" s="54" t="s">
        <v>147</v>
      </c>
      <c r="E127" s="77" t="s">
        <v>104</v>
      </c>
      <c r="F127" s="109" t="s">
        <v>104</v>
      </c>
      <c r="G127" s="58" t="s">
        <v>147</v>
      </c>
      <c r="H127" s="54" t="s">
        <v>312</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148</v>
      </c>
      <c r="E128" s="77" t="s">
        <v>105</v>
      </c>
      <c r="F128" s="109" t="s">
        <v>105</v>
      </c>
      <c r="G128" s="58" t="s">
        <v>148</v>
      </c>
      <c r="H128" s="54" t="s">
        <v>312</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297</v>
      </c>
      <c r="D129" s="54" t="s">
        <v>40</v>
      </c>
      <c r="E129" s="77" t="s">
        <v>219</v>
      </c>
      <c r="F129" s="109"/>
      <c r="G129" s="58" t="s">
        <v>298</v>
      </c>
      <c r="H129" s="54" t="s">
        <v>657</v>
      </c>
      <c r="I129" s="54" t="s">
        <v>301</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649</v>
      </c>
      <c r="D130" s="54" t="s">
        <v>40</v>
      </c>
      <c r="E130" s="77" t="s">
        <v>219</v>
      </c>
      <c r="F130" s="109"/>
      <c r="G130" s="58" t="s">
        <v>484</v>
      </c>
      <c r="H130" s="54" t="s">
        <v>312</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455</v>
      </c>
      <c r="D131" s="54" t="s">
        <v>441</v>
      </c>
      <c r="E131" s="54" t="s">
        <v>441</v>
      </c>
      <c r="F131" s="54" t="s">
        <v>441</v>
      </c>
      <c r="G131" s="58" t="s">
        <v>445</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455</v>
      </c>
      <c r="D132" s="54" t="s">
        <v>442</v>
      </c>
      <c r="E132" s="54" t="s">
        <v>442</v>
      </c>
      <c r="F132" s="54" t="s">
        <v>442</v>
      </c>
      <c r="G132" s="58" t="s">
        <v>445</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455</v>
      </c>
      <c r="D133" s="54" t="s">
        <v>443</v>
      </c>
      <c r="E133" s="54" t="s">
        <v>443</v>
      </c>
      <c r="F133" s="54" t="s">
        <v>443</v>
      </c>
      <c r="G133" s="58" t="s">
        <v>445</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455</v>
      </c>
      <c r="D134" s="54" t="s">
        <v>444</v>
      </c>
      <c r="E134" s="54" t="s">
        <v>444</v>
      </c>
      <c r="F134" s="54" t="s">
        <v>444</v>
      </c>
      <c r="G134" s="58" t="s">
        <v>445</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456</v>
      </c>
      <c r="D135" s="54" t="s">
        <v>449</v>
      </c>
      <c r="E135" s="58" t="s">
        <v>449</v>
      </c>
      <c r="F135" s="109" t="s">
        <v>449</v>
      </c>
      <c r="G135" s="58" t="s">
        <v>459</v>
      </c>
      <c r="H135" s="54" t="s">
        <v>460</v>
      </c>
      <c r="I135" s="54" t="s">
        <v>94</v>
      </c>
      <c r="J135" s="54" t="s">
        <v>94</v>
      </c>
      <c r="K135" s="54" t="s">
        <v>94</v>
      </c>
      <c r="L135" s="54" t="s">
        <v>451</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456</v>
      </c>
      <c r="D136" s="54" t="s">
        <v>450</v>
      </c>
      <c r="E136" s="58" t="s">
        <v>450</v>
      </c>
      <c r="F136" s="109" t="s">
        <v>450</v>
      </c>
      <c r="G136" s="58" t="s">
        <v>459</v>
      </c>
      <c r="H136" s="54" t="s">
        <v>460</v>
      </c>
      <c r="I136" s="54" t="s">
        <v>94</v>
      </c>
      <c r="J136" s="54" t="s">
        <v>94</v>
      </c>
      <c r="K136" s="54" t="s">
        <v>94</v>
      </c>
      <c r="L136" s="54" t="s">
        <v>453</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650</v>
      </c>
      <c r="D137" s="54" t="s">
        <v>40</v>
      </c>
      <c r="E137" s="77" t="s">
        <v>219</v>
      </c>
      <c r="F137" s="109"/>
      <c r="G137" s="58" t="s">
        <v>115</v>
      </c>
      <c r="H137" s="54" t="s">
        <v>312</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219</v>
      </c>
      <c r="F138" s="77" t="s">
        <v>219</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219</v>
      </c>
      <c r="F139" s="109"/>
      <c r="G139" s="58" t="s">
        <v>288</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294</v>
      </c>
      <c r="D140" s="54" t="s">
        <v>40</v>
      </c>
      <c r="E140" s="77" t="s">
        <v>219</v>
      </c>
      <c r="F140" s="109"/>
      <c r="G140" s="61" t="s">
        <v>273</v>
      </c>
      <c r="H140" s="54" t="s">
        <v>40</v>
      </c>
      <c r="I140" s="54" t="s">
        <v>94</v>
      </c>
      <c r="J140" s="51" t="s">
        <v>94</v>
      </c>
      <c r="K140" s="51" t="s">
        <v>295</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157</v>
      </c>
      <c r="H141" s="54" t="s">
        <v>312</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158</v>
      </c>
      <c r="H142" s="54" t="s">
        <v>312</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219</v>
      </c>
      <c r="F143" s="77" t="s">
        <v>219</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219</v>
      </c>
      <c r="F144" s="109"/>
      <c r="G144" s="58" t="s">
        <v>370</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151</v>
      </c>
      <c r="F145" s="109"/>
      <c r="G145" s="58" t="s">
        <v>154</v>
      </c>
      <c r="H145" s="54" t="s">
        <v>658</v>
      </c>
      <c r="I145" s="54" t="s">
        <v>107</v>
      </c>
      <c r="J145" s="54" t="s">
        <v>94</v>
      </c>
      <c r="K145" s="54" t="s">
        <v>94</v>
      </c>
      <c r="L145" s="54" t="s">
        <v>302</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219</v>
      </c>
      <c r="F146" s="109"/>
      <c r="G146" s="58" t="s">
        <v>438</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651</v>
      </c>
      <c r="D147" s="54" t="s">
        <v>40</v>
      </c>
      <c r="E147" s="77" t="s">
        <v>219</v>
      </c>
      <c r="F147" s="109"/>
      <c r="G147" s="58" t="s">
        <v>530</v>
      </c>
      <c r="H147" s="54" t="s">
        <v>312</v>
      </c>
      <c r="I147" s="54" t="s">
        <v>89</v>
      </c>
      <c r="J147" s="54" t="s">
        <v>533</v>
      </c>
      <c r="K147" s="54" t="s">
        <v>531</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219</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219</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274</v>
      </c>
      <c r="E150" s="77" t="s">
        <v>34</v>
      </c>
      <c r="F150" s="109" t="s">
        <v>34</v>
      </c>
      <c r="G150" s="58" t="s">
        <v>53</v>
      </c>
      <c r="H150" s="54" t="s">
        <v>659</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659</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312</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659</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156</v>
      </c>
      <c r="H154" s="54" t="s">
        <v>660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219</v>
      </c>
      <c r="F155" s="109"/>
      <c r="G155" s="58" t="s">
        <v>287</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275</v>
      </c>
      <c r="D156" s="54" t="s">
        <v>286</v>
      </c>
      <c r="E156" s="77" t="s">
        <v>151</v>
      </c>
      <c r="F156" s="109" t="s">
        <v>286</v>
      </c>
      <c r="G156" s="58" t="s">
        <v>286</v>
      </c>
      <c r="H156" s="54" t="s">
        <v>661</v>
      </c>
      <c r="I156" s="54" t="s">
        <v>89</v>
      </c>
      <c r="J156" s="54" t="s">
        <v>281</v>
      </c>
      <c r="K156" s="54" t="s">
        <v>94</v>
      </c>
      <c r="L156" s="54" t="s">
        <v>282</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275</v>
      </c>
      <c r="D157" s="54" t="s">
        <v>116</v>
      </c>
      <c r="E157" s="109" t="s">
        <v>116</v>
      </c>
      <c r="F157" s="109" t="s">
        <v>116</v>
      </c>
      <c r="G157" s="58" t="s">
        <v>116</v>
      </c>
      <c r="H157" s="54" t="s">
        <v>662</v>
      </c>
      <c r="I157" s="54" t="s">
        <v>89</v>
      </c>
      <c r="J157" s="54" t="s">
        <v>303</v>
      </c>
      <c r="K157" s="54" t="s">
        <v>94</v>
      </c>
      <c r="L157" s="54" t="s">
        <v>283</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275</v>
      </c>
      <c r="D158" s="54" t="s">
        <v>115</v>
      </c>
      <c r="E158" s="109" t="s">
        <v>115</v>
      </c>
      <c r="F158" s="109" t="s">
        <v>115</v>
      </c>
      <c r="G158" s="58" t="s">
        <v>115</v>
      </c>
      <c r="H158" s="54" t="s">
        <v>312</v>
      </c>
      <c r="I158" s="54" t="s">
        <v>89</v>
      </c>
      <c r="J158" s="54" t="s">
        <v>280</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524</v>
      </c>
      <c r="D159" s="54" t="s">
        <v>525</v>
      </c>
      <c r="E159" s="77" t="s">
        <v>527</v>
      </c>
      <c r="F159" s="109" t="s">
        <v>527</v>
      </c>
      <c r="G159" s="58" t="s">
        <v>525</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524</v>
      </c>
      <c r="D160" s="54" t="s">
        <v>526</v>
      </c>
      <c r="E160" s="77" t="s">
        <v>528</v>
      </c>
      <c r="F160" s="109" t="s">
        <v>528</v>
      </c>
      <c r="G160" s="58" t="s">
        <v>526</v>
      </c>
      <c r="H160" s="54" t="s">
        <v>661</v>
      </c>
      <c r="I160" s="54" t="s">
        <v>94</v>
      </c>
      <c r="J160" s="54" t="s">
        <v>94</v>
      </c>
      <c r="K160" s="54" t="s">
        <v>94</v>
      </c>
      <c r="L160" s="54" t="s">
        <v>282</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524</v>
      </c>
      <c r="D161" s="54" t="s">
        <v>115</v>
      </c>
      <c r="E161" s="77" t="s">
        <v>115</v>
      </c>
      <c r="F161" s="109" t="s">
        <v>115</v>
      </c>
      <c r="G161" s="58" t="s">
        <v>115</v>
      </c>
      <c r="H161" s="54" t="s">
        <v>312</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219</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662</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312</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149</v>
      </c>
      <c r="E165" s="77" t="s">
        <v>119</v>
      </c>
      <c r="F165" s="109" t="s">
        <v>149</v>
      </c>
      <c r="G165" s="58" t="s">
        <v>149</v>
      </c>
      <c r="H165" s="54" t="s">
        <v>313</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372</v>
      </c>
      <c r="D166" s="54" t="s">
        <v>40</v>
      </c>
      <c r="E166" s="77" t="s">
        <v>219</v>
      </c>
      <c r="F166" s="109"/>
      <c r="G166" s="58" t="s">
        <v>376</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289</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290</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291</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436</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160</v>
      </c>
      <c r="F174" s="57" t="s">
        <v>188</v>
      </c>
      <c r="G174" s="57" t="s">
        <v>189</v>
      </c>
      <c r="H174" s="57" t="s">
        <v>164</v>
      </c>
      <c r="I174" s="57" t="s">
        <v>201</v>
      </c>
      <c r="J174" s="55" t="s">
        <v>180</v>
      </c>
      <c r="K174" s="55" t="s">
        <v>307</v>
      </c>
      <c r="R174" s="7"/>
      <c r="S174" s="7"/>
      <c r="T174" s="7"/>
    </row>
    <row r="175" spans="1:21" ht="21" x14ac:dyDescent="0.35">
      <c r="B175" s="11">
        <f xml:space="preserve"> ROW( co_scalarInfo[[#This Row],[row_id]] ) - ROW( co_scalarInfo[[#Headers],[row_id]] )</f>
        <v>1</v>
      </c>
      <c r="C175" s="52" t="s">
        <v>99</v>
      </c>
      <c r="D175" s="52" t="s">
        <v>98</v>
      </c>
      <c r="E175" s="128" t="s">
        <v>162</v>
      </c>
      <c r="F175" s="128" t="s">
        <v>192</v>
      </c>
      <c r="G175" s="128" t="s">
        <v>191</v>
      </c>
      <c r="H175" s="128">
        <v>2015</v>
      </c>
      <c r="I175" s="129" t="s">
        <v>202</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295</v>
      </c>
      <c r="D176" s="52" t="s">
        <v>145</v>
      </c>
      <c r="E176" s="128" t="s">
        <v>162</v>
      </c>
      <c r="F176" s="128" t="s">
        <v>192</v>
      </c>
      <c r="G176" s="128" t="s">
        <v>191</v>
      </c>
      <c r="H176" s="130" t="s">
        <v>238</v>
      </c>
      <c r="I176" s="129" t="s">
        <v>202</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207</v>
      </c>
      <c r="E177" s="128" t="s">
        <v>162</v>
      </c>
      <c r="F177" s="128" t="s">
        <v>132</v>
      </c>
      <c r="G177" s="128" t="s">
        <v>190</v>
      </c>
      <c r="H177" s="128" t="s">
        <v>40</v>
      </c>
      <c r="I177" s="129" t="s">
        <v>204</v>
      </c>
      <c r="J177" s="63" t="s">
        <v>208</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146</v>
      </c>
      <c r="E178" s="128" t="s">
        <v>162</v>
      </c>
      <c r="F178" s="128" t="s">
        <v>192</v>
      </c>
      <c r="G178" s="128" t="s">
        <v>190</v>
      </c>
      <c r="H178" s="130" t="s">
        <v>238</v>
      </c>
      <c r="I178" s="129" t="s">
        <v>202</v>
      </c>
      <c r="J178" s="63"/>
      <c r="K178" s="63" cm="1">
        <f t="array" ref="K178" xml:space="preserve"> SUMPRODUCT( --( co_scalarInfo[[#This Row],[scalarName]] = scalarDataframe[scalarName] ) )</f>
        <v>20</v>
      </c>
      <c r="R178"/>
      <c r="S178"/>
      <c r="T178"/>
    </row>
    <row r="179" spans="2:20" ht="21" x14ac:dyDescent="0.35">
      <c r="B179" s="142">
        <f xml:space="preserve"> ROW( co_scalarInfo[[#This Row],[row_id]] ) - ROW( co_scalarInfo[[#Headers],[row_id]] )</f>
        <v>5</v>
      </c>
      <c r="C179" s="58" t="s">
        <v>75</v>
      </c>
      <c r="D179" s="52" t="s">
        <v>669</v>
      </c>
      <c r="E179" s="128" t="s">
        <v>162</v>
      </c>
      <c r="F179" s="128" t="s">
        <v>192</v>
      </c>
      <c r="G179" s="128" t="s">
        <v>190</v>
      </c>
      <c r="H179" s="130" t="s">
        <v>238</v>
      </c>
      <c r="I179" s="143"/>
      <c r="J179" s="63"/>
      <c r="K179" s="144"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663</v>
      </c>
      <c r="D180" s="52" t="s">
        <v>664</v>
      </c>
      <c r="E180" s="128" t="s">
        <v>162</v>
      </c>
      <c r="F180" s="128" t="s">
        <v>192</v>
      </c>
      <c r="G180" s="128" t="s">
        <v>191</v>
      </c>
      <c r="H180" s="130" t="s">
        <v>238</v>
      </c>
      <c r="I180" s="129" t="s">
        <v>202</v>
      </c>
      <c r="J180" s="63" t="s">
        <v>193</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665</v>
      </c>
      <c r="D181" s="52" t="s">
        <v>666</v>
      </c>
      <c r="E181" s="128" t="s">
        <v>162</v>
      </c>
      <c r="F181" s="128" t="s">
        <v>192</v>
      </c>
      <c r="G181" s="128" t="s">
        <v>191</v>
      </c>
      <c r="H181" s="130" t="s">
        <v>238</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667</v>
      </c>
      <c r="D182" s="52" t="s">
        <v>668</v>
      </c>
      <c r="E182" s="128" t="s">
        <v>162</v>
      </c>
      <c r="F182" s="128" t="s">
        <v>192</v>
      </c>
      <c r="G182" s="128" t="s">
        <v>191</v>
      </c>
      <c r="H182" s="130" t="s">
        <v>238</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282</v>
      </c>
      <c r="D183" s="52" t="s">
        <v>284</v>
      </c>
      <c r="E183" s="128" t="s">
        <v>161</v>
      </c>
      <c r="F183" s="128" t="s">
        <v>132</v>
      </c>
      <c r="G183" s="128" t="s">
        <v>190</v>
      </c>
      <c r="H183" s="130" t="s">
        <v>238</v>
      </c>
      <c r="I183" s="129" t="s">
        <v>202</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302</v>
      </c>
      <c r="D184" s="52" t="s">
        <v>114</v>
      </c>
      <c r="E184" s="128" t="s">
        <v>161</v>
      </c>
      <c r="F184" s="128" t="s">
        <v>132</v>
      </c>
      <c r="G184" s="128" t="s">
        <v>190</v>
      </c>
      <c r="H184" s="130">
        <v>2010</v>
      </c>
      <c r="I184" s="129" t="s">
        <v>202</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159</v>
      </c>
      <c r="D185" s="52" t="s">
        <v>138</v>
      </c>
      <c r="E185" s="128" t="s">
        <v>161</v>
      </c>
      <c r="F185" s="128" t="s">
        <v>132</v>
      </c>
      <c r="G185" s="128" t="s">
        <v>190</v>
      </c>
      <c r="H185" s="128">
        <v>2015</v>
      </c>
      <c r="I185" s="129" t="s">
        <v>202</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135</v>
      </c>
      <c r="D186" s="52" t="s">
        <v>134</v>
      </c>
      <c r="E186" s="128" t="s">
        <v>161</v>
      </c>
      <c r="F186" s="128" t="s">
        <v>132</v>
      </c>
      <c r="G186" s="128" t="s">
        <v>190</v>
      </c>
      <c r="H186" s="128">
        <v>2015</v>
      </c>
      <c r="I186" s="129" t="s">
        <v>202</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136</v>
      </c>
      <c r="D187" s="52" t="s">
        <v>137</v>
      </c>
      <c r="E187" s="128" t="s">
        <v>161</v>
      </c>
      <c r="F187" s="128" t="s">
        <v>132</v>
      </c>
      <c r="G187" s="128" t="s">
        <v>190</v>
      </c>
      <c r="H187" s="128">
        <v>2015</v>
      </c>
      <c r="I187" s="129" t="s">
        <v>202</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207</v>
      </c>
      <c r="E188" s="128" t="s">
        <v>161</v>
      </c>
      <c r="F188" s="128" t="s">
        <v>132</v>
      </c>
      <c r="G188" s="128" t="s">
        <v>190</v>
      </c>
      <c r="H188" s="128" t="s">
        <v>40</v>
      </c>
      <c r="I188" s="129" t="s">
        <v>204</v>
      </c>
      <c r="J188" s="63" t="s">
        <v>208</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451</v>
      </c>
      <c r="D189" s="52" t="s">
        <v>452</v>
      </c>
      <c r="E189" s="128" t="s">
        <v>161</v>
      </c>
      <c r="F189" s="128" t="s">
        <v>132</v>
      </c>
      <c r="G189" s="128" t="s">
        <v>191</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283</v>
      </c>
      <c r="D190" s="52" t="s">
        <v>285</v>
      </c>
      <c r="E190" s="128" t="s">
        <v>161</v>
      </c>
      <c r="F190" s="128" t="s">
        <v>132</v>
      </c>
      <c r="G190" s="128" t="s">
        <v>190</v>
      </c>
      <c r="H190" s="130" t="s">
        <v>238</v>
      </c>
      <c r="I190" s="129" t="s">
        <v>202</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453</v>
      </c>
      <c r="D191" s="52" t="s">
        <v>454</v>
      </c>
      <c r="E191" s="128" t="s">
        <v>161</v>
      </c>
      <c r="F191" s="128" t="s">
        <v>132</v>
      </c>
      <c r="G191" s="128" t="s">
        <v>191</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133</v>
      </c>
      <c r="D192" s="52" t="s">
        <v>18</v>
      </c>
      <c r="E192" s="128" t="s">
        <v>161</v>
      </c>
      <c r="F192" s="128" t="s">
        <v>132</v>
      </c>
      <c r="G192" s="128" t="s">
        <v>190</v>
      </c>
      <c r="H192" s="128">
        <v>2010</v>
      </c>
      <c r="I192" s="129" t="s">
        <v>202</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118</v>
      </c>
      <c r="D193" s="52" t="s">
        <v>117</v>
      </c>
      <c r="E193" s="128" t="s">
        <v>161</v>
      </c>
      <c r="F193" s="128" t="s">
        <v>132</v>
      </c>
      <c r="G193" s="128" t="s">
        <v>191</v>
      </c>
      <c r="H193" s="130">
        <v>2010</v>
      </c>
      <c r="I193" s="129" t="s">
        <v>202</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140</v>
      </c>
      <c r="E194" s="128" t="s">
        <v>181</v>
      </c>
      <c r="F194" s="128" t="s">
        <v>192</v>
      </c>
      <c r="G194" s="128" t="s">
        <v>191</v>
      </c>
      <c r="H194" s="130" t="s">
        <v>238</v>
      </c>
      <c r="I194" s="129" t="s">
        <v>202</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207</v>
      </c>
      <c r="E195" s="128" t="s">
        <v>181</v>
      </c>
      <c r="F195" s="128" t="s">
        <v>132</v>
      </c>
      <c r="G195" s="128" t="s">
        <v>190</v>
      </c>
      <c r="H195" s="128" t="s">
        <v>40</v>
      </c>
      <c r="I195" s="129" t="s">
        <v>204</v>
      </c>
      <c r="J195" s="63" t="s">
        <v>208</v>
      </c>
      <c r="K195" s="63" cm="1">
        <f t="array" ref="K195" xml:space="preserve"> SUMPRODUCT( --( co_scalarInfo[[#This Row],[scalarName]] = scalarDataframe[scalarName] ) )</f>
        <v>0</v>
      </c>
    </row>
    <row r="196" spans="2:11" x14ac:dyDescent="0.3">
      <c r="B196" s="11">
        <f xml:space="preserve"> ROW( co_scalarInfo[[#This Row],[row_id]] ) - ROW( co_scalarInfo[[#Headers],[row_id]] )</f>
        <v>22</v>
      </c>
      <c r="C196" s="58" t="s">
        <v>97</v>
      </c>
      <c r="D196" s="52" t="s">
        <v>142</v>
      </c>
      <c r="E196" s="128" t="s">
        <v>181</v>
      </c>
      <c r="F196" s="128" t="s">
        <v>192</v>
      </c>
      <c r="G196" s="128" t="s">
        <v>191</v>
      </c>
      <c r="H196" s="130" t="s">
        <v>238</v>
      </c>
      <c r="I196" s="129" t="s">
        <v>202</v>
      </c>
      <c r="J196" s="63"/>
      <c r="K196" s="63" cm="1">
        <f t="array" ref="K196" xml:space="preserve"> SUMPRODUCT( --( co_scalarInfo[[#This Row],[scalarName]] = scalarDataframe[scalarName] ) )</f>
        <v>140</v>
      </c>
    </row>
    <row r="197" spans="2:11" ht="21" x14ac:dyDescent="0.3">
      <c r="B197" s="11">
        <f xml:space="preserve"> ROW( co_scalarInfo[[#This Row],[row_id]] ) - ROW( co_scalarInfo[[#Headers],[row_id]] )</f>
        <v>23</v>
      </c>
      <c r="C197" s="58" t="s">
        <v>303</v>
      </c>
      <c r="D197" s="52" t="s">
        <v>278</v>
      </c>
      <c r="E197" s="128" t="s">
        <v>181</v>
      </c>
      <c r="F197" s="128" t="s">
        <v>132</v>
      </c>
      <c r="G197" s="128" t="s">
        <v>190</v>
      </c>
      <c r="H197" s="130" t="s">
        <v>238</v>
      </c>
      <c r="I197" s="129" t="s">
        <v>202</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280</v>
      </c>
      <c r="D198" s="52" t="s">
        <v>277</v>
      </c>
      <c r="E198" s="128" t="s">
        <v>181</v>
      </c>
      <c r="F198" s="128" t="s">
        <v>132</v>
      </c>
      <c r="G198" s="128" t="s">
        <v>190</v>
      </c>
      <c r="H198" s="130" t="s">
        <v>238</v>
      </c>
      <c r="I198" s="129" t="s">
        <v>202</v>
      </c>
      <c r="J198" s="63"/>
      <c r="K198" s="63" cm="1">
        <f t="array" ref="K198" xml:space="preserve"> SUMPRODUCT( --( co_scalarInfo[[#This Row],[scalarName]] = scalarDataframe[scalarName] ) )</f>
        <v>1</v>
      </c>
    </row>
    <row r="199" spans="2:11" ht="21" x14ac:dyDescent="0.3">
      <c r="B199" s="11">
        <f xml:space="preserve"> ROW( co_scalarInfo[[#This Row],[row_id]] ) - ROW( co_scalarInfo[[#Headers],[row_id]] )</f>
        <v>25</v>
      </c>
      <c r="C199" s="58" t="s">
        <v>281</v>
      </c>
      <c r="D199" s="52" t="s">
        <v>279</v>
      </c>
      <c r="E199" s="128" t="s">
        <v>181</v>
      </c>
      <c r="F199" s="128" t="s">
        <v>132</v>
      </c>
      <c r="G199" s="128" t="s">
        <v>190</v>
      </c>
      <c r="H199" s="130" t="s">
        <v>238</v>
      </c>
      <c r="I199" s="129" t="s">
        <v>202</v>
      </c>
      <c r="J199" s="63"/>
      <c r="K199" s="63" cm="1">
        <f t="array" ref="K199" xml:space="preserve"> SUMPRODUCT( --( co_scalarInfo[[#This Row],[scalarName]] = scalarDataframe[scalarName] ) )</f>
        <v>1</v>
      </c>
    </row>
    <row r="200" spans="2:11" x14ac:dyDescent="0.3">
      <c r="B200" s="11">
        <f xml:space="preserve"> ROW( co_scalarInfo[[#This Row],[row_id]] ) - ROW( co_scalarInfo[[#Headers],[row_id]] )</f>
        <v>26</v>
      </c>
      <c r="C200" s="58" t="s">
        <v>301</v>
      </c>
      <c r="D200" s="52" t="s">
        <v>300</v>
      </c>
      <c r="E200" s="128" t="s">
        <v>163</v>
      </c>
      <c r="F200" s="128" t="s">
        <v>192</v>
      </c>
      <c r="G200" s="128" t="s">
        <v>191</v>
      </c>
      <c r="H200" s="130" t="s">
        <v>238</v>
      </c>
      <c r="I200" s="129" t="s">
        <v>202</v>
      </c>
      <c r="J200" s="63"/>
      <c r="K200" s="63" cm="1">
        <f t="array" ref="K200" xml:space="preserve"> SUMPRODUCT( --( co_scalarInfo[[#This Row],[scalarName]] = scalarDataframe[scalarName] ) )</f>
        <v>136</v>
      </c>
    </row>
    <row r="201" spans="2:11" x14ac:dyDescent="0.3">
      <c r="B201" s="11">
        <f xml:space="preserve"> ROW( co_scalarInfo[[#This Row],[row_id]] ) - ROW( co_scalarInfo[[#Headers],[row_id]] )</f>
        <v>27</v>
      </c>
      <c r="C201" s="58" t="s">
        <v>107</v>
      </c>
      <c r="D201" s="52" t="s">
        <v>106</v>
      </c>
      <c r="E201" s="128" t="s">
        <v>163</v>
      </c>
      <c r="F201" s="128" t="s">
        <v>192</v>
      </c>
      <c r="G201" s="128" t="s">
        <v>191</v>
      </c>
      <c r="H201" s="130" t="s">
        <v>238</v>
      </c>
      <c r="I201" s="129" t="s">
        <v>202</v>
      </c>
      <c r="J201" s="63"/>
      <c r="K201" s="63" cm="1">
        <f t="array" ref="K201" xml:space="preserve"> SUMPRODUCT( --( co_scalarInfo[[#This Row],[scalarName]] = scalarDataframe[scalarName] ) )</f>
        <v>119</v>
      </c>
    </row>
    <row r="202" spans="2:11" x14ac:dyDescent="0.3">
      <c r="B202" s="11">
        <f xml:space="preserve"> ROW( co_scalarInfo[[#This Row],[row_id]] ) - ROW( co_scalarInfo[[#Headers],[row_id]] )</f>
        <v>28</v>
      </c>
      <c r="C202" s="58" t="s">
        <v>94</v>
      </c>
      <c r="D202" s="52" t="s">
        <v>207</v>
      </c>
      <c r="E202" s="128" t="s">
        <v>163</v>
      </c>
      <c r="F202" s="128" t="s">
        <v>132</v>
      </c>
      <c r="G202" s="128" t="s">
        <v>190</v>
      </c>
      <c r="H202" s="128" t="s">
        <v>40</v>
      </c>
      <c r="I202" s="129" t="s">
        <v>204</v>
      </c>
      <c r="J202" s="63" t="s">
        <v>208</v>
      </c>
      <c r="K202" s="63" cm="1">
        <f t="array" ref="K202" xml:space="preserve"> SUMPRODUCT( --( co_scalarInfo[[#This Row],[scalarName]] = scalarDataframe[scalarName] ) )</f>
        <v>0</v>
      </c>
    </row>
    <row r="203" spans="2:11" x14ac:dyDescent="0.3">
      <c r="B203" s="11">
        <f xml:space="preserve"> ROW( co_scalarInfo[[#This Row],[row_id]] ) - ROW( co_scalarInfo[[#Headers],[row_id]] )</f>
        <v>29</v>
      </c>
      <c r="C203" s="58" t="s">
        <v>74</v>
      </c>
      <c r="D203" s="52" t="s">
        <v>54</v>
      </c>
      <c r="E203" s="128" t="s">
        <v>163</v>
      </c>
      <c r="F203" s="128" t="s">
        <v>132</v>
      </c>
      <c r="G203" s="128" t="s">
        <v>191</v>
      </c>
      <c r="H203" s="130">
        <v>2010</v>
      </c>
      <c r="I203" s="129" t="s">
        <v>202</v>
      </c>
      <c r="J203" s="63"/>
      <c r="K203" s="63" cm="1">
        <f t="array" ref="K203" xml:space="preserve"> SUMPRODUCT( --( co_scalarInfo[[#This Row],[scalarName]] = scalarDataframe[scalarName] ) )</f>
        <v>8</v>
      </c>
    </row>
    <row r="204" spans="2:11" x14ac:dyDescent="0.3">
      <c r="B204" s="11">
        <f xml:space="preserve"> ROW( co_scalarInfo[[#This Row],[row_id]] ) - ROW( co_scalarInfo[[#Headers],[row_id]] )</f>
        <v>30</v>
      </c>
      <c r="C204" s="58" t="s">
        <v>89</v>
      </c>
      <c r="D204" s="52" t="s">
        <v>50</v>
      </c>
      <c r="E204" s="128" t="s">
        <v>163</v>
      </c>
      <c r="F204" s="128" t="s">
        <v>192</v>
      </c>
      <c r="G204" s="128" t="s">
        <v>191</v>
      </c>
      <c r="H204" s="130" t="s">
        <v>238</v>
      </c>
      <c r="I204" s="129" t="s">
        <v>203</v>
      </c>
      <c r="J204" s="63"/>
      <c r="K204" s="63" cm="1">
        <f t="array" ref="K204" xml:space="preserve"> SUMPRODUCT( --( co_scalarInfo[[#This Row],[scalarName]] = scalarDataframe[scalarName] ) )</f>
        <v>0</v>
      </c>
    </row>
    <row r="205" spans="2:11" x14ac:dyDescent="0.3">
      <c r="B205" s="11">
        <f xml:space="preserve"> ROW( co_scalarInfo[[#This Row],[row_id]] ) - ROW( co_scalarInfo[[#Headers],[row_id]] )</f>
        <v>31</v>
      </c>
      <c r="C205" s="58" t="s">
        <v>88</v>
      </c>
      <c r="D205" s="52" t="s">
        <v>144</v>
      </c>
      <c r="E205" s="128" t="s">
        <v>163</v>
      </c>
      <c r="F205" s="128" t="s">
        <v>132</v>
      </c>
      <c r="G205" s="128" t="s">
        <v>191</v>
      </c>
      <c r="H205" s="130">
        <v>2010</v>
      </c>
      <c r="I205" s="129" t="s">
        <v>202</v>
      </c>
      <c r="J205" s="63"/>
      <c r="K205" s="63" cm="1">
        <f t="array" ref="K205" xml:space="preserve"> SUMPRODUCT( --( co_scalarInfo[[#This Row],[scalarName]] = scalarDataframe[scalarName] ) )</f>
        <v>7</v>
      </c>
    </row>
    <row r="206" spans="2:11" ht="21" x14ac:dyDescent="0.3">
      <c r="B206" s="11">
        <f xml:space="preserve"> ROW( co_scalarInfo[[#This Row],[row_id]] ) - ROW( co_scalarInfo[[#Headers],[row_id]] )</f>
        <v>32</v>
      </c>
      <c r="C206" s="58" t="s">
        <v>531</v>
      </c>
      <c r="D206" s="52" t="s">
        <v>532</v>
      </c>
      <c r="E206" s="128" t="s">
        <v>162</v>
      </c>
      <c r="F206" s="128" t="s">
        <v>192</v>
      </c>
      <c r="G206" s="128" t="s">
        <v>191</v>
      </c>
      <c r="H206" s="130" t="s">
        <v>238</v>
      </c>
      <c r="I206" s="129"/>
      <c r="J206" s="63"/>
      <c r="K206" s="63" cm="1">
        <f t="array" ref="K206" xml:space="preserve"> SUMPRODUCT( --( co_scalarInfo[[#This Row],[scalarName]] = scalarDataframe[scalarName] ) )</f>
        <v>196</v>
      </c>
    </row>
    <row r="207" spans="2:11" ht="21" x14ac:dyDescent="0.3">
      <c r="B207" s="11">
        <f xml:space="preserve"> ROW( co_scalarInfo[[#This Row],[row_id]] ) - ROW( co_scalarInfo[[#Headers],[row_id]] )</f>
        <v>33</v>
      </c>
      <c r="C207" s="58" t="s">
        <v>533</v>
      </c>
      <c r="D207" s="52" t="s">
        <v>534</v>
      </c>
      <c r="E207" s="128" t="s">
        <v>181</v>
      </c>
      <c r="F207" s="128" t="s">
        <v>192</v>
      </c>
      <c r="G207" s="128" t="s">
        <v>191</v>
      </c>
      <c r="H207" s="130" t="s">
        <v>238</v>
      </c>
      <c r="I207" s="129"/>
      <c r="J207" s="63"/>
      <c r="K207" s="63" cm="1">
        <f t="array" ref="K207" xml:space="preserve"> SUMPRODUCT( --( co_scalarInfo[[#This Row],[scalarName]] = scalarDataframe[scalarName] ) )</f>
        <v>196</v>
      </c>
    </row>
    <row r="210" spans="1:21" ht="14.5" x14ac:dyDescent="0.35">
      <c r="A210" s="42"/>
      <c r="B210" s="43" t="s">
        <v>320</v>
      </c>
      <c r="C210" s="43"/>
      <c r="D210" s="43"/>
      <c r="E210" s="43"/>
      <c r="F210" s="43"/>
      <c r="G210" s="43"/>
      <c r="H210" s="43"/>
      <c r="I210" s="43"/>
      <c r="J210" s="43"/>
      <c r="K210" s="43"/>
      <c r="L210" s="43"/>
      <c r="M210" s="43"/>
      <c r="N210" s="43"/>
      <c r="O210" s="43"/>
      <c r="P210" s="43"/>
      <c r="Q210" s="43"/>
      <c r="R210" s="43"/>
      <c r="S210" s="43"/>
      <c r="T210" s="43"/>
      <c r="U210" s="43"/>
    </row>
    <row r="212" spans="1:21" x14ac:dyDescent="0.3">
      <c r="B212" s="55" t="s">
        <v>127</v>
      </c>
      <c r="C212" s="55" t="s">
        <v>209</v>
      </c>
      <c r="D212" s="55" t="s">
        <v>236</v>
      </c>
      <c r="E212" s="56" t="s">
        <v>164</v>
      </c>
    </row>
    <row r="213" spans="1:21" x14ac:dyDescent="0.3">
      <c r="B213" s="6">
        <f xml:space="preserve"> ROW( co_econMultipliers[[#This Row],[row_id]] ) - ROW( co_econMultipliers[[#Headers],[row_id]] )</f>
        <v>1</v>
      </c>
      <c r="C213" s="13" t="s">
        <v>196</v>
      </c>
      <c r="D213" s="73" t="s">
        <v>205</v>
      </c>
      <c r="E213" s="74">
        <v>2015</v>
      </c>
    </row>
    <row r="214" spans="1:21" x14ac:dyDescent="0.3">
      <c r="B214" s="6">
        <f xml:space="preserve"> ROW( co_econMultipliers[[#This Row],[row_id]] ) - ROW( co_econMultipliers[[#Headers],[row_id]] )</f>
        <v>2</v>
      </c>
      <c r="C214" s="13" t="s">
        <v>95</v>
      </c>
      <c r="D214" s="73" t="s">
        <v>206</v>
      </c>
      <c r="E214" s="74" t="s">
        <v>40</v>
      </c>
    </row>
    <row r="215" spans="1:21" x14ac:dyDescent="0.3">
      <c r="B215" s="6">
        <f xml:space="preserve"> ROW( co_econMultipliers[[#This Row],[row_id]] ) - ROW( co_econMultipliers[[#Headers],[row_id]] )</f>
        <v>3</v>
      </c>
      <c r="C215" s="13" t="s">
        <v>94</v>
      </c>
      <c r="D215" s="73" t="s">
        <v>207</v>
      </c>
      <c r="E215" s="74" t="s">
        <v>40</v>
      </c>
    </row>
    <row r="218" spans="1:21" ht="14.5" x14ac:dyDescent="0.35">
      <c r="A218" s="42"/>
      <c r="B218" s="43" t="s">
        <v>321</v>
      </c>
      <c r="C218" s="43"/>
      <c r="D218" s="43"/>
      <c r="E218" s="43"/>
      <c r="F218" s="43"/>
      <c r="G218" s="43"/>
      <c r="H218" s="43"/>
      <c r="I218" s="43"/>
      <c r="J218" s="43"/>
      <c r="K218" s="43"/>
      <c r="L218" s="43"/>
      <c r="M218" s="43"/>
      <c r="N218" s="43"/>
      <c r="O218" s="43"/>
      <c r="P218" s="43"/>
      <c r="Q218" s="43"/>
      <c r="R218" s="43"/>
      <c r="S218" s="43"/>
      <c r="T218" s="43"/>
      <c r="U218" s="43"/>
    </row>
    <row r="220" spans="1:21" x14ac:dyDescent="0.3">
      <c r="B220" s="55" t="s">
        <v>127</v>
      </c>
      <c r="C220" s="55" t="s">
        <v>132</v>
      </c>
      <c r="D220" s="55" t="s">
        <v>93</v>
      </c>
    </row>
    <row r="221" spans="1:21" x14ac:dyDescent="0.3">
      <c r="B221" s="6">
        <f xml:space="preserve"> ROW( co_constants[[#This Row],[row_id]] ) - ROW( co_constants[[#Headers],[row_id]] )</f>
        <v>1</v>
      </c>
      <c r="C221" s="13" t="s">
        <v>129</v>
      </c>
      <c r="D221" s="134">
        <f xml:space="preserve"> 10^9</f>
        <v>1000000000</v>
      </c>
    </row>
    <row r="222" spans="1:21" x14ac:dyDescent="0.3">
      <c r="B222" s="6">
        <f xml:space="preserve"> ROW( co_constants[[#This Row],[row_id]] ) - ROW( co_constants[[#Headers],[row_id]] )</f>
        <v>2</v>
      </c>
      <c r="C222" s="13" t="s">
        <v>130</v>
      </c>
      <c r="D222" s="134">
        <f xml:space="preserve"> 10^6</f>
        <v>1000000</v>
      </c>
    </row>
    <row r="223" spans="1:21" x14ac:dyDescent="0.3">
      <c r="B223" s="6">
        <f xml:space="preserve"> ROW( co_constants[[#This Row],[row_id]] ) - ROW( co_constants[[#Headers],[row_id]] )</f>
        <v>3</v>
      </c>
      <c r="C223" s="13" t="s">
        <v>131</v>
      </c>
      <c r="D223" s="134">
        <v>1000</v>
      </c>
    </row>
    <row r="226" spans="1:21" ht="14.5" x14ac:dyDescent="0.35">
      <c r="A226" s="42"/>
      <c r="B226" s="43" t="s">
        <v>318</v>
      </c>
      <c r="C226" s="43"/>
      <c r="D226" s="43"/>
      <c r="E226" s="43"/>
      <c r="F226" s="43"/>
      <c r="G226" s="43"/>
      <c r="H226" s="43"/>
      <c r="I226" s="43"/>
      <c r="J226" s="43"/>
      <c r="K226" s="43"/>
      <c r="L226" s="43"/>
      <c r="M226" s="43"/>
      <c r="N226" s="43"/>
      <c r="O226" s="43"/>
      <c r="P226" s="43"/>
      <c r="Q226" s="43"/>
      <c r="R226" s="43"/>
      <c r="S226" s="43"/>
      <c r="T226" s="43"/>
      <c r="U226" s="43"/>
    </row>
    <row r="228" spans="1:21" x14ac:dyDescent="0.3">
      <c r="B228" s="66" t="s">
        <v>127</v>
      </c>
      <c r="C228" s="66" t="s">
        <v>251</v>
      </c>
      <c r="D228" s="66" t="s">
        <v>252</v>
      </c>
      <c r="E228" s="67" t="s">
        <v>258</v>
      </c>
      <c r="F228" s="67" t="s">
        <v>260</v>
      </c>
      <c r="G228" s="68" t="s">
        <v>256</v>
      </c>
      <c r="H228" s="68" t="s">
        <v>257</v>
      </c>
      <c r="I228" s="64" t="s">
        <v>265</v>
      </c>
      <c r="J228" s="64" t="s">
        <v>271</v>
      </c>
      <c r="K228" s="64" t="s">
        <v>272</v>
      </c>
      <c r="L228" s="64" t="s">
        <v>266</v>
      </c>
      <c r="M228" s="65" t="s">
        <v>270</v>
      </c>
      <c r="N228" s="65" t="s">
        <v>269</v>
      </c>
    </row>
    <row r="229" spans="1:21" x14ac:dyDescent="0.3">
      <c r="B229" s="6">
        <f xml:space="preserve"> ROW( co_modelTypes[[#This Row],[row_id]] ) - ROW( co_modelTypes[[#Headers],[row_id]] )</f>
        <v>1</v>
      </c>
      <c r="C229" s="13" t="s">
        <v>166</v>
      </c>
      <c r="D229" s="13" t="s">
        <v>250</v>
      </c>
      <c r="E229" s="69" t="s">
        <v>259</v>
      </c>
      <c r="F229" s="69" t="s">
        <v>254</v>
      </c>
      <c r="G229" s="70" t="s">
        <v>248</v>
      </c>
      <c r="H229" s="70" t="s">
        <v>249</v>
      </c>
      <c r="I229" s="71">
        <v>1995</v>
      </c>
      <c r="J229" s="71">
        <v>6</v>
      </c>
      <c r="K229" s="71">
        <v>30</v>
      </c>
      <c r="L229" s="71">
        <v>1</v>
      </c>
      <c r="M229" s="31">
        <v>7</v>
      </c>
      <c r="N229" s="31" cm="1">
        <f t="array" ref="N229" xml:space="preserve"> SUMPRODUCT( --( co_models[modelType] = co_modelTypes[[#This Row],[modelType_id]] ) )</f>
        <v>8</v>
      </c>
    </row>
    <row r="230" spans="1:21" x14ac:dyDescent="0.3">
      <c r="B230" s="6">
        <f xml:space="preserve"> ROW( co_modelTypes[[#This Row],[row_id]] ) - ROW( co_modelTypes[[#Headers],[row_id]] )</f>
        <v>2</v>
      </c>
      <c r="C230" s="13" t="s">
        <v>165</v>
      </c>
      <c r="D230" s="13" t="s">
        <v>253</v>
      </c>
      <c r="E230" s="69" t="s">
        <v>255</v>
      </c>
      <c r="F230" s="69" t="s">
        <v>255</v>
      </c>
      <c r="G230" s="70" t="s">
        <v>165</v>
      </c>
      <c r="H230" s="70" t="s">
        <v>353</v>
      </c>
      <c r="I230" s="71">
        <v>2000</v>
      </c>
      <c r="J230" s="71">
        <v>250</v>
      </c>
      <c r="K230" s="71">
        <v>1000</v>
      </c>
      <c r="L230" s="71">
        <v>25</v>
      </c>
      <c r="M230" s="31">
        <v>6</v>
      </c>
      <c r="N230" s="31" cm="1">
        <f t="array" ref="N230" xml:space="preserve"> SUMPRODUCT( --( co_models[modelType] = co_modelTypes[[#This Row],[modelType_id]] ) )</f>
        <v>6</v>
      </c>
    </row>
    <row r="233" spans="1:21" ht="14.5" x14ac:dyDescent="0.35">
      <c r="A233" s="42"/>
      <c r="B233" s="43" t="s">
        <v>326</v>
      </c>
      <c r="C233" s="43"/>
      <c r="D233" s="43"/>
      <c r="E233" s="43"/>
      <c r="F233" s="43"/>
      <c r="G233" s="43"/>
      <c r="H233" s="43"/>
      <c r="I233" s="43"/>
      <c r="J233" s="43"/>
      <c r="K233" s="43"/>
      <c r="L233" s="43"/>
      <c r="M233" s="43"/>
      <c r="N233" s="43"/>
      <c r="O233" s="43"/>
      <c r="P233" s="43"/>
      <c r="Q233" s="43"/>
      <c r="R233" s="43"/>
      <c r="S233" s="43"/>
      <c r="T233" s="43"/>
      <c r="U233" s="43"/>
    </row>
    <row r="235" spans="1:21" x14ac:dyDescent="0.3">
      <c r="B235" s="72" t="s">
        <v>127</v>
      </c>
      <c r="C235" s="55" t="s">
        <v>197</v>
      </c>
      <c r="D235" s="55" t="s">
        <v>641</v>
      </c>
      <c r="E235" s="55" t="s">
        <v>187</v>
      </c>
      <c r="F235" s="55" t="s">
        <v>198</v>
      </c>
      <c r="G235" s="56" t="s">
        <v>199</v>
      </c>
      <c r="H235" s="56" t="s">
        <v>247</v>
      </c>
    </row>
    <row r="236" spans="1:21" x14ac:dyDescent="0.3">
      <c r="B236" s="6">
        <f xml:space="preserve"> ROW( co_models[[#This Row],[row_id]] ) - ROW( co_models[[#Headers],[row_id]] )</f>
        <v>1</v>
      </c>
      <c r="C236" s="73" t="s">
        <v>0</v>
      </c>
      <c r="D236" s="73">
        <v>6</v>
      </c>
      <c r="E236" s="73" t="s">
        <v>166</v>
      </c>
      <c r="F236" s="55" t="str">
        <f xml:space="preserve"> IF( co_models[[#This Row],[modelType]] = "gcm", SUBSTITUTE( SUBSTITUTE( co_models[[#This Row],[model_id]], " ", "." ), "-", "." ),
         VALUE( SUBSTITUTE( co_models[[#This Row],[model_id]], "p", "." ) ) * 100 &amp; "cm" )</f>
        <v>CanESM2</v>
      </c>
      <c r="G236" s="56" t="str">
        <f xml:space="preserve"> SUBSTITUTE( co_models[[#This Row],[model_dot]], ".", "_" )</f>
        <v>CanESM2</v>
      </c>
      <c r="H236" s="56" t="str">
        <f xml:space="preserve"> IF( co_models[[#This Row],[modelType]] = "gcm", co_models[[#This Row],[model_id]], SUBSTITUTE( co_models[[#This Row],[model_dot]], "cm", " cm" ) )</f>
        <v>CanESM2</v>
      </c>
    </row>
    <row r="237" spans="1:21" x14ac:dyDescent="0.3">
      <c r="B237" s="6">
        <f xml:space="preserve"> ROW( co_models[[#This Row],[row_id]] ) - ROW( co_models[[#Headers],[row_id]] )</f>
        <v>2</v>
      </c>
      <c r="C237" s="73" t="s">
        <v>1</v>
      </c>
      <c r="D237" s="73">
        <v>5</v>
      </c>
      <c r="E237" s="73" t="s">
        <v>166</v>
      </c>
      <c r="F237" s="55" t="str">
        <f xml:space="preserve"> IF( co_models[[#This Row],[modelType]] = "gcm", SUBSTITUTE( SUBSTITUTE( co_models[[#This Row],[model_id]], " ", "." ), "-", "." ),
         VALUE( SUBSTITUTE( co_models[[#This Row],[model_id]], "p", "." ) ) * 100 &amp; "cm" )</f>
        <v>CCSM4</v>
      </c>
      <c r="G237" s="56" t="str">
        <f xml:space="preserve"> SUBSTITUTE( co_models[[#This Row],[model_dot]], ".", "_" )</f>
        <v>CCSM4</v>
      </c>
      <c r="H237" s="56" t="str">
        <f xml:space="preserve"> IF( co_models[[#This Row],[modelType]] = "gcm", co_models[[#This Row],[model_id]], SUBSTITUTE( co_models[[#This Row],[model_dot]], "cm", " cm" ) )</f>
        <v>CCSM4</v>
      </c>
    </row>
    <row r="238" spans="1:21" x14ac:dyDescent="0.3">
      <c r="B238" s="6">
        <f xml:space="preserve"> ROW( co_models[[#This Row],[row_id]] ) - ROW( co_models[[#Headers],[row_id]] )</f>
        <v>3</v>
      </c>
      <c r="C238" s="73" t="s">
        <v>2</v>
      </c>
      <c r="D238" s="73">
        <v>3</v>
      </c>
      <c r="E238" s="73" t="s">
        <v>166</v>
      </c>
      <c r="F238" s="55" t="str">
        <f xml:space="preserve"> IF( co_models[[#This Row],[modelType]] = "gcm", SUBSTITUTE( SUBSTITUTE( co_models[[#This Row],[model_id]], " ", "." ), "-", "." ),
         VALUE( SUBSTITUTE( co_models[[#This Row],[model_id]], "p", "." ) ) * 100 &amp; "cm" )</f>
        <v>GISS.E2.R</v>
      </c>
      <c r="G238" s="56" t="str">
        <f xml:space="preserve"> SUBSTITUTE( co_models[[#This Row],[model_dot]], ".", "_" )</f>
        <v>GISS_E2_R</v>
      </c>
      <c r="H238" s="56" t="str">
        <f xml:space="preserve"> IF( co_models[[#This Row],[modelType]] = "gcm", co_models[[#This Row],[model_id]], SUBSTITUTE( co_models[[#This Row],[model_dot]], "cm", " cm" ) )</f>
        <v>GISS-E2-R</v>
      </c>
    </row>
    <row r="239" spans="1:21" x14ac:dyDescent="0.3">
      <c r="B239" s="6">
        <f xml:space="preserve"> ROW( co_models[[#This Row],[row_id]] ) - ROW( co_models[[#Headers],[row_id]] )</f>
        <v>4</v>
      </c>
      <c r="C239" s="73" t="s">
        <v>3</v>
      </c>
      <c r="D239" s="73">
        <v>6</v>
      </c>
      <c r="E239" s="73" t="s">
        <v>166</v>
      </c>
      <c r="F239" s="55" t="str">
        <f xml:space="preserve"> IF( co_models[[#This Row],[modelType]] = "gcm", SUBSTITUTE( SUBSTITUTE( co_models[[#This Row],[model_id]], " ", "." ), "-", "." ),
         VALUE( SUBSTITUTE( co_models[[#This Row],[model_id]], "p", "." ) ) * 100 &amp; "cm" )</f>
        <v>HadGEM2.ES</v>
      </c>
      <c r="G239" s="56" t="str">
        <f xml:space="preserve"> SUBSTITUTE( co_models[[#This Row],[model_dot]], ".", "_" )</f>
        <v>HadGEM2_ES</v>
      </c>
      <c r="H239" s="56" t="str">
        <f xml:space="preserve"> IF( co_models[[#This Row],[modelType]] = "gcm", co_models[[#This Row],[model_id]], SUBSTITUTE( co_models[[#This Row],[model_dot]], "cm", " cm" ) )</f>
        <v>HadGEM2-ES</v>
      </c>
    </row>
    <row r="240" spans="1:21" x14ac:dyDescent="0.3">
      <c r="B240" s="6">
        <f xml:space="preserve"> ROW( co_models[[#This Row],[row_id]] ) - ROW( co_models[[#Headers],[row_id]] )</f>
        <v>5</v>
      </c>
      <c r="C240" s="73" t="s">
        <v>4</v>
      </c>
      <c r="D240" s="73">
        <v>5</v>
      </c>
      <c r="E240" s="73" t="s">
        <v>166</v>
      </c>
      <c r="F240" s="55" t="str">
        <f xml:space="preserve"> IF( co_models[[#This Row],[modelType]] = "gcm", SUBSTITUTE( SUBSTITUTE( co_models[[#This Row],[model_id]], " ", "." ), "-", "." ),
         VALUE( SUBSTITUTE( co_models[[#This Row],[model_id]], "p", "." ) ) * 100 &amp; "cm" )</f>
        <v>MIROC5</v>
      </c>
      <c r="G240" s="56" t="str">
        <f xml:space="preserve"> SUBSTITUTE( co_models[[#This Row],[model_dot]], ".", "_" )</f>
        <v>MIROC5</v>
      </c>
      <c r="H240" s="56" t="str">
        <f xml:space="preserve"> IF( co_models[[#This Row],[modelType]] = "gcm", co_models[[#This Row],[model_id]], SUBSTITUTE( co_models[[#This Row],[model_dot]], "cm", " cm" ) )</f>
        <v>MIROC5</v>
      </c>
    </row>
    <row r="241" spans="1:21" x14ac:dyDescent="0.3">
      <c r="B241" s="6">
        <f xml:space="preserve"> ROW( co_models[[#This Row],[row_id]] ) - ROW( co_models[[#Headers],[row_id]] )</f>
        <v>6</v>
      </c>
      <c r="C241" s="73" t="s">
        <v>5</v>
      </c>
      <c r="D241" s="73">
        <v>6</v>
      </c>
      <c r="E241" s="73" t="s">
        <v>166</v>
      </c>
      <c r="F241" s="55" t="str">
        <f xml:space="preserve"> IF( co_models[[#This Row],[modelType]] = "gcm", SUBSTITUTE( SUBSTITUTE( co_models[[#This Row],[model_id]], " ", "." ), "-", "." ),
         VALUE( SUBSTITUTE( co_models[[#This Row],[model_id]], "p", "." ) ) * 100 &amp; "cm" )</f>
        <v>GFDL.CM3</v>
      </c>
      <c r="G241" s="56" t="str">
        <f xml:space="preserve"> SUBSTITUTE( co_models[[#This Row],[model_dot]], ".", "_" )</f>
        <v>GFDL_CM3</v>
      </c>
      <c r="H241" s="56" t="str">
        <f xml:space="preserve"> IF( co_models[[#This Row],[modelType]] = "gcm", co_models[[#This Row],[model_id]], SUBSTITUTE( co_models[[#This Row],[model_dot]], "cm", " cm" ) )</f>
        <v>GFDL-CM3</v>
      </c>
    </row>
    <row r="242" spans="1:21" x14ac:dyDescent="0.3">
      <c r="B242" s="6">
        <f xml:space="preserve"> ROW( co_models[[#This Row],[row_id]] ) - ROW( co_models[[#Headers],[row_id]] )</f>
        <v>7</v>
      </c>
      <c r="C242" s="73" t="s">
        <v>373</v>
      </c>
      <c r="D242" s="73">
        <v>3</v>
      </c>
      <c r="E242" s="73" t="s">
        <v>166</v>
      </c>
      <c r="F242" s="55" t="str">
        <f xml:space="preserve"> IF( co_models[[#This Row],[modelType]] = "gcm", SUBSTITUTE( SUBSTITUTE( co_models[[#This Row],[model_id]], " ", "." ), "-", "." ),
         VALUE( SUBSTITUTE( co_models[[#This Row],[model_id]], "p", "." ) ) * 100 &amp; "cm" )</f>
        <v>MRI.CGCM3</v>
      </c>
      <c r="G242" s="56" t="str">
        <f xml:space="preserve"> SUBSTITUTE( co_models[[#This Row],[model_dot]], ".", "_" )</f>
        <v>MRI_CGCM3</v>
      </c>
      <c r="H242" s="56" t="str">
        <f xml:space="preserve"> IF( co_models[[#This Row],[modelType]] = "gcm", co_models[[#This Row],[model_id]], SUBSTITUTE( co_models[[#This Row],[model_dot]], "cm", " cm" ) )</f>
        <v>MRI-CGCM3</v>
      </c>
    </row>
    <row r="243" spans="1:21" x14ac:dyDescent="0.3">
      <c r="B243" s="6">
        <f xml:space="preserve"> ROW( co_models[[#This Row],[row_id]] ) - ROW( co_models[[#Headers],[row_id]] )</f>
        <v>8</v>
      </c>
      <c r="C243" s="73" t="s">
        <v>371</v>
      </c>
      <c r="D243" s="73">
        <v>5</v>
      </c>
      <c r="E243" s="73" t="s">
        <v>166</v>
      </c>
      <c r="F243" s="55" t="str">
        <f xml:space="preserve"> IF( co_models[[#This Row],[modelType]] = "gcm", SUBSTITUTE( SUBSTITUTE( co_models[[#This Row],[model_id]], " ", "." ), "-", "." ),
         VALUE( SUBSTITUTE( co_models[[#This Row],[model_id]], "p", "." ) ) * 100 &amp; "cm" )</f>
        <v>GCM.Ensemble</v>
      </c>
      <c r="G243" s="56" t="str">
        <f xml:space="preserve"> SUBSTITUTE( co_models[[#This Row],[model_dot]], ".", "_" )</f>
        <v>GCM_Ensemble</v>
      </c>
      <c r="H243" s="56" t="str">
        <f xml:space="preserve"> IF( co_models[[#This Row],[modelType]] = "gcm", co_models[[#This Row],[model_id]], SUBSTITUTE( co_models[[#This Row],[model_dot]], "cm", " cm" ) )</f>
        <v>GCM Ensemble</v>
      </c>
    </row>
    <row r="244" spans="1:21" x14ac:dyDescent="0.3">
      <c r="B244" s="6">
        <f xml:space="preserve"> ROW( co_models[[#This Row],[row_id]] ) - ROW( co_models[[#Headers],[row_id]] )</f>
        <v>9</v>
      </c>
      <c r="C244" s="73" t="s">
        <v>240</v>
      </c>
      <c r="D244" s="73">
        <v>250</v>
      </c>
      <c r="E244" s="73" t="s">
        <v>165</v>
      </c>
      <c r="F244" s="56" t="str">
        <f xml:space="preserve"> IF( co_models[[#This Row],[modelType]] = "gcm", SUBSTITUTE( SUBSTITUTE( co_models[[#This Row],[model_id]], " ", "." ), "-", "." ),
         VALUE( SUBSTITUTE( co_models[[#This Row],[model_id]], "p", "." ) ) * 100 &amp; "cm" )</f>
        <v>30cm</v>
      </c>
      <c r="G244" s="56" t="str">
        <f xml:space="preserve"> SUBSTITUTE( co_models[[#This Row],[model_dot]], ".", "_" )</f>
        <v>30cm</v>
      </c>
      <c r="H244" s="56" t="str">
        <f xml:space="preserve"> IF( co_models[[#This Row],[modelType]] = "gcm", co_models[[#This Row],[model_id]], SUBSTITUTE( co_models[[#This Row],[model_dot]], "cm", " cm" ) )</f>
        <v>30 cm</v>
      </c>
    </row>
    <row r="245" spans="1:21" x14ac:dyDescent="0.3">
      <c r="B245" s="6">
        <f xml:space="preserve"> ROW( co_models[[#This Row],[row_id]] ) - ROW( co_models[[#Headers],[row_id]] )</f>
        <v>10</v>
      </c>
      <c r="C245" s="73" t="s">
        <v>241</v>
      </c>
      <c r="D245" s="73">
        <v>250</v>
      </c>
      <c r="E245" s="73" t="s">
        <v>165</v>
      </c>
      <c r="F245" s="56" t="str">
        <f xml:space="preserve"> IF( co_models[[#This Row],[modelType]] = "gcm", SUBSTITUTE( SUBSTITUTE( co_models[[#This Row],[model_id]], " ", "." ), "-", "." ),
         VALUE( SUBSTITUTE( co_models[[#This Row],[model_id]], "p", "." ) ) * 100 &amp; "cm" )</f>
        <v>50cm</v>
      </c>
      <c r="G245" s="56" t="str">
        <f xml:space="preserve"> SUBSTITUTE( co_models[[#This Row],[model_dot]], ".", "_" )</f>
        <v>50cm</v>
      </c>
      <c r="H245" s="56" t="str">
        <f xml:space="preserve"> IF( co_models[[#This Row],[modelType]] = "gcm", co_models[[#This Row],[model_id]], SUBSTITUTE( co_models[[#This Row],[model_dot]], "cm", " cm" ) )</f>
        <v>50 cm</v>
      </c>
    </row>
    <row r="246" spans="1:21" x14ac:dyDescent="0.3">
      <c r="B246" s="6">
        <f xml:space="preserve"> ROW( co_models[[#This Row],[row_id]] ) - ROW( co_models[[#Headers],[row_id]] )</f>
        <v>11</v>
      </c>
      <c r="C246" s="73" t="s">
        <v>242</v>
      </c>
      <c r="D246" s="73">
        <v>250</v>
      </c>
      <c r="E246" s="73" t="s">
        <v>165</v>
      </c>
      <c r="F246" s="56" t="str">
        <f xml:space="preserve"> IF( co_models[[#This Row],[modelType]] = "gcm", SUBSTITUTE( SUBSTITUTE( co_models[[#This Row],[model_id]], " ", "." ), "-", "." ),
         VALUE( SUBSTITUTE( co_models[[#This Row],[model_id]], "p", "." ) ) * 100 &amp; "cm" )</f>
        <v>100cm</v>
      </c>
      <c r="G246" s="56" t="str">
        <f xml:space="preserve"> SUBSTITUTE( co_models[[#This Row],[model_dot]], ".", "_" )</f>
        <v>100cm</v>
      </c>
      <c r="H246" s="56" t="str">
        <f xml:space="preserve"> IF( co_models[[#This Row],[modelType]] = "gcm", co_models[[#This Row],[model_id]], SUBSTITUTE( co_models[[#This Row],[model_dot]], "cm", " cm" ) )</f>
        <v>100 cm</v>
      </c>
    </row>
    <row r="247" spans="1:21" x14ac:dyDescent="0.3">
      <c r="B247" s="6">
        <f xml:space="preserve"> ROW( co_models[[#This Row],[row_id]] ) - ROW( co_models[[#Headers],[row_id]] )</f>
        <v>12</v>
      </c>
      <c r="C247" s="73" t="s">
        <v>243</v>
      </c>
      <c r="D247" s="73">
        <v>250</v>
      </c>
      <c r="E247" s="73" t="s">
        <v>165</v>
      </c>
      <c r="F247" s="56" t="str">
        <f xml:space="preserve"> IF( co_models[[#This Row],[modelType]] = "gcm", SUBSTITUTE( SUBSTITUTE( co_models[[#This Row],[model_id]], " ", "." ), "-", "." ),
         VALUE( SUBSTITUTE( co_models[[#This Row],[model_id]], "p", "." ) ) * 100 &amp; "cm" )</f>
        <v>150cm</v>
      </c>
      <c r="G247" s="56" t="str">
        <f xml:space="preserve"> SUBSTITUTE( co_models[[#This Row],[model_dot]], ".", "_" )</f>
        <v>150cm</v>
      </c>
      <c r="H247" s="56" t="str">
        <f xml:space="preserve"> IF( co_models[[#This Row],[modelType]] = "gcm", co_models[[#This Row],[model_id]], SUBSTITUTE( co_models[[#This Row],[model_dot]], "cm", " cm" ) )</f>
        <v>150 cm</v>
      </c>
    </row>
    <row r="248" spans="1:21" x14ac:dyDescent="0.3">
      <c r="B248" s="6">
        <f xml:space="preserve"> ROW( co_models[[#This Row],[row_id]] ) - ROW( co_models[[#Headers],[row_id]] )</f>
        <v>13</v>
      </c>
      <c r="C248" s="73" t="s">
        <v>244</v>
      </c>
      <c r="D248" s="73">
        <v>250</v>
      </c>
      <c r="E248" s="73" t="s">
        <v>165</v>
      </c>
      <c r="F248" s="56" t="str">
        <f xml:space="preserve"> IF( co_models[[#This Row],[modelType]] = "gcm", SUBSTITUTE( SUBSTITUTE( co_models[[#This Row],[model_id]], " ", "." ), "-", "." ),
         VALUE( SUBSTITUTE( co_models[[#This Row],[model_id]], "p", "." ) ) * 100 &amp; "cm" )</f>
        <v>200cm</v>
      </c>
      <c r="G248" s="56" t="str">
        <f xml:space="preserve"> SUBSTITUTE( co_models[[#This Row],[model_dot]], ".", "_" )</f>
        <v>200cm</v>
      </c>
      <c r="H248" s="56" t="str">
        <f xml:space="preserve"> IF( co_models[[#This Row],[modelType]] = "gcm", co_models[[#This Row],[model_id]], SUBSTITUTE( co_models[[#This Row],[model_dot]], "cm", " cm" ) )</f>
        <v>200 cm</v>
      </c>
    </row>
    <row r="249" spans="1:21" x14ac:dyDescent="0.3">
      <c r="B249" s="6">
        <f xml:space="preserve"> ROW( co_models[[#This Row],[row_id]] ) - ROW( co_models[[#Headers],[row_id]] )</f>
        <v>14</v>
      </c>
      <c r="C249" s="73" t="s">
        <v>245</v>
      </c>
      <c r="D249" s="73">
        <v>250</v>
      </c>
      <c r="E249" s="73" t="s">
        <v>165</v>
      </c>
      <c r="F249" s="56" t="str">
        <f xml:space="preserve"> IF( co_models[[#This Row],[modelType]] = "gcm", SUBSTITUTE( SUBSTITUTE( co_models[[#This Row],[model_id]], " ", "." ), "-", "." ),
         VALUE( SUBSTITUTE( co_models[[#This Row],[model_id]], "p", "." ) ) * 100 &amp; "cm" )</f>
        <v>250cm</v>
      </c>
      <c r="G249" s="56" t="str">
        <f xml:space="preserve"> SUBSTITUTE( co_models[[#This Row],[model_dot]], ".", "_" )</f>
        <v>250cm</v>
      </c>
      <c r="H249" s="56" t="str">
        <f xml:space="preserve"> IF( co_models[[#This Row],[modelType]] = "gcm", co_models[[#This Row],[model_id]], SUBSTITUTE( co_models[[#This Row],[model_dot]], "cm", " cm" ) )</f>
        <v>250 cm</v>
      </c>
    </row>
    <row r="252" spans="1:21" ht="14.5" x14ac:dyDescent="0.35">
      <c r="A252" s="42"/>
      <c r="B252" s="43" t="s">
        <v>71</v>
      </c>
      <c r="C252" s="43"/>
      <c r="D252" s="43"/>
      <c r="E252" s="43"/>
      <c r="F252" s="43"/>
      <c r="G252" s="43"/>
      <c r="H252" s="43"/>
      <c r="I252" s="43"/>
      <c r="J252" s="43"/>
      <c r="K252" s="43"/>
      <c r="L252" s="43"/>
      <c r="M252" s="43"/>
      <c r="N252" s="43"/>
      <c r="O252" s="43"/>
      <c r="P252" s="43"/>
      <c r="Q252" s="43"/>
      <c r="R252" s="43"/>
      <c r="S252" s="43"/>
      <c r="T252" s="43"/>
      <c r="U252" s="43"/>
    </row>
    <row r="254" spans="1:21" x14ac:dyDescent="0.3">
      <c r="B254" s="72" t="s">
        <v>127</v>
      </c>
      <c r="C254" s="55" t="s">
        <v>72</v>
      </c>
      <c r="D254" s="55" t="s">
        <v>167</v>
      </c>
      <c r="E254" s="56" t="s">
        <v>168</v>
      </c>
    </row>
    <row r="255" spans="1:21" x14ac:dyDescent="0.3">
      <c r="B255" s="6">
        <f xml:space="preserve"> ROW( co_regions[[#This Row],[row_id]] ) - ROW( co_regions[[#Headers],[row_id]] )</f>
        <v>1</v>
      </c>
      <c r="C255" s="73" t="s">
        <v>6</v>
      </c>
      <c r="D255" s="55" t="str">
        <f xml:space="preserve"> SUBSTITUTE( co_regions[[#This Row],[region_label]], " ", "." )</f>
        <v>Midwest</v>
      </c>
      <c r="E255" s="56" t="str">
        <f xml:space="preserve"> SUBSTITUTE( co_regions[[#This Row],[region_label]], " ", "_" )</f>
        <v>Midwest</v>
      </c>
    </row>
    <row r="256" spans="1:21" x14ac:dyDescent="0.3">
      <c r="B256" s="6">
        <f xml:space="preserve"> ROW( co_regions[[#This Row],[row_id]] ) - ROW( co_regions[[#Headers],[row_id]] )</f>
        <v>2</v>
      </c>
      <c r="C256" s="73" t="s">
        <v>7</v>
      </c>
      <c r="D256" s="55" t="str">
        <f xml:space="preserve"> SUBSTITUTE( co_regions[[#This Row],[region_label]], " ", "." )</f>
        <v>Northeast</v>
      </c>
      <c r="E256" s="56" t="str">
        <f xml:space="preserve"> SUBSTITUTE( co_regions[[#This Row],[region_label]], " ", "_" )</f>
        <v>Northeast</v>
      </c>
    </row>
    <row r="257" spans="1:21" x14ac:dyDescent="0.3">
      <c r="B257" s="6">
        <f xml:space="preserve"> ROW( co_regions[[#This Row],[row_id]] ) - ROW( co_regions[[#Headers],[row_id]] )</f>
        <v>3</v>
      </c>
      <c r="C257" s="73" t="s">
        <v>8</v>
      </c>
      <c r="D257" s="55" t="str">
        <f xml:space="preserve"> SUBSTITUTE( co_regions[[#This Row],[region_label]], " ", "." )</f>
        <v>Northern.Plains</v>
      </c>
      <c r="E257" s="56" t="str">
        <f xml:space="preserve"> SUBSTITUTE( co_regions[[#This Row],[region_label]], " ", "_" )</f>
        <v>Northern_Plains</v>
      </c>
    </row>
    <row r="258" spans="1:21" x14ac:dyDescent="0.3">
      <c r="B258" s="6">
        <f xml:space="preserve"> ROW( co_regions[[#This Row],[row_id]] ) - ROW( co_regions[[#Headers],[row_id]] )</f>
        <v>4</v>
      </c>
      <c r="C258" s="73" t="s">
        <v>9</v>
      </c>
      <c r="D258" s="55" t="str">
        <f xml:space="preserve"> SUBSTITUTE( co_regions[[#This Row],[region_label]], " ", "." )</f>
        <v>Northwest</v>
      </c>
      <c r="E258" s="56" t="str">
        <f xml:space="preserve"> SUBSTITUTE( co_regions[[#This Row],[region_label]], " ", "_" )</f>
        <v>Northwest</v>
      </c>
    </row>
    <row r="259" spans="1:21" x14ac:dyDescent="0.3">
      <c r="B259" s="6">
        <f xml:space="preserve"> ROW( co_regions[[#This Row],[row_id]] ) - ROW( co_regions[[#Headers],[row_id]] )</f>
        <v>5</v>
      </c>
      <c r="C259" s="73" t="s">
        <v>10</v>
      </c>
      <c r="D259" s="55" t="str">
        <f xml:space="preserve"> SUBSTITUTE( co_regions[[#This Row],[region_label]], " ", "." )</f>
        <v>Southeast</v>
      </c>
      <c r="E259" s="56" t="str">
        <f xml:space="preserve"> SUBSTITUTE( co_regions[[#This Row],[region_label]], " ", "_" )</f>
        <v>Southeast</v>
      </c>
    </row>
    <row r="260" spans="1:21" x14ac:dyDescent="0.3">
      <c r="B260" s="6">
        <f xml:space="preserve"> ROW( co_regions[[#This Row],[row_id]] ) - ROW( co_regions[[#Headers],[row_id]] )</f>
        <v>6</v>
      </c>
      <c r="C260" s="73" t="s">
        <v>11</v>
      </c>
      <c r="D260" s="55" t="str">
        <f xml:space="preserve"> SUBSTITUTE( co_regions[[#This Row],[region_label]], " ", "." )</f>
        <v>Southern.Plains</v>
      </c>
      <c r="E260" s="56" t="str">
        <f xml:space="preserve"> SUBSTITUTE( co_regions[[#This Row],[region_label]], " ", "_" )</f>
        <v>Southern_Plains</v>
      </c>
    </row>
    <row r="261" spans="1:21" x14ac:dyDescent="0.3">
      <c r="B261" s="6">
        <f xml:space="preserve"> ROW( co_regions[[#This Row],[row_id]] ) - ROW( co_regions[[#Headers],[row_id]] )</f>
        <v>7</v>
      </c>
      <c r="C261" s="73" t="s">
        <v>12</v>
      </c>
      <c r="D261" s="55" t="str">
        <f xml:space="preserve"> SUBSTITUTE( co_regions[[#This Row],[region_label]], " ", "." )</f>
        <v>Southwest</v>
      </c>
      <c r="E261" s="56" t="str">
        <f xml:space="preserve"> SUBSTITUTE( co_regions[[#This Row],[region_label]], " ", "_" )</f>
        <v>Southwest</v>
      </c>
    </row>
    <row r="264" spans="1:21" ht="14.5" x14ac:dyDescent="0.35">
      <c r="A264" s="42"/>
      <c r="B264" s="43" t="s">
        <v>335</v>
      </c>
      <c r="C264" s="43"/>
      <c r="D264" s="43"/>
      <c r="E264" s="43"/>
      <c r="F264" s="43"/>
      <c r="G264" s="43"/>
      <c r="H264" s="43"/>
      <c r="I264" s="43"/>
      <c r="J264" s="43"/>
      <c r="K264" s="43"/>
      <c r="L264" s="43"/>
      <c r="M264" s="43"/>
      <c r="N264" s="43"/>
      <c r="O264" s="43"/>
      <c r="P264" s="43"/>
      <c r="Q264" s="43"/>
      <c r="R264" s="43"/>
      <c r="S264" s="43"/>
      <c r="T264" s="43"/>
      <c r="U264" s="43"/>
    </row>
    <row r="266" spans="1:21" x14ac:dyDescent="0.3">
      <c r="B266" s="55" t="s">
        <v>127</v>
      </c>
      <c r="C266" s="55" t="s">
        <v>336</v>
      </c>
      <c r="D266" s="55" t="s">
        <v>340</v>
      </c>
      <c r="E266" s="55" t="s">
        <v>346</v>
      </c>
      <c r="F266" s="55" t="s">
        <v>361</v>
      </c>
      <c r="G266" s="55" t="s">
        <v>360</v>
      </c>
      <c r="H266" s="57" t="s">
        <v>343</v>
      </c>
      <c r="I266" s="57" t="s">
        <v>351</v>
      </c>
      <c r="J266" s="57" t="s">
        <v>352</v>
      </c>
      <c r="K266" s="57" t="s">
        <v>354</v>
      </c>
      <c r="L266" s="57" t="s">
        <v>57</v>
      </c>
    </row>
    <row r="267" spans="1:21" x14ac:dyDescent="0.3">
      <c r="B267" s="6">
        <f xml:space="preserve"> ROW( co_inputScenarioInfo[[#This Row],[row_id]] ) - ROW( co_inputScenarioInfo[[#Headers],[row_id]] )</f>
        <v>1</v>
      </c>
      <c r="C267" s="13" t="s">
        <v>337</v>
      </c>
      <c r="D267" s="73" t="s">
        <v>248</v>
      </c>
      <c r="E267" s="73" t="s">
        <v>347</v>
      </c>
      <c r="F267" s="73" t="str">
        <f xml:space="preserve"> co_inputScenarioInfo[[#This Row],[inputName]] &amp; "file"</f>
        <v>tempfile</v>
      </c>
      <c r="G267" s="73" t="str">
        <f xml:space="preserve"> co_inputScenarioInfo[[#This Row],[inputName]] &amp; "Input"</f>
        <v>tempInput</v>
      </c>
      <c r="H267" s="57" t="s">
        <v>254</v>
      </c>
      <c r="I267" s="57">
        <v>0</v>
      </c>
      <c r="J267" s="57">
        <f xml:space="preserve"> IF( ISNA( MATCH( co_inputScenarioInfo[[#This Row],[inputType]], co_modelTypes[modelUnitType], 0 ) ), "", INDEX( co_modelTypes[modelMaxExtrap], MATCH( co_inputScenarioInfo[[#This Row],[inputType]], co_modelTypes[modelUnitType], 0 ) ) )</f>
        <v>30</v>
      </c>
      <c r="K267" s="57" t="s">
        <v>355</v>
      </c>
      <c r="L267" s="57">
        <v>0</v>
      </c>
    </row>
    <row r="268" spans="1:21" x14ac:dyDescent="0.3">
      <c r="B268" s="6">
        <f xml:space="preserve"> ROW( co_inputScenarioInfo[[#This Row],[row_id]] ) - ROW( co_inputScenarioInfo[[#Headers],[row_id]] )</f>
        <v>2</v>
      </c>
      <c r="C268" s="13" t="s">
        <v>165</v>
      </c>
      <c r="D268" s="73" t="s">
        <v>253</v>
      </c>
      <c r="E268" s="73" t="s">
        <v>348</v>
      </c>
      <c r="F268" s="73" t="str">
        <f xml:space="preserve"> co_inputScenarioInfo[[#This Row],[inputName]] &amp; "file"</f>
        <v>slrfile</v>
      </c>
      <c r="G268" s="73" t="str">
        <f xml:space="preserve"> co_inputScenarioInfo[[#This Row],[inputName]] &amp; "Input"</f>
        <v>slrInput</v>
      </c>
      <c r="H268" s="57" t="s">
        <v>255</v>
      </c>
      <c r="I268" s="57">
        <v>0</v>
      </c>
      <c r="J268" s="57">
        <f xml:space="preserve"> IF( ISNA( MATCH( co_inputScenarioInfo[[#This Row],[inputType]], co_modelTypes[modelUnitType], 0 ) ), "", INDEX( co_modelTypes[modelMaxExtrap], MATCH( co_inputScenarioInfo[[#This Row],[inputType]], co_modelTypes[modelUnitType], 0 ) ) )</f>
        <v>1000</v>
      </c>
      <c r="K268" s="57" t="s">
        <v>356</v>
      </c>
      <c r="L268" s="57">
        <v>0</v>
      </c>
    </row>
    <row r="269" spans="1:21" x14ac:dyDescent="0.3">
      <c r="B269" s="6">
        <f xml:space="preserve"> ROW( co_inputScenarioInfo[[#This Row],[row_id]] ) - ROW( co_inputScenarioInfo[[#Headers],[row_id]] )</f>
        <v>3</v>
      </c>
      <c r="C269" s="13" t="s">
        <v>338</v>
      </c>
      <c r="D269" s="73" t="s">
        <v>341</v>
      </c>
      <c r="E269" s="73" t="s">
        <v>349</v>
      </c>
      <c r="F269" s="73" t="str">
        <f xml:space="preserve"> co_inputScenarioInfo[[#This Row],[inputName]] &amp; "file"</f>
        <v>gdpfile</v>
      </c>
      <c r="G269" s="73" t="str">
        <f xml:space="preserve"> co_inputScenarioInfo[[#This Row],[inputName]] &amp; "Input"</f>
        <v>gdpInput</v>
      </c>
      <c r="H269" s="57" t="s">
        <v>344</v>
      </c>
      <c r="I269" s="57">
        <v>0</v>
      </c>
      <c r="J269" s="57" t="str">
        <f xml:space="preserve"> IF( ISNA( MATCH( co_inputScenarioInfo[[#This Row],[inputType]], co_modelTypes[modelUnitType], 0 ) ), "", INDEX( co_modelTypes[modelMaxExtrap], MATCH( co_inputScenarioInfo[[#This Row],[inputType]], co_modelTypes[modelUnitType], 0 ) ) )</f>
        <v/>
      </c>
      <c r="K269" s="57" t="s">
        <v>196</v>
      </c>
      <c r="L269" s="57">
        <v>0</v>
      </c>
    </row>
    <row r="270" spans="1:21" x14ac:dyDescent="0.3">
      <c r="B270" s="6">
        <f xml:space="preserve"> ROW( co_inputScenarioInfo[[#This Row],[row_id]] ) - ROW( co_inputScenarioInfo[[#Headers],[row_id]] )</f>
        <v>4</v>
      </c>
      <c r="C270" s="13" t="s">
        <v>339</v>
      </c>
      <c r="D270" s="73" t="s">
        <v>342</v>
      </c>
      <c r="E270" s="73" t="s">
        <v>350</v>
      </c>
      <c r="F270" s="73" t="str">
        <f xml:space="preserve"> co_inputScenarioInfo[[#This Row],[inputName]] &amp; "file"</f>
        <v>popfile</v>
      </c>
      <c r="G270" s="73" t="str">
        <f xml:space="preserve"> co_inputScenarioInfo[[#This Row],[inputName]] &amp; "Input"</f>
        <v>popInput</v>
      </c>
      <c r="H270" s="57" t="s">
        <v>345</v>
      </c>
      <c r="I270" s="57">
        <v>0</v>
      </c>
      <c r="J270" s="57" t="str">
        <f xml:space="preserve"> IF( ISNA( MATCH( co_inputScenarioInfo[[#This Row],[inputType]], co_modelTypes[modelUnitType], 0 ) ), "", INDEX( co_modelTypes[modelMaxExtrap], MATCH( co_inputScenarioInfo[[#This Row],[inputType]], co_modelTypes[modelUnitType], 0 ) ) )</f>
        <v/>
      </c>
      <c r="K270" s="57" t="s">
        <v>89</v>
      </c>
      <c r="L270" s="57">
        <v>1</v>
      </c>
    </row>
    <row r="273" spans="1:21" ht="14.5" x14ac:dyDescent="0.35">
      <c r="A273" s="42"/>
      <c r="B273" s="43" t="s">
        <v>536</v>
      </c>
      <c r="C273" s="43"/>
      <c r="D273" s="43"/>
      <c r="E273" s="43"/>
      <c r="F273" s="43"/>
      <c r="G273" s="43"/>
      <c r="H273" s="43"/>
      <c r="I273" s="43"/>
      <c r="J273" s="43"/>
      <c r="K273" s="43"/>
      <c r="L273" s="43"/>
      <c r="M273" s="43"/>
      <c r="N273" s="43"/>
      <c r="O273" s="43"/>
      <c r="P273" s="43"/>
      <c r="Q273" s="43"/>
      <c r="R273" s="43"/>
      <c r="S273" s="43"/>
      <c r="T273" s="43"/>
      <c r="U273" s="43"/>
    </row>
    <row r="275" spans="1:21" x14ac:dyDescent="0.3">
      <c r="B275" s="3" t="s">
        <v>127</v>
      </c>
      <c r="C275" s="3" t="s">
        <v>537</v>
      </c>
      <c r="D275" s="3" t="s">
        <v>538</v>
      </c>
      <c r="E275" s="3" t="s">
        <v>57</v>
      </c>
      <c r="F275" s="20" t="s">
        <v>539</v>
      </c>
    </row>
    <row r="276" spans="1:21" x14ac:dyDescent="0.3">
      <c r="B276" s="3">
        <f xml:space="preserve"> ROW( co_states[[#This Row],[row_id]] ) - ROW( co_states[[#Headers],[row_id]] )</f>
        <v>1</v>
      </c>
      <c r="C276" s="132" t="s">
        <v>540</v>
      </c>
      <c r="D276" s="132" t="s">
        <v>541</v>
      </c>
      <c r="E276" s="132" t="s">
        <v>10</v>
      </c>
      <c r="F276" s="133">
        <v>1</v>
      </c>
    </row>
    <row r="277" spans="1:21" x14ac:dyDescent="0.3">
      <c r="B277" s="3">
        <f xml:space="preserve"> ROW( co_states[[#This Row],[row_id]] ) - ROW( co_states[[#Headers],[row_id]] )</f>
        <v>2</v>
      </c>
      <c r="C277" s="132" t="s">
        <v>542</v>
      </c>
      <c r="D277" s="132" t="s">
        <v>543</v>
      </c>
      <c r="E277" s="132" t="s">
        <v>12</v>
      </c>
      <c r="F277" s="133">
        <v>4</v>
      </c>
    </row>
    <row r="278" spans="1:21" x14ac:dyDescent="0.3">
      <c r="B278" s="3">
        <f xml:space="preserve"> ROW( co_states[[#This Row],[row_id]] ) - ROW( co_states[[#Headers],[row_id]] )</f>
        <v>3</v>
      </c>
      <c r="C278" s="132" t="s">
        <v>544</v>
      </c>
      <c r="D278" s="132" t="s">
        <v>545</v>
      </c>
      <c r="E278" s="132" t="s">
        <v>10</v>
      </c>
      <c r="F278" s="133">
        <v>5</v>
      </c>
    </row>
    <row r="279" spans="1:21" x14ac:dyDescent="0.3">
      <c r="B279" s="3">
        <f xml:space="preserve"> ROW( co_states[[#This Row],[row_id]] ) - ROW( co_states[[#Headers],[row_id]] )</f>
        <v>4</v>
      </c>
      <c r="C279" s="132" t="s">
        <v>546</v>
      </c>
      <c r="D279" s="132" t="s">
        <v>547</v>
      </c>
      <c r="E279" s="132" t="s">
        <v>12</v>
      </c>
      <c r="F279" s="133">
        <v>6</v>
      </c>
    </row>
    <row r="280" spans="1:21" x14ac:dyDescent="0.3">
      <c r="B280" s="3">
        <f xml:space="preserve"> ROW( co_states[[#This Row],[row_id]] ) - ROW( co_states[[#Headers],[row_id]] )</f>
        <v>5</v>
      </c>
      <c r="C280" s="132" t="s">
        <v>548</v>
      </c>
      <c r="D280" s="132" t="s">
        <v>549</v>
      </c>
      <c r="E280" s="132" t="s">
        <v>12</v>
      </c>
      <c r="F280" s="133">
        <v>8</v>
      </c>
    </row>
    <row r="281" spans="1:21" x14ac:dyDescent="0.3">
      <c r="B281" s="3">
        <f xml:space="preserve"> ROW( co_states[[#This Row],[row_id]] ) - ROW( co_states[[#Headers],[row_id]] )</f>
        <v>6</v>
      </c>
      <c r="C281" s="132" t="s">
        <v>550</v>
      </c>
      <c r="D281" s="132" t="s">
        <v>551</v>
      </c>
      <c r="E281" s="132" t="s">
        <v>7</v>
      </c>
      <c r="F281" s="133">
        <v>9</v>
      </c>
    </row>
    <row r="282" spans="1:21" x14ac:dyDescent="0.3">
      <c r="B282" s="3">
        <f xml:space="preserve"> ROW( co_states[[#This Row],[row_id]] ) - ROW( co_states[[#Headers],[row_id]] )</f>
        <v>7</v>
      </c>
      <c r="C282" s="132" t="s">
        <v>552</v>
      </c>
      <c r="D282" s="132" t="s">
        <v>553</v>
      </c>
      <c r="E282" s="132" t="s">
        <v>7</v>
      </c>
      <c r="F282" s="133">
        <v>10</v>
      </c>
    </row>
    <row r="283" spans="1:21" x14ac:dyDescent="0.3">
      <c r="B283" s="3">
        <f xml:space="preserve"> ROW( co_states[[#This Row],[row_id]] ) - ROW( co_states[[#Headers],[row_id]] )</f>
        <v>8</v>
      </c>
      <c r="C283" s="132" t="s">
        <v>554</v>
      </c>
      <c r="D283" s="132" t="s">
        <v>555</v>
      </c>
      <c r="E283" s="132" t="s">
        <v>7</v>
      </c>
      <c r="F283" s="133">
        <v>11</v>
      </c>
    </row>
    <row r="284" spans="1:21" x14ac:dyDescent="0.3">
      <c r="B284" s="3">
        <f xml:space="preserve"> ROW( co_states[[#This Row],[row_id]] ) - ROW( co_states[[#Headers],[row_id]] )</f>
        <v>9</v>
      </c>
      <c r="C284" s="132" t="s">
        <v>556</v>
      </c>
      <c r="D284" s="132" t="s">
        <v>557</v>
      </c>
      <c r="E284" s="132" t="s">
        <v>10</v>
      </c>
      <c r="F284" s="133">
        <v>12</v>
      </c>
    </row>
    <row r="285" spans="1:21" x14ac:dyDescent="0.3">
      <c r="B285" s="3">
        <f xml:space="preserve"> ROW( co_states[[#This Row],[row_id]] ) - ROW( co_states[[#Headers],[row_id]] )</f>
        <v>10</v>
      </c>
      <c r="C285" s="132" t="s">
        <v>558</v>
      </c>
      <c r="D285" s="132" t="s">
        <v>559</v>
      </c>
      <c r="E285" s="132" t="s">
        <v>10</v>
      </c>
      <c r="F285" s="133">
        <v>13</v>
      </c>
    </row>
    <row r="286" spans="1:21" x14ac:dyDescent="0.3">
      <c r="B286" s="3">
        <f xml:space="preserve"> ROW( co_states[[#This Row],[row_id]] ) - ROW( co_states[[#Headers],[row_id]] )</f>
        <v>11</v>
      </c>
      <c r="C286" s="132" t="s">
        <v>560</v>
      </c>
      <c r="D286" s="132" t="s">
        <v>49</v>
      </c>
      <c r="E286" s="132" t="s">
        <v>9</v>
      </c>
      <c r="F286" s="133">
        <v>16</v>
      </c>
    </row>
    <row r="287" spans="1:21" x14ac:dyDescent="0.3">
      <c r="B287" s="3">
        <f xml:space="preserve"> ROW( co_states[[#This Row],[row_id]] ) - ROW( co_states[[#Headers],[row_id]] )</f>
        <v>12</v>
      </c>
      <c r="C287" s="132" t="s">
        <v>561</v>
      </c>
      <c r="D287" s="132" t="s">
        <v>562</v>
      </c>
      <c r="E287" s="132" t="s">
        <v>6</v>
      </c>
      <c r="F287" s="133">
        <v>17</v>
      </c>
    </row>
    <row r="288" spans="1:21" x14ac:dyDescent="0.3">
      <c r="B288" s="3">
        <f xml:space="preserve"> ROW( co_states[[#This Row],[row_id]] ) - ROW( co_states[[#Headers],[row_id]] )</f>
        <v>13</v>
      </c>
      <c r="C288" s="132" t="s">
        <v>563</v>
      </c>
      <c r="D288" s="132" t="s">
        <v>564</v>
      </c>
      <c r="E288" s="132" t="s">
        <v>6</v>
      </c>
      <c r="F288" s="133">
        <v>18</v>
      </c>
    </row>
    <row r="289" spans="2:6" x14ac:dyDescent="0.3">
      <c r="B289" s="3">
        <f xml:space="preserve"> ROW( co_states[[#This Row],[row_id]] ) - ROW( co_states[[#Headers],[row_id]] )</f>
        <v>14</v>
      </c>
      <c r="C289" s="132" t="s">
        <v>565</v>
      </c>
      <c r="D289" s="132" t="s">
        <v>566</v>
      </c>
      <c r="E289" s="132" t="s">
        <v>6</v>
      </c>
      <c r="F289" s="133">
        <v>19</v>
      </c>
    </row>
    <row r="290" spans="2:6" x14ac:dyDescent="0.3">
      <c r="B290" s="3">
        <f xml:space="preserve"> ROW( co_states[[#This Row],[row_id]] ) - ROW( co_states[[#Headers],[row_id]] )</f>
        <v>15</v>
      </c>
      <c r="C290" s="132" t="s">
        <v>567</v>
      </c>
      <c r="D290" s="132" t="s">
        <v>568</v>
      </c>
      <c r="E290" s="132" t="s">
        <v>11</v>
      </c>
      <c r="F290" s="133">
        <v>20</v>
      </c>
    </row>
    <row r="291" spans="2:6" x14ac:dyDescent="0.3">
      <c r="B291" s="3">
        <f xml:space="preserve"> ROW( co_states[[#This Row],[row_id]] ) - ROW( co_states[[#Headers],[row_id]] )</f>
        <v>16</v>
      </c>
      <c r="C291" s="132" t="s">
        <v>569</v>
      </c>
      <c r="D291" s="132" t="s">
        <v>570</v>
      </c>
      <c r="E291" s="132" t="s">
        <v>10</v>
      </c>
      <c r="F291" s="133">
        <v>21</v>
      </c>
    </row>
    <row r="292" spans="2:6" x14ac:dyDescent="0.3">
      <c r="B292" s="3">
        <f xml:space="preserve"> ROW( co_states[[#This Row],[row_id]] ) - ROW( co_states[[#Headers],[row_id]] )</f>
        <v>17</v>
      </c>
      <c r="C292" s="132" t="s">
        <v>571</v>
      </c>
      <c r="D292" s="132" t="s">
        <v>572</v>
      </c>
      <c r="E292" s="132" t="s">
        <v>10</v>
      </c>
      <c r="F292" s="133">
        <v>22</v>
      </c>
    </row>
    <row r="293" spans="2:6" x14ac:dyDescent="0.3">
      <c r="B293" s="3">
        <f xml:space="preserve"> ROW( co_states[[#This Row],[row_id]] ) - ROW( co_states[[#Headers],[row_id]] )</f>
        <v>18</v>
      </c>
      <c r="C293" s="132" t="s">
        <v>573</v>
      </c>
      <c r="D293" s="132" t="s">
        <v>574</v>
      </c>
      <c r="E293" s="132" t="s">
        <v>7</v>
      </c>
      <c r="F293" s="133">
        <v>23</v>
      </c>
    </row>
    <row r="294" spans="2:6" x14ac:dyDescent="0.3">
      <c r="B294" s="3">
        <f xml:space="preserve"> ROW( co_states[[#This Row],[row_id]] ) - ROW( co_states[[#Headers],[row_id]] )</f>
        <v>19</v>
      </c>
      <c r="C294" s="132" t="s">
        <v>575</v>
      </c>
      <c r="D294" s="132" t="s">
        <v>576</v>
      </c>
      <c r="E294" s="132" t="s">
        <v>7</v>
      </c>
      <c r="F294" s="133">
        <v>24</v>
      </c>
    </row>
    <row r="295" spans="2:6" x14ac:dyDescent="0.3">
      <c r="B295" s="3">
        <f xml:space="preserve"> ROW( co_states[[#This Row],[row_id]] ) - ROW( co_states[[#Headers],[row_id]] )</f>
        <v>20</v>
      </c>
      <c r="C295" s="132" t="s">
        <v>577</v>
      </c>
      <c r="D295" s="132" t="s">
        <v>578</v>
      </c>
      <c r="E295" s="132" t="s">
        <v>7</v>
      </c>
      <c r="F295" s="133">
        <v>25</v>
      </c>
    </row>
    <row r="296" spans="2:6" x14ac:dyDescent="0.3">
      <c r="B296" s="3">
        <f xml:space="preserve"> ROW( co_states[[#This Row],[row_id]] ) - ROW( co_states[[#Headers],[row_id]] )</f>
        <v>21</v>
      </c>
      <c r="C296" s="132" t="s">
        <v>579</v>
      </c>
      <c r="D296" s="132" t="s">
        <v>580</v>
      </c>
      <c r="E296" s="132" t="s">
        <v>6</v>
      </c>
      <c r="F296" s="133">
        <v>26</v>
      </c>
    </row>
    <row r="297" spans="2:6" x14ac:dyDescent="0.3">
      <c r="B297" s="3">
        <f xml:space="preserve"> ROW( co_states[[#This Row],[row_id]] ) - ROW( co_states[[#Headers],[row_id]] )</f>
        <v>22</v>
      </c>
      <c r="C297" s="132" t="s">
        <v>581</v>
      </c>
      <c r="D297" s="132" t="s">
        <v>582</v>
      </c>
      <c r="E297" s="132" t="s">
        <v>6</v>
      </c>
      <c r="F297" s="133">
        <v>27</v>
      </c>
    </row>
    <row r="298" spans="2:6" x14ac:dyDescent="0.3">
      <c r="B298" s="3">
        <f xml:space="preserve"> ROW( co_states[[#This Row],[row_id]] ) - ROW( co_states[[#Headers],[row_id]] )</f>
        <v>23</v>
      </c>
      <c r="C298" s="132" t="s">
        <v>583</v>
      </c>
      <c r="D298" s="132" t="s">
        <v>584</v>
      </c>
      <c r="E298" s="132" t="s">
        <v>10</v>
      </c>
      <c r="F298" s="133">
        <v>28</v>
      </c>
    </row>
    <row r="299" spans="2:6" x14ac:dyDescent="0.3">
      <c r="B299" s="3">
        <f xml:space="preserve"> ROW( co_states[[#This Row],[row_id]] ) - ROW( co_states[[#Headers],[row_id]] )</f>
        <v>24</v>
      </c>
      <c r="C299" s="132" t="s">
        <v>585</v>
      </c>
      <c r="D299" s="132" t="s">
        <v>586</v>
      </c>
      <c r="E299" s="132" t="s">
        <v>6</v>
      </c>
      <c r="F299" s="133">
        <v>29</v>
      </c>
    </row>
    <row r="300" spans="2:6" x14ac:dyDescent="0.3">
      <c r="B300" s="3">
        <f xml:space="preserve"> ROW( co_states[[#This Row],[row_id]] ) - ROW( co_states[[#Headers],[row_id]] )</f>
        <v>25</v>
      </c>
      <c r="C300" s="132" t="s">
        <v>587</v>
      </c>
      <c r="D300" s="132" t="s">
        <v>588</v>
      </c>
      <c r="E300" s="132" t="s">
        <v>8</v>
      </c>
      <c r="F300" s="133">
        <v>30</v>
      </c>
    </row>
    <row r="301" spans="2:6" x14ac:dyDescent="0.3">
      <c r="B301" s="3">
        <f xml:space="preserve"> ROW( co_states[[#This Row],[row_id]] ) - ROW( co_states[[#Headers],[row_id]] )</f>
        <v>26</v>
      </c>
      <c r="C301" s="132" t="s">
        <v>589</v>
      </c>
      <c r="D301" s="132" t="s">
        <v>590</v>
      </c>
      <c r="E301" s="132" t="s">
        <v>8</v>
      </c>
      <c r="F301" s="133">
        <v>31</v>
      </c>
    </row>
    <row r="302" spans="2:6" x14ac:dyDescent="0.3">
      <c r="B302" s="3">
        <f xml:space="preserve"> ROW( co_states[[#This Row],[row_id]] ) - ROW( co_states[[#Headers],[row_id]] )</f>
        <v>27</v>
      </c>
      <c r="C302" s="132" t="s">
        <v>591</v>
      </c>
      <c r="D302" s="132" t="s">
        <v>592</v>
      </c>
      <c r="E302" s="132" t="s">
        <v>12</v>
      </c>
      <c r="F302" s="133">
        <v>32</v>
      </c>
    </row>
    <row r="303" spans="2:6" x14ac:dyDescent="0.3">
      <c r="B303" s="3">
        <f xml:space="preserve"> ROW( co_states[[#This Row],[row_id]] ) - ROW( co_states[[#Headers],[row_id]] )</f>
        <v>28</v>
      </c>
      <c r="C303" s="132" t="s">
        <v>593</v>
      </c>
      <c r="D303" s="132" t="s">
        <v>594</v>
      </c>
      <c r="E303" s="132" t="s">
        <v>7</v>
      </c>
      <c r="F303" s="133">
        <v>33</v>
      </c>
    </row>
    <row r="304" spans="2:6" x14ac:dyDescent="0.3">
      <c r="B304" s="3">
        <f xml:space="preserve"> ROW( co_states[[#This Row],[row_id]] ) - ROW( co_states[[#Headers],[row_id]] )</f>
        <v>29</v>
      </c>
      <c r="C304" s="132" t="s">
        <v>595</v>
      </c>
      <c r="D304" s="132" t="s">
        <v>596</v>
      </c>
      <c r="E304" s="132" t="s">
        <v>7</v>
      </c>
      <c r="F304" s="133">
        <v>34</v>
      </c>
    </row>
    <row r="305" spans="2:6" x14ac:dyDescent="0.3">
      <c r="B305" s="3">
        <f xml:space="preserve"> ROW( co_states[[#This Row],[row_id]] ) - ROW( co_states[[#Headers],[row_id]] )</f>
        <v>30</v>
      </c>
      <c r="C305" s="132" t="s">
        <v>597</v>
      </c>
      <c r="D305" s="132" t="s">
        <v>598</v>
      </c>
      <c r="E305" s="132" t="s">
        <v>12</v>
      </c>
      <c r="F305" s="133">
        <v>35</v>
      </c>
    </row>
    <row r="306" spans="2:6" x14ac:dyDescent="0.3">
      <c r="B306" s="3">
        <f xml:space="preserve"> ROW( co_states[[#This Row],[row_id]] ) - ROW( co_states[[#Headers],[row_id]] )</f>
        <v>31</v>
      </c>
      <c r="C306" s="132" t="s">
        <v>599</v>
      </c>
      <c r="D306" s="132" t="s">
        <v>600</v>
      </c>
      <c r="E306" s="132" t="s">
        <v>7</v>
      </c>
      <c r="F306" s="133">
        <v>36</v>
      </c>
    </row>
    <row r="307" spans="2:6" x14ac:dyDescent="0.3">
      <c r="B307" s="3">
        <f xml:space="preserve"> ROW( co_states[[#This Row],[row_id]] ) - ROW( co_states[[#Headers],[row_id]] )</f>
        <v>32</v>
      </c>
      <c r="C307" s="132" t="s">
        <v>601</v>
      </c>
      <c r="D307" s="132" t="s">
        <v>602</v>
      </c>
      <c r="E307" s="132" t="s">
        <v>10</v>
      </c>
      <c r="F307" s="133">
        <v>37</v>
      </c>
    </row>
    <row r="308" spans="2:6" x14ac:dyDescent="0.3">
      <c r="B308" s="3">
        <f xml:space="preserve"> ROW( co_states[[#This Row],[row_id]] ) - ROW( co_states[[#Headers],[row_id]] )</f>
        <v>33</v>
      </c>
      <c r="C308" s="132" t="s">
        <v>603</v>
      </c>
      <c r="D308" s="132" t="s">
        <v>604</v>
      </c>
      <c r="E308" s="132" t="s">
        <v>8</v>
      </c>
      <c r="F308" s="133">
        <v>38</v>
      </c>
    </row>
    <row r="309" spans="2:6" x14ac:dyDescent="0.3">
      <c r="B309" s="3">
        <f xml:space="preserve"> ROW( co_states[[#This Row],[row_id]] ) - ROW( co_states[[#Headers],[row_id]] )</f>
        <v>34</v>
      </c>
      <c r="C309" s="132" t="s">
        <v>605</v>
      </c>
      <c r="D309" s="132" t="s">
        <v>606</v>
      </c>
      <c r="E309" s="132" t="s">
        <v>6</v>
      </c>
      <c r="F309" s="133">
        <v>39</v>
      </c>
    </row>
    <row r="310" spans="2:6" x14ac:dyDescent="0.3">
      <c r="B310" s="3">
        <f xml:space="preserve"> ROW( co_states[[#This Row],[row_id]] ) - ROW( co_states[[#Headers],[row_id]] )</f>
        <v>35</v>
      </c>
      <c r="C310" s="132" t="s">
        <v>607</v>
      </c>
      <c r="D310" s="132" t="s">
        <v>608</v>
      </c>
      <c r="E310" s="132" t="s">
        <v>11</v>
      </c>
      <c r="F310" s="133">
        <v>40</v>
      </c>
    </row>
    <row r="311" spans="2:6" x14ac:dyDescent="0.3">
      <c r="B311" s="3">
        <f xml:space="preserve"> ROW( co_states[[#This Row],[row_id]] ) - ROW( co_states[[#Headers],[row_id]] )</f>
        <v>36</v>
      </c>
      <c r="C311" s="132" t="s">
        <v>609</v>
      </c>
      <c r="D311" s="132" t="s">
        <v>610</v>
      </c>
      <c r="E311" s="132" t="s">
        <v>9</v>
      </c>
      <c r="F311" s="133">
        <v>41</v>
      </c>
    </row>
    <row r="312" spans="2:6" x14ac:dyDescent="0.3">
      <c r="B312" s="3">
        <f xml:space="preserve"> ROW( co_states[[#This Row],[row_id]] ) - ROW( co_states[[#Headers],[row_id]] )</f>
        <v>37</v>
      </c>
      <c r="C312" s="132" t="s">
        <v>611</v>
      </c>
      <c r="D312" s="132" t="s">
        <v>612</v>
      </c>
      <c r="E312" s="132" t="s">
        <v>7</v>
      </c>
      <c r="F312" s="133">
        <v>42</v>
      </c>
    </row>
    <row r="313" spans="2:6" x14ac:dyDescent="0.3">
      <c r="B313" s="3">
        <f xml:space="preserve"> ROW( co_states[[#This Row],[row_id]] ) - ROW( co_states[[#Headers],[row_id]] )</f>
        <v>38</v>
      </c>
      <c r="C313" s="132" t="s">
        <v>613</v>
      </c>
      <c r="D313" s="132" t="s">
        <v>614</v>
      </c>
      <c r="E313" s="132" t="s">
        <v>7</v>
      </c>
      <c r="F313" s="133">
        <v>44</v>
      </c>
    </row>
    <row r="314" spans="2:6" x14ac:dyDescent="0.3">
      <c r="B314" s="3">
        <f xml:space="preserve"> ROW( co_states[[#This Row],[row_id]] ) - ROW( co_states[[#Headers],[row_id]] )</f>
        <v>39</v>
      </c>
      <c r="C314" s="132" t="s">
        <v>615</v>
      </c>
      <c r="D314" s="132" t="s">
        <v>616</v>
      </c>
      <c r="E314" s="132" t="s">
        <v>10</v>
      </c>
      <c r="F314" s="133">
        <v>45</v>
      </c>
    </row>
    <row r="315" spans="2:6" x14ac:dyDescent="0.3">
      <c r="B315" s="3">
        <f xml:space="preserve"> ROW( co_states[[#This Row],[row_id]] ) - ROW( co_states[[#Headers],[row_id]] )</f>
        <v>40</v>
      </c>
      <c r="C315" s="132" t="s">
        <v>617</v>
      </c>
      <c r="D315" s="132" t="s">
        <v>618</v>
      </c>
      <c r="E315" s="132" t="s">
        <v>8</v>
      </c>
      <c r="F315" s="133">
        <v>46</v>
      </c>
    </row>
    <row r="316" spans="2:6" x14ac:dyDescent="0.3">
      <c r="B316" s="3">
        <f xml:space="preserve"> ROW( co_states[[#This Row],[row_id]] ) - ROW( co_states[[#Headers],[row_id]] )</f>
        <v>41</v>
      </c>
      <c r="C316" s="132" t="s">
        <v>619</v>
      </c>
      <c r="D316" s="132" t="s">
        <v>620</v>
      </c>
      <c r="E316" s="132" t="s">
        <v>10</v>
      </c>
      <c r="F316" s="133">
        <v>47</v>
      </c>
    </row>
    <row r="317" spans="2:6" x14ac:dyDescent="0.3">
      <c r="B317" s="3">
        <f xml:space="preserve"> ROW( co_states[[#This Row],[row_id]] ) - ROW( co_states[[#Headers],[row_id]] )</f>
        <v>42</v>
      </c>
      <c r="C317" s="132" t="s">
        <v>621</v>
      </c>
      <c r="D317" s="132" t="s">
        <v>622</v>
      </c>
      <c r="E317" s="132" t="s">
        <v>11</v>
      </c>
      <c r="F317" s="133">
        <v>48</v>
      </c>
    </row>
    <row r="318" spans="2:6" x14ac:dyDescent="0.3">
      <c r="B318" s="3">
        <f xml:space="preserve"> ROW( co_states[[#This Row],[row_id]] ) - ROW( co_states[[#Headers],[row_id]] )</f>
        <v>43</v>
      </c>
      <c r="C318" s="132" t="s">
        <v>623</v>
      </c>
      <c r="D318" s="132" t="s">
        <v>624</v>
      </c>
      <c r="E318" s="132" t="s">
        <v>12</v>
      </c>
      <c r="F318" s="133">
        <v>49</v>
      </c>
    </row>
    <row r="319" spans="2:6" x14ac:dyDescent="0.3">
      <c r="B319" s="3">
        <f xml:space="preserve"> ROW( co_states[[#This Row],[row_id]] ) - ROW( co_states[[#Headers],[row_id]] )</f>
        <v>44</v>
      </c>
      <c r="C319" s="132" t="s">
        <v>625</v>
      </c>
      <c r="D319" s="132" t="s">
        <v>626</v>
      </c>
      <c r="E319" s="132" t="s">
        <v>7</v>
      </c>
      <c r="F319" s="133">
        <v>50</v>
      </c>
    </row>
    <row r="320" spans="2:6" x14ac:dyDescent="0.3">
      <c r="B320" s="3">
        <f xml:space="preserve"> ROW( co_states[[#This Row],[row_id]] ) - ROW( co_states[[#Headers],[row_id]] )</f>
        <v>45</v>
      </c>
      <c r="C320" s="132" t="s">
        <v>627</v>
      </c>
      <c r="D320" s="132" t="s">
        <v>628</v>
      </c>
      <c r="E320" s="132" t="s">
        <v>10</v>
      </c>
      <c r="F320" s="133">
        <v>51</v>
      </c>
    </row>
    <row r="321" spans="1:21" x14ac:dyDescent="0.3">
      <c r="B321" s="3">
        <f xml:space="preserve"> ROW( co_states[[#This Row],[row_id]] ) - ROW( co_states[[#Headers],[row_id]] )</f>
        <v>46</v>
      </c>
      <c r="C321" s="132" t="s">
        <v>629</v>
      </c>
      <c r="D321" s="132" t="s">
        <v>630</v>
      </c>
      <c r="E321" s="132" t="s">
        <v>9</v>
      </c>
      <c r="F321" s="133">
        <v>53</v>
      </c>
    </row>
    <row r="322" spans="1:21" x14ac:dyDescent="0.3">
      <c r="B322" s="3">
        <f xml:space="preserve"> ROW( co_states[[#This Row],[row_id]] ) - ROW( co_states[[#Headers],[row_id]] )</f>
        <v>47</v>
      </c>
      <c r="C322" s="132" t="s">
        <v>631</v>
      </c>
      <c r="D322" s="132" t="s">
        <v>632</v>
      </c>
      <c r="E322" s="132" t="s">
        <v>7</v>
      </c>
      <c r="F322" s="133">
        <v>54</v>
      </c>
    </row>
    <row r="323" spans="1:21" x14ac:dyDescent="0.3">
      <c r="B323" s="3">
        <f xml:space="preserve"> ROW( co_states[[#This Row],[row_id]] ) - ROW( co_states[[#Headers],[row_id]] )</f>
        <v>48</v>
      </c>
      <c r="C323" s="132" t="s">
        <v>633</v>
      </c>
      <c r="D323" s="132" t="s">
        <v>634</v>
      </c>
      <c r="E323" s="132" t="s">
        <v>6</v>
      </c>
      <c r="F323" s="133">
        <v>55</v>
      </c>
    </row>
    <row r="324" spans="1:21" x14ac:dyDescent="0.3">
      <c r="B324" s="3">
        <f xml:space="preserve"> ROW( co_states[[#This Row],[row_id]] ) - ROW( co_states[[#Headers],[row_id]] )</f>
        <v>49</v>
      </c>
      <c r="C324" s="132" t="s">
        <v>635</v>
      </c>
      <c r="D324" s="132" t="s">
        <v>636</v>
      </c>
      <c r="E324" s="132" t="s">
        <v>8</v>
      </c>
      <c r="F324" s="133">
        <v>56</v>
      </c>
    </row>
    <row r="327" spans="1:21" ht="14.5" x14ac:dyDescent="0.35">
      <c r="A327" s="42"/>
      <c r="B327" s="43" t="s">
        <v>642</v>
      </c>
      <c r="C327" s="43"/>
      <c r="D327" s="43"/>
      <c r="E327" s="43"/>
      <c r="F327" s="43"/>
      <c r="G327" s="43"/>
      <c r="H327" s="43"/>
      <c r="I327" s="43"/>
      <c r="J327" s="43"/>
      <c r="K327" s="43"/>
      <c r="L327" s="43"/>
      <c r="M327" s="43"/>
      <c r="N327" s="43"/>
      <c r="O327" s="43"/>
      <c r="P327" s="43"/>
      <c r="Q327" s="43"/>
      <c r="R327" s="43"/>
      <c r="S327" s="43"/>
      <c r="T327" s="43"/>
      <c r="U327" s="43"/>
    </row>
    <row r="328" spans="1:21" x14ac:dyDescent="0.3">
      <c r="B328" s="3" t="s">
        <v>643</v>
      </c>
    </row>
    <row r="330" spans="1:21" x14ac:dyDescent="0.3">
      <c r="B330" s="72" t="s">
        <v>127</v>
      </c>
      <c r="C330" s="55" t="s">
        <v>212</v>
      </c>
      <c r="D330" s="55" t="s">
        <v>640</v>
      </c>
      <c r="E330" s="55" t="s">
        <v>139</v>
      </c>
      <c r="F330" s="55" t="s">
        <v>209</v>
      </c>
      <c r="G330" s="55" t="s">
        <v>111</v>
      </c>
      <c r="H330" s="55" t="s">
        <v>112</v>
      </c>
      <c r="I330" s="55" t="s">
        <v>644</v>
      </c>
      <c r="J330" s="55" t="s">
        <v>645</v>
      </c>
    </row>
    <row r="331" spans="1:21" x14ac:dyDescent="0.3">
      <c r="B331" s="6">
        <f xml:space="preserve"> ROW( co_slrScalars[[#This Row],[row_id]] ) - ROW( co_slrScalars[[#Headers],[row_id]] )</f>
        <v>1</v>
      </c>
      <c r="C331" s="73" t="s">
        <v>23</v>
      </c>
      <c r="D331" s="53" cm="1">
        <f t="array" ref="D331" xml:space="preserve"> INDEX( co_sectors[byState], MATCH( 1, --( co_slrScalars[[#This Row],[sector]] = co_sectors[sector_id] ), 0 ) )</f>
        <v>1</v>
      </c>
      <c r="E331" s="73" t="s">
        <v>89</v>
      </c>
      <c r="F331" s="73" t="s">
        <v>95</v>
      </c>
      <c r="G331" s="73">
        <v>1</v>
      </c>
      <c r="H331" s="73">
        <v>0.45</v>
      </c>
      <c r="I331" s="73">
        <v>0</v>
      </c>
      <c r="J331" s="73">
        <v>2100</v>
      </c>
    </row>
    <row r="332" spans="1:21" x14ac:dyDescent="0.3">
      <c r="B332" s="6">
        <f xml:space="preserve"> ROW( co_slrScalars[[#This Row],[row_id]] ) - ROW( co_slrScalars[[#Headers],[row_id]] )</f>
        <v>2</v>
      </c>
      <c r="C332" s="73" t="s">
        <v>60</v>
      </c>
      <c r="D332" s="53" cm="1">
        <f t="array" ref="D332" xml:space="preserve"> INDEX( co_sectors[byState], MATCH( 1, --( co_slrScalars[[#This Row],[sector]] = co_sectors[sector_id] ), 0 ) )</f>
        <v>1</v>
      </c>
      <c r="E332" s="73" t="s">
        <v>89</v>
      </c>
      <c r="F332" s="73" t="s">
        <v>196</v>
      </c>
      <c r="G332" s="73">
        <v>0.16250000000000001</v>
      </c>
      <c r="H332" s="73">
        <v>1</v>
      </c>
      <c r="I332" s="73">
        <v>0.83750000000000002</v>
      </c>
      <c r="J332"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377</v>
      </c>
    </row>
    <row r="3" spans="2:11" x14ac:dyDescent="0.35">
      <c r="B3" s="9" t="s">
        <v>127</v>
      </c>
      <c r="C3" s="9" t="s">
        <v>70</v>
      </c>
      <c r="D3" s="9" t="s">
        <v>196</v>
      </c>
      <c r="E3" s="9" t="s">
        <v>170</v>
      </c>
      <c r="F3" s="9" t="s">
        <v>171</v>
      </c>
      <c r="G3" s="9" t="s">
        <v>234</v>
      </c>
      <c r="H3" s="9" t="s">
        <v>172</v>
      </c>
      <c r="I3" s="9" t="s">
        <v>173</v>
      </c>
      <c r="J3" s="9" t="s">
        <v>235</v>
      </c>
      <c r="K3" s="9" t="s">
        <v>174</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433</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378</v>
      </c>
    </row>
    <row r="3" spans="2:6" x14ac:dyDescent="0.35">
      <c r="B3" s="92" t="s">
        <v>127</v>
      </c>
      <c r="C3" s="92" t="s">
        <v>58</v>
      </c>
      <c r="D3" s="92" t="s">
        <v>379</v>
      </c>
      <c r="E3" s="92" t="s">
        <v>380</v>
      </c>
      <c r="F3" s="92" t="s">
        <v>362</v>
      </c>
    </row>
    <row r="4" spans="2:6" ht="58" x14ac:dyDescent="0.35">
      <c r="B4" s="93">
        <f xml:space="preserve"> ROW( Readme_sectors[[#This Row],[row_id]] ) - ROW( Readme_sectors[[#Headers],[row_id]] )</f>
        <v>1</v>
      </c>
      <c r="C4" s="92" t="s">
        <v>23</v>
      </c>
      <c r="D4" s="92" t="s">
        <v>24</v>
      </c>
      <c r="E4" s="92" t="s">
        <v>123</v>
      </c>
      <c r="F4" s="94" t="s">
        <v>381</v>
      </c>
    </row>
    <row r="5" spans="2:6" ht="43.5" x14ac:dyDescent="0.35">
      <c r="B5" s="93">
        <f xml:space="preserve"> ROW( Readme_sectors[[#This Row],[row_id]] ) - ROW( Readme_sectors[[#Headers],[row_id]] )</f>
        <v>2</v>
      </c>
      <c r="C5" s="93" t="s">
        <v>60</v>
      </c>
      <c r="D5" s="92" t="s">
        <v>24</v>
      </c>
      <c r="E5" s="92" t="s">
        <v>123</v>
      </c>
      <c r="F5" s="94" t="s">
        <v>382</v>
      </c>
    </row>
    <row r="8" spans="2:6" x14ac:dyDescent="0.35">
      <c r="B8" t="s">
        <v>383</v>
      </c>
    </row>
    <row r="9" spans="2:6" x14ac:dyDescent="0.35">
      <c r="B9" t="s">
        <v>127</v>
      </c>
      <c r="C9" t="s">
        <v>58</v>
      </c>
      <c r="D9" t="s">
        <v>379</v>
      </c>
      <c r="E9" t="s">
        <v>380</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160</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295</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295</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295</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295</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295</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295</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295</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295</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295</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295</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295</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295</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295</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295</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295</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295</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295</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295</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295</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295</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295</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295</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295</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295</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295</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295</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295</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295</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295</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295</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295</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295</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295</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295</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295</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295</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295</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295</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295</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295</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295</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295</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295</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295</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295</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295</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295</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295</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295</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295</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295</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295</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295</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295</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295</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295</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295</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295</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295</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295</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295</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295</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295</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295</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295</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295</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295</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295</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295</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295</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295</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295</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295</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295</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295</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295</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295</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295</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295</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295</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295</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295</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295</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295</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295</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295</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295</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295</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295</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295</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295</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295</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295</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295</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295</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295</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295</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295</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295</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295</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295</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295</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295</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295</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295</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295</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295</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295</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295</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295</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295</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295</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295</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295</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295</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295</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295</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295</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295</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302</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280</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303</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281</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283</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282</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301</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301</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301</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301</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301</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301</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301</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301</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301</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301</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301</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301</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301</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301</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301</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301</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301</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301</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301</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301</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301</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301</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301</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301</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301</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301</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301</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301</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301</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301</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301</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301</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301</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301</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301</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301</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301</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301</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301</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301</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301</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301</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301</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301</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301</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301</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301</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301</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301</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301</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301</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301</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301</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301</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301</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301</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301</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301</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301</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301</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301</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301</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301</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301</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301</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301</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301</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301</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301</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301</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301</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301</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301</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301</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301</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301</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301</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301</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301</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301</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301</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301</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301</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301</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301</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301</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301</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301</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301</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301</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301</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301</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301</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301</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301</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301</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301</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301</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301</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301</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301</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301</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301</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301</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301</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301</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301</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301</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301</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301</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301</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301</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301</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301</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301</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301</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301</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301</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301</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301</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301</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301</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301</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301</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301</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301</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301</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301</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301</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301</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301</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301</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301</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301</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301</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301</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451</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451</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451</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451</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451</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451</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451</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453</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453</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453</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453</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453</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453</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453</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(Regional)</v>
      </c>
      <c r="D879" s="127" t="s">
        <v>75</v>
      </c>
      <c r="E879" s="125" t="s">
        <v>6</v>
      </c>
      <c r="F879" s="124">
        <v>2100</v>
      </c>
      <c r="G879" s="126">
        <v>1.032034440028506</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(Regional)</v>
      </c>
      <c r="D880" s="127" t="s">
        <v>75</v>
      </c>
      <c r="E880" s="125" t="s">
        <v>7</v>
      </c>
      <c r="F880" s="124">
        <v>2100</v>
      </c>
      <c r="G880" s="126">
        <v>1.0248143619752337</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(Regional)</v>
      </c>
      <c r="D881" s="127" t="s">
        <v>75</v>
      </c>
      <c r="E881" s="125" t="s">
        <v>8</v>
      </c>
      <c r="F881" s="124">
        <v>2100</v>
      </c>
      <c r="G881" s="126">
        <v>1.0568387112503543</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(Regional)</v>
      </c>
      <c r="D882" s="127" t="s">
        <v>75</v>
      </c>
      <c r="E882" s="125" t="s">
        <v>9</v>
      </c>
      <c r="F882" s="124">
        <v>2100</v>
      </c>
      <c r="G882" s="126">
        <v>1.0550966274798459</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(Regional)</v>
      </c>
      <c r="D883" s="127" t="s">
        <v>75</v>
      </c>
      <c r="E883" s="125" t="s">
        <v>10</v>
      </c>
      <c r="F883" s="124">
        <v>2100</v>
      </c>
      <c r="G883" s="126">
        <v>1.1355685995276663</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(Regional)</v>
      </c>
      <c r="D884" s="127" t="s">
        <v>75</v>
      </c>
      <c r="E884" s="125" t="s">
        <v>11</v>
      </c>
      <c r="F884" s="124">
        <v>2100</v>
      </c>
      <c r="G884" s="126">
        <v>1.1235888012987842</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(Regional)</v>
      </c>
      <c r="D885" s="127" t="s">
        <v>75</v>
      </c>
      <c r="E885" s="125" t="s">
        <v>12</v>
      </c>
      <c r="F885" s="124">
        <v>2100</v>
      </c>
      <c r="G885" s="126">
        <v>1.2878126955168945</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(Regional)</v>
      </c>
      <c r="D886" s="127" t="s">
        <v>75</v>
      </c>
      <c r="E886" s="125" t="s">
        <v>6</v>
      </c>
      <c r="F886" s="124">
        <v>2200</v>
      </c>
      <c r="G886" s="126">
        <v>1.0504759880366106</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(Regional)</v>
      </c>
      <c r="D887" s="127" t="s">
        <v>75</v>
      </c>
      <c r="E887" s="125" t="s">
        <v>7</v>
      </c>
      <c r="F887" s="124">
        <v>2200</v>
      </c>
      <c r="G887" s="126">
        <v>1.0436651248877356</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(Regional)</v>
      </c>
      <c r="D888" s="127" t="s">
        <v>75</v>
      </c>
      <c r="E888" s="125" t="s">
        <v>8</v>
      </c>
      <c r="F888" s="124">
        <v>2200</v>
      </c>
      <c r="G888" s="126">
        <v>1.1186095614440514</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(Regional)</v>
      </c>
      <c r="D889" s="127" t="s">
        <v>75</v>
      </c>
      <c r="E889" s="125" t="s">
        <v>9</v>
      </c>
      <c r="F889" s="124">
        <v>2200</v>
      </c>
      <c r="G889" s="126">
        <v>1.1005912017516508</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(Regional)</v>
      </c>
      <c r="D890" s="127" t="s">
        <v>75</v>
      </c>
      <c r="E890" s="125" t="s">
        <v>10</v>
      </c>
      <c r="F890" s="124">
        <v>2200</v>
      </c>
      <c r="G890" s="126">
        <v>1.2668942720115584</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(Regional)</v>
      </c>
      <c r="D891" s="127" t="s">
        <v>75</v>
      </c>
      <c r="E891" s="125" t="s">
        <v>11</v>
      </c>
      <c r="F891" s="124">
        <v>2200</v>
      </c>
      <c r="G891" s="126">
        <v>1.236559223820749</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(Regional)</v>
      </c>
      <c r="D892" s="127" t="s">
        <v>75</v>
      </c>
      <c r="E892" s="125" t="s">
        <v>12</v>
      </c>
      <c r="F892" s="124">
        <v>2200</v>
      </c>
      <c r="G892" s="126">
        <v>1.5618543692672002</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(Regional)</v>
      </c>
      <c r="D893" s="127" t="s">
        <v>75</v>
      </c>
      <c r="E893" s="125" t="s">
        <v>6</v>
      </c>
      <c r="F893" s="124">
        <v>2300</v>
      </c>
      <c r="G893" s="126">
        <v>1.0689175360447152</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(Regional)</v>
      </c>
      <c r="D894" s="127" t="s">
        <v>75</v>
      </c>
      <c r="E894" s="125" t="s">
        <v>7</v>
      </c>
      <c r="F894" s="124">
        <v>2300</v>
      </c>
      <c r="G894" s="126">
        <v>1.0625158878002374</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(Regional)</v>
      </c>
      <c r="D895" s="127" t="s">
        <v>75</v>
      </c>
      <c r="E895" s="125" t="s">
        <v>8</v>
      </c>
      <c r="F895" s="124">
        <v>2300</v>
      </c>
      <c r="G895" s="126">
        <v>1.1803804116377485</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(Regional)</v>
      </c>
      <c r="D896" s="127" t="s">
        <v>75</v>
      </c>
      <c r="E896" s="125" t="s">
        <v>9</v>
      </c>
      <c r="F896" s="124">
        <v>2300</v>
      </c>
      <c r="G896" s="126">
        <v>1.1460857760234557</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(Regional)</v>
      </c>
      <c r="D897" s="127" t="s">
        <v>75</v>
      </c>
      <c r="E897" s="125" t="s">
        <v>10</v>
      </c>
      <c r="F897" s="124">
        <v>2300</v>
      </c>
      <c r="G897" s="126">
        <v>1.3982199444954504</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(Regional)</v>
      </c>
      <c r="D898" s="127" t="s">
        <v>75</v>
      </c>
      <c r="E898" s="125" t="s">
        <v>11</v>
      </c>
      <c r="F898" s="124">
        <v>2300</v>
      </c>
      <c r="G898" s="126">
        <v>1.3495296463427138</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(Regional)</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295</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295</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295</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295</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295</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295</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295</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295</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295</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295</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295</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295</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295</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295</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295</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295</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295</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295</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295</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295</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295</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531</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531</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531</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531</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531</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531</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531</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531</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531</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531</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531</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531</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531</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531</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531</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531</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531</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531</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531</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531</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531</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531</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531</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531</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531</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531</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531</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531</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531</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531</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531</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531</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531</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531</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531</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531</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531</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531</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531</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531</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531</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531</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531</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531</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531</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531</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531</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531</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531</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531</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531</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531</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531</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531</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531</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531</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531</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531</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531</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531</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531</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531</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531</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531</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531</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531</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531</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531</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531</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531</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531</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531</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531</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531</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531</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531</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531</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531</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531</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531</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531</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531</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531</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531</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531</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531</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531</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531</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531</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531</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531</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531</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531</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531</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531</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531</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531</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531</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531</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531</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531</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531</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531</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531</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531</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531</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531</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531</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531</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531</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531</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531</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531</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531</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531</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531</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531</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531</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531</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531</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531</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531</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531</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531</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531</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531</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531</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531</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531</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531</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531</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531</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531</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531</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531</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531</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531</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531</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531</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531</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531</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531</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531</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531</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531</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531</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531</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531</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531</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531</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531</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531</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531</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531</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531</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531</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531</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531</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531</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531</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531</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531</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531</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531</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531</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531</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531</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531</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531</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531</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531</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531</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531</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531</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531</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531</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531</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531</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531</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531</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531</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531</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531</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531</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531</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531</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531</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531</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531</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531</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531</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531</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531</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531</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531</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531</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533</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533</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533</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533</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533</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533</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533</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533</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533</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533</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533</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533</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533</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533</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533</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533</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533</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533</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533</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533</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533</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533</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533</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533</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533</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533</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533</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533</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533</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533</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533</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533</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533</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533</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533</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533</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533</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533</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533</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533</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533</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533</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533</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533</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533</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533</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533</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533</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533</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533</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533</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533</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533</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533</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533</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533</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533</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533</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533</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533</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533</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533</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533</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533</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533</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533</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533</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533</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533</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533</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533</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533</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533</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533</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533</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533</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533</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533</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533</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533</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533</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533</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533</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533</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533</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533</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533</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533</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533</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533</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533</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533</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533</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533</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533</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533</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533</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533</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533</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533</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533</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533</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533</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533</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533</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533</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533</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533</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533</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533</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533</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533</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533</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533</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533</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533</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533</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533</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533</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533</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533</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533</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533</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533</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533</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533</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533</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533</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533</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533</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533</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533</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533</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533</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533</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533</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533</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533</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533</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533</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533</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533</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533</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533</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533</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533</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533</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533</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533</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533</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533</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533</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533</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533</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533</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533</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533</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533</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533</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533</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533</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533</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533</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533</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533</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533</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533</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533</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533</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533</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533</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533</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533</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533</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533</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533</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533</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533</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533</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533</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533</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533</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533</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533</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533</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533</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533</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533</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533</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533</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533</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533</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533</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533</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533</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533</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212</v>
      </c>
      <c r="C1" s="7" t="s">
        <v>473</v>
      </c>
      <c r="D1" s="7" t="s">
        <v>221</v>
      </c>
      <c r="E1" s="7" t="s">
        <v>213</v>
      </c>
      <c r="F1" s="22" t="s">
        <v>222</v>
      </c>
      <c r="G1" s="7" t="s">
        <v>264</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297</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297</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297</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297</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297</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297</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297</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297</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297</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297</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297</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297</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297</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297</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297</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297</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297</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297</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297</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297</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297</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297</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297</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297</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297</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297</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297</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297</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297</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297</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297</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297</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297</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297</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297</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297</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297</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297</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297</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297</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297</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297</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297</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297</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297</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297</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297</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297</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297</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649</v>
      </c>
      <c r="C247" s="33" t="s">
        <v>477</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649</v>
      </c>
      <c r="C248" s="33" t="s">
        <v>477</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649</v>
      </c>
      <c r="C249" s="33" t="s">
        <v>477</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649</v>
      </c>
      <c r="C250" s="33" t="s">
        <v>477</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649</v>
      </c>
      <c r="C251" s="33" t="s">
        <v>477</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649</v>
      </c>
      <c r="C252" s="33" t="s">
        <v>477</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649</v>
      </c>
      <c r="C253" s="33" t="s">
        <v>477</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649</v>
      </c>
      <c r="C254" s="33" t="s">
        <v>477</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649</v>
      </c>
      <c r="C255" s="33" t="s">
        <v>477</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649</v>
      </c>
      <c r="C256" s="33" t="s">
        <v>477</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649</v>
      </c>
      <c r="C257" s="33" t="s">
        <v>477</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649</v>
      </c>
      <c r="C258" s="33" t="s">
        <v>477</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649</v>
      </c>
      <c r="C259" s="33" t="s">
        <v>477</v>
      </c>
      <c r="D259" s="34"/>
      <c r="E259" s="33"/>
      <c r="F259" s="32" t="s">
        <v>475</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649</v>
      </c>
      <c r="C260" s="33" t="s">
        <v>477</v>
      </c>
      <c r="D260" s="34"/>
      <c r="E260" s="33"/>
      <c r="F260" s="32" t="s">
        <v>475</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649</v>
      </c>
      <c r="C261" s="33" t="s">
        <v>477</v>
      </c>
      <c r="D261" s="34"/>
      <c r="E261" s="33"/>
      <c r="F261" s="32" t="s">
        <v>475</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649</v>
      </c>
      <c r="C262" s="33" t="s">
        <v>477</v>
      </c>
      <c r="D262" s="34"/>
      <c r="E262" s="33"/>
      <c r="F262" s="32" t="s">
        <v>475</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649</v>
      </c>
      <c r="C263" s="33" t="s">
        <v>477</v>
      </c>
      <c r="D263" s="34"/>
      <c r="E263" s="33"/>
      <c r="F263" s="32" t="s">
        <v>475</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649</v>
      </c>
      <c r="C264" s="33" t="s">
        <v>477</v>
      </c>
      <c r="D264" s="34"/>
      <c r="E264" s="33"/>
      <c r="F264" s="32" t="s">
        <v>475</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649</v>
      </c>
      <c r="C265" s="33" t="s">
        <v>477</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649</v>
      </c>
      <c r="C266" s="33" t="s">
        <v>477</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649</v>
      </c>
      <c r="C267" s="33" t="s">
        <v>477</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649</v>
      </c>
      <c r="C268" s="33" t="s">
        <v>477</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649</v>
      </c>
      <c r="C269" s="33" t="s">
        <v>477</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649</v>
      </c>
      <c r="C270" s="33" t="s">
        <v>477</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649</v>
      </c>
      <c r="C271" s="33" t="s">
        <v>477</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649</v>
      </c>
      <c r="C272" s="33" t="s">
        <v>477</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649</v>
      </c>
      <c r="C273" s="33" t="s">
        <v>477</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649</v>
      </c>
      <c r="C274" s="33" t="s">
        <v>477</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649</v>
      </c>
      <c r="C275" s="33" t="s">
        <v>477</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649</v>
      </c>
      <c r="C276" s="33" t="s">
        <v>477</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649</v>
      </c>
      <c r="C277" s="33" t="s">
        <v>477</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649</v>
      </c>
      <c r="C278" s="33" t="s">
        <v>477</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649</v>
      </c>
      <c r="C279" s="33" t="s">
        <v>477</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649</v>
      </c>
      <c r="C280" s="33" t="s">
        <v>477</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649</v>
      </c>
      <c r="C281" s="33" t="s">
        <v>477</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649</v>
      </c>
      <c r="C282" s="33" t="s">
        <v>477</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649</v>
      </c>
      <c r="C283" s="33" t="s">
        <v>477</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649</v>
      </c>
      <c r="C284" s="33" t="s">
        <v>477</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649</v>
      </c>
      <c r="C285" s="33" t="s">
        <v>477</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649</v>
      </c>
      <c r="C286" s="33" t="s">
        <v>477</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649</v>
      </c>
      <c r="C287" s="33" t="s">
        <v>477</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649</v>
      </c>
      <c r="C288" s="33" t="s">
        <v>477</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649</v>
      </c>
      <c r="C289" s="33" t="s">
        <v>476</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649</v>
      </c>
      <c r="C290" s="33" t="s">
        <v>476</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649</v>
      </c>
      <c r="C291" s="33" t="s">
        <v>476</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649</v>
      </c>
      <c r="C292" s="33" t="s">
        <v>476</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649</v>
      </c>
      <c r="C293" s="33" t="s">
        <v>476</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649</v>
      </c>
      <c r="C294" s="33" t="s">
        <v>476</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649</v>
      </c>
      <c r="C295" s="33" t="s">
        <v>476</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649</v>
      </c>
      <c r="C296" s="33" t="s">
        <v>476</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649</v>
      </c>
      <c r="C297" s="33" t="s">
        <v>476</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649</v>
      </c>
      <c r="C298" s="33" t="s">
        <v>476</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649</v>
      </c>
      <c r="C299" s="33" t="s">
        <v>476</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649</v>
      </c>
      <c r="C300" s="33" t="s">
        <v>476</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649</v>
      </c>
      <c r="C301" s="33" t="s">
        <v>476</v>
      </c>
      <c r="D301" s="34"/>
      <c r="E301" s="33"/>
      <c r="F301" s="32" t="s">
        <v>475</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649</v>
      </c>
      <c r="C302" s="33" t="s">
        <v>476</v>
      </c>
      <c r="D302" s="34"/>
      <c r="E302" s="33"/>
      <c r="F302" s="32" t="s">
        <v>475</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649</v>
      </c>
      <c r="C303" s="33" t="s">
        <v>476</v>
      </c>
      <c r="D303" s="34"/>
      <c r="E303" s="33"/>
      <c r="F303" s="32" t="s">
        <v>475</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649</v>
      </c>
      <c r="C304" s="33" t="s">
        <v>476</v>
      </c>
      <c r="D304" s="34"/>
      <c r="E304" s="33"/>
      <c r="F304" s="32" t="s">
        <v>475</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649</v>
      </c>
      <c r="C305" s="33" t="s">
        <v>476</v>
      </c>
      <c r="D305" s="34"/>
      <c r="E305" s="33"/>
      <c r="F305" s="32" t="s">
        <v>475</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649</v>
      </c>
      <c r="C306" s="33" t="s">
        <v>476</v>
      </c>
      <c r="D306" s="34"/>
      <c r="E306" s="33"/>
      <c r="F306" s="32" t="s">
        <v>475</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649</v>
      </c>
      <c r="C307" s="33" t="s">
        <v>476</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649</v>
      </c>
      <c r="C308" s="33" t="s">
        <v>476</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649</v>
      </c>
      <c r="C309" s="33" t="s">
        <v>476</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649</v>
      </c>
      <c r="C310" s="33" t="s">
        <v>476</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649</v>
      </c>
      <c r="C311" s="33" t="s">
        <v>476</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649</v>
      </c>
      <c r="C312" s="33" t="s">
        <v>476</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649</v>
      </c>
      <c r="C313" s="33" t="s">
        <v>476</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649</v>
      </c>
      <c r="C314" s="33" t="s">
        <v>476</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649</v>
      </c>
      <c r="C315" s="33" t="s">
        <v>476</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649</v>
      </c>
      <c r="C316" s="33" t="s">
        <v>476</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649</v>
      </c>
      <c r="C317" s="33" t="s">
        <v>476</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649</v>
      </c>
      <c r="C318" s="33" t="s">
        <v>476</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649</v>
      </c>
      <c r="C319" s="33" t="s">
        <v>476</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649</v>
      </c>
      <c r="C320" s="33" t="s">
        <v>476</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649</v>
      </c>
      <c r="C321" s="33" t="s">
        <v>476</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649</v>
      </c>
      <c r="C322" s="33" t="s">
        <v>476</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649</v>
      </c>
      <c r="C323" s="33" t="s">
        <v>476</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649</v>
      </c>
      <c r="C324" s="33" t="s">
        <v>476</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649</v>
      </c>
      <c r="C325" s="33" t="s">
        <v>476</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649</v>
      </c>
      <c r="C326" s="33" t="s">
        <v>476</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649</v>
      </c>
      <c r="C327" s="33" t="s">
        <v>476</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649</v>
      </c>
      <c r="C328" s="33" t="s">
        <v>476</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649</v>
      </c>
      <c r="C329" s="33" t="s">
        <v>476</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649</v>
      </c>
      <c r="C330" s="33" t="s">
        <v>476</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649</v>
      </c>
      <c r="C331" s="33" t="s">
        <v>474</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649</v>
      </c>
      <c r="C332" s="33" t="s">
        <v>474</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649</v>
      </c>
      <c r="C333" s="33" t="s">
        <v>474</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649</v>
      </c>
      <c r="C334" s="33" t="s">
        <v>474</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649</v>
      </c>
      <c r="C335" s="33" t="s">
        <v>474</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649</v>
      </c>
      <c r="C336" s="33" t="s">
        <v>474</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649</v>
      </c>
      <c r="C337" s="33" t="s">
        <v>474</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649</v>
      </c>
      <c r="C338" s="33" t="s">
        <v>474</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649</v>
      </c>
      <c r="C339" s="33" t="s">
        <v>474</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649</v>
      </c>
      <c r="C340" s="33" t="s">
        <v>474</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649</v>
      </c>
      <c r="C341" s="33" t="s">
        <v>474</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649</v>
      </c>
      <c r="C342" s="33" t="s">
        <v>474</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649</v>
      </c>
      <c r="C343" s="33" t="s">
        <v>474</v>
      </c>
      <c r="D343" s="34"/>
      <c r="E343" s="33"/>
      <c r="F343" s="32" t="s">
        <v>475</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649</v>
      </c>
      <c r="C344" s="33" t="s">
        <v>474</v>
      </c>
      <c r="D344" s="34"/>
      <c r="E344" s="33"/>
      <c r="F344" s="32" t="s">
        <v>475</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649</v>
      </c>
      <c r="C345" s="33" t="s">
        <v>474</v>
      </c>
      <c r="D345" s="34"/>
      <c r="E345" s="33"/>
      <c r="F345" s="32" t="s">
        <v>475</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649</v>
      </c>
      <c r="C346" s="33" t="s">
        <v>474</v>
      </c>
      <c r="D346" s="34"/>
      <c r="E346" s="33"/>
      <c r="F346" s="32" t="s">
        <v>475</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649</v>
      </c>
      <c r="C347" s="33" t="s">
        <v>474</v>
      </c>
      <c r="D347" s="34"/>
      <c r="E347" s="33"/>
      <c r="F347" s="32" t="s">
        <v>475</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649</v>
      </c>
      <c r="C348" s="33" t="s">
        <v>474</v>
      </c>
      <c r="D348" s="34"/>
      <c r="E348" s="33"/>
      <c r="F348" s="32" t="s">
        <v>475</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649</v>
      </c>
      <c r="C349" s="33" t="s">
        <v>474</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649</v>
      </c>
      <c r="C350" s="33" t="s">
        <v>474</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649</v>
      </c>
      <c r="C351" s="33" t="s">
        <v>474</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649</v>
      </c>
      <c r="C352" s="33" t="s">
        <v>474</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649</v>
      </c>
      <c r="C353" s="33" t="s">
        <v>474</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649</v>
      </c>
      <c r="C354" s="33" t="s">
        <v>474</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649</v>
      </c>
      <c r="C355" s="33" t="s">
        <v>474</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649</v>
      </c>
      <c r="C356" s="33" t="s">
        <v>474</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649</v>
      </c>
      <c r="C357" s="33" t="s">
        <v>474</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649</v>
      </c>
      <c r="C358" s="33" t="s">
        <v>474</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649</v>
      </c>
      <c r="C359" s="33" t="s">
        <v>474</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649</v>
      </c>
      <c r="C360" s="33" t="s">
        <v>474</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649</v>
      </c>
      <c r="C361" s="33" t="s">
        <v>474</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649</v>
      </c>
      <c r="C362" s="33" t="s">
        <v>474</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649</v>
      </c>
      <c r="C363" s="33" t="s">
        <v>474</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649</v>
      </c>
      <c r="C364" s="33" t="s">
        <v>474</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649</v>
      </c>
      <c r="C365" s="33" t="s">
        <v>474</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649</v>
      </c>
      <c r="C366" s="33" t="s">
        <v>474</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649</v>
      </c>
      <c r="C367" s="33" t="s">
        <v>474</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649</v>
      </c>
      <c r="C368" s="33" t="s">
        <v>474</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649</v>
      </c>
      <c r="C369" s="33" t="s">
        <v>474</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649</v>
      </c>
      <c r="C370" s="33" t="s">
        <v>474</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649</v>
      </c>
      <c r="C371" s="33" t="s">
        <v>474</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649</v>
      </c>
      <c r="C372" s="33" t="s">
        <v>474</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455</v>
      </c>
      <c r="C373" s="33" t="s">
        <v>440</v>
      </c>
      <c r="D373" t="s">
        <v>441</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455</v>
      </c>
      <c r="C374" s="33" t="s">
        <v>440</v>
      </c>
      <c r="D374" t="s">
        <v>441</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455</v>
      </c>
      <c r="C375" s="33" t="s">
        <v>440</v>
      </c>
      <c r="D375" t="s">
        <v>441</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455</v>
      </c>
      <c r="C376" s="33" t="s">
        <v>440</v>
      </c>
      <c r="D376" t="s">
        <v>441</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455</v>
      </c>
      <c r="C377" s="33" t="s">
        <v>440</v>
      </c>
      <c r="D377" t="s">
        <v>441</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455</v>
      </c>
      <c r="C378" s="33" t="s">
        <v>440</v>
      </c>
      <c r="D378" t="s">
        <v>441</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455</v>
      </c>
      <c r="C379" s="33" t="s">
        <v>440</v>
      </c>
      <c r="D379" t="s">
        <v>441</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455</v>
      </c>
      <c r="C380" s="33" t="s">
        <v>440</v>
      </c>
      <c r="D380" t="s">
        <v>441</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455</v>
      </c>
      <c r="C381" s="33" t="s">
        <v>440</v>
      </c>
      <c r="D381" t="s">
        <v>441</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455</v>
      </c>
      <c r="C382" s="33" t="s">
        <v>440</v>
      </c>
      <c r="D382" t="s">
        <v>441</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455</v>
      </c>
      <c r="C383" s="33" t="s">
        <v>440</v>
      </c>
      <c r="D383" t="s">
        <v>441</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455</v>
      </c>
      <c r="C384" s="33" t="s">
        <v>440</v>
      </c>
      <c r="D384" t="s">
        <v>441</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455</v>
      </c>
      <c r="C385" s="33" t="s">
        <v>440</v>
      </c>
      <c r="D385" t="s">
        <v>441</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455</v>
      </c>
      <c r="C386" s="33" t="s">
        <v>440</v>
      </c>
      <c r="D386" t="s">
        <v>441</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455</v>
      </c>
      <c r="C387" s="33" t="s">
        <v>440</v>
      </c>
      <c r="D387" t="s">
        <v>441</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455</v>
      </c>
      <c r="C388" s="33" t="s">
        <v>440</v>
      </c>
      <c r="D388" t="s">
        <v>441</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455</v>
      </c>
      <c r="C389" s="33" t="s">
        <v>440</v>
      </c>
      <c r="D389" t="s">
        <v>441</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455</v>
      </c>
      <c r="C390" s="33" t="s">
        <v>440</v>
      </c>
      <c r="D390" t="s">
        <v>441</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455</v>
      </c>
      <c r="C391" s="33" t="s">
        <v>440</v>
      </c>
      <c r="D391" t="s">
        <v>441</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455</v>
      </c>
      <c r="C392" s="33" t="s">
        <v>440</v>
      </c>
      <c r="D392" t="s">
        <v>441</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455</v>
      </c>
      <c r="C393" s="33" t="s">
        <v>440</v>
      </c>
      <c r="D393" t="s">
        <v>441</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455</v>
      </c>
      <c r="C394" s="33" t="s">
        <v>440</v>
      </c>
      <c r="D394" t="s">
        <v>441</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455</v>
      </c>
      <c r="C395" s="33" t="s">
        <v>440</v>
      </c>
      <c r="D395" t="s">
        <v>441</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455</v>
      </c>
      <c r="C396" s="33" t="s">
        <v>440</v>
      </c>
      <c r="D396" t="s">
        <v>441</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455</v>
      </c>
      <c r="C397" s="33" t="s">
        <v>440</v>
      </c>
      <c r="D397" t="s">
        <v>441</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455</v>
      </c>
      <c r="C398" s="33" t="s">
        <v>440</v>
      </c>
      <c r="D398" t="s">
        <v>441</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455</v>
      </c>
      <c r="C399" s="33" t="s">
        <v>440</v>
      </c>
      <c r="D399" t="s">
        <v>441</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455</v>
      </c>
      <c r="C400" s="33" t="s">
        <v>440</v>
      </c>
      <c r="D400" t="s">
        <v>441</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455</v>
      </c>
      <c r="C401" s="33" t="s">
        <v>440</v>
      </c>
      <c r="D401" t="s">
        <v>441</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455</v>
      </c>
      <c r="C402" s="33" t="s">
        <v>440</v>
      </c>
      <c r="D402" t="s">
        <v>441</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455</v>
      </c>
      <c r="C403" s="33" t="s">
        <v>440</v>
      </c>
      <c r="D403" t="s">
        <v>441</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455</v>
      </c>
      <c r="C404" s="33" t="s">
        <v>440</v>
      </c>
      <c r="D404" t="s">
        <v>442</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455</v>
      </c>
      <c r="C405" s="33" t="s">
        <v>440</v>
      </c>
      <c r="D405" t="s">
        <v>442</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455</v>
      </c>
      <c r="C406" s="33" t="s">
        <v>440</v>
      </c>
      <c r="D406" t="s">
        <v>442</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455</v>
      </c>
      <c r="C407" s="33" t="s">
        <v>440</v>
      </c>
      <c r="D407" t="s">
        <v>442</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455</v>
      </c>
      <c r="C408" s="33" t="s">
        <v>440</v>
      </c>
      <c r="D408" t="s">
        <v>442</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455</v>
      </c>
      <c r="C409" s="33" t="s">
        <v>440</v>
      </c>
      <c r="D409" t="s">
        <v>442</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455</v>
      </c>
      <c r="C410" s="33" t="s">
        <v>440</v>
      </c>
      <c r="D410" t="s">
        <v>442</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455</v>
      </c>
      <c r="C411" s="33" t="s">
        <v>440</v>
      </c>
      <c r="D411" t="s">
        <v>442</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455</v>
      </c>
      <c r="C412" s="33" t="s">
        <v>440</v>
      </c>
      <c r="D412" t="s">
        <v>442</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455</v>
      </c>
      <c r="C413" s="33" t="s">
        <v>440</v>
      </c>
      <c r="D413" t="s">
        <v>442</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455</v>
      </c>
      <c r="C414" s="33" t="s">
        <v>440</v>
      </c>
      <c r="D414" t="s">
        <v>442</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455</v>
      </c>
      <c r="C415" s="33" t="s">
        <v>440</v>
      </c>
      <c r="D415" t="s">
        <v>442</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455</v>
      </c>
      <c r="C416" s="33" t="s">
        <v>440</v>
      </c>
      <c r="D416" t="s">
        <v>442</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455</v>
      </c>
      <c r="C417" s="33" t="s">
        <v>440</v>
      </c>
      <c r="D417" t="s">
        <v>442</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455</v>
      </c>
      <c r="C418" s="33" t="s">
        <v>440</v>
      </c>
      <c r="D418" t="s">
        <v>442</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455</v>
      </c>
      <c r="C419" s="33" t="s">
        <v>440</v>
      </c>
      <c r="D419" t="s">
        <v>442</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455</v>
      </c>
      <c r="C420" s="33" t="s">
        <v>440</v>
      </c>
      <c r="D420" t="s">
        <v>442</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455</v>
      </c>
      <c r="C421" s="33" t="s">
        <v>440</v>
      </c>
      <c r="D421" t="s">
        <v>442</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455</v>
      </c>
      <c r="C422" s="33" t="s">
        <v>440</v>
      </c>
      <c r="D422" t="s">
        <v>442</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455</v>
      </c>
      <c r="C423" s="33" t="s">
        <v>440</v>
      </c>
      <c r="D423" t="s">
        <v>442</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455</v>
      </c>
      <c r="C424" s="33" t="s">
        <v>440</v>
      </c>
      <c r="D424" t="s">
        <v>442</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455</v>
      </c>
      <c r="C425" s="33" t="s">
        <v>440</v>
      </c>
      <c r="D425" t="s">
        <v>442</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455</v>
      </c>
      <c r="C426" s="33" t="s">
        <v>440</v>
      </c>
      <c r="D426" t="s">
        <v>442</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455</v>
      </c>
      <c r="C427" s="33" t="s">
        <v>440</v>
      </c>
      <c r="D427" t="s">
        <v>442</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455</v>
      </c>
      <c r="C428" s="33" t="s">
        <v>440</v>
      </c>
      <c r="D428" t="s">
        <v>442</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455</v>
      </c>
      <c r="C429" s="33" t="s">
        <v>440</v>
      </c>
      <c r="D429" t="s">
        <v>442</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455</v>
      </c>
      <c r="C430" s="33" t="s">
        <v>440</v>
      </c>
      <c r="D430" t="s">
        <v>442</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455</v>
      </c>
      <c r="C431" s="33" t="s">
        <v>440</v>
      </c>
      <c r="D431" t="s">
        <v>442</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455</v>
      </c>
      <c r="C432" s="33" t="s">
        <v>440</v>
      </c>
      <c r="D432" t="s">
        <v>442</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455</v>
      </c>
      <c r="C433" s="33" t="s">
        <v>440</v>
      </c>
      <c r="D433" t="s">
        <v>442</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455</v>
      </c>
      <c r="C434" s="33" t="s">
        <v>440</v>
      </c>
      <c r="D434" t="s">
        <v>442</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455</v>
      </c>
      <c r="C435" s="33" t="s">
        <v>440</v>
      </c>
      <c r="D435" t="s">
        <v>443</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455</v>
      </c>
      <c r="C436" s="33" t="s">
        <v>440</v>
      </c>
      <c r="D436" t="s">
        <v>443</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455</v>
      </c>
      <c r="C437" s="33" t="s">
        <v>440</v>
      </c>
      <c r="D437" t="s">
        <v>443</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455</v>
      </c>
      <c r="C438" s="33" t="s">
        <v>440</v>
      </c>
      <c r="D438" t="s">
        <v>443</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455</v>
      </c>
      <c r="C439" s="33" t="s">
        <v>440</v>
      </c>
      <c r="D439" t="s">
        <v>443</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455</v>
      </c>
      <c r="C440" s="33" t="s">
        <v>440</v>
      </c>
      <c r="D440" t="s">
        <v>443</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455</v>
      </c>
      <c r="C441" s="33" t="s">
        <v>440</v>
      </c>
      <c r="D441" t="s">
        <v>443</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455</v>
      </c>
      <c r="C442" s="33" t="s">
        <v>440</v>
      </c>
      <c r="D442" t="s">
        <v>443</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455</v>
      </c>
      <c r="C443" s="33" t="s">
        <v>440</v>
      </c>
      <c r="D443" t="s">
        <v>443</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455</v>
      </c>
      <c r="C444" s="33" t="s">
        <v>440</v>
      </c>
      <c r="D444" t="s">
        <v>443</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455</v>
      </c>
      <c r="C445" s="33" t="s">
        <v>440</v>
      </c>
      <c r="D445" t="s">
        <v>443</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455</v>
      </c>
      <c r="C446" s="33" t="s">
        <v>440</v>
      </c>
      <c r="D446" t="s">
        <v>443</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455</v>
      </c>
      <c r="C447" s="33" t="s">
        <v>440</v>
      </c>
      <c r="D447" t="s">
        <v>443</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455</v>
      </c>
      <c r="C448" s="33" t="s">
        <v>440</v>
      </c>
      <c r="D448" t="s">
        <v>443</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455</v>
      </c>
      <c r="C449" s="33" t="s">
        <v>440</v>
      </c>
      <c r="D449" t="s">
        <v>443</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455</v>
      </c>
      <c r="C450" s="33" t="s">
        <v>440</v>
      </c>
      <c r="D450" t="s">
        <v>443</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455</v>
      </c>
      <c r="C451" s="33" t="s">
        <v>440</v>
      </c>
      <c r="D451" t="s">
        <v>443</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455</v>
      </c>
      <c r="C452" s="33" t="s">
        <v>440</v>
      </c>
      <c r="D452" t="s">
        <v>443</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455</v>
      </c>
      <c r="C453" s="33" t="s">
        <v>440</v>
      </c>
      <c r="D453" t="s">
        <v>443</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455</v>
      </c>
      <c r="C454" s="33" t="s">
        <v>440</v>
      </c>
      <c r="D454" t="s">
        <v>443</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455</v>
      </c>
      <c r="C455" s="33" t="s">
        <v>440</v>
      </c>
      <c r="D455" t="s">
        <v>443</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455</v>
      </c>
      <c r="C456" s="33" t="s">
        <v>440</v>
      </c>
      <c r="D456" t="s">
        <v>443</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455</v>
      </c>
      <c r="C457" s="33" t="s">
        <v>440</v>
      </c>
      <c r="D457" t="s">
        <v>443</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455</v>
      </c>
      <c r="C458" s="33" t="s">
        <v>440</v>
      </c>
      <c r="D458" t="s">
        <v>443</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455</v>
      </c>
      <c r="C459" s="33" t="s">
        <v>440</v>
      </c>
      <c r="D459" t="s">
        <v>443</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455</v>
      </c>
      <c r="C460" s="33" t="s">
        <v>440</v>
      </c>
      <c r="D460" t="s">
        <v>443</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455</v>
      </c>
      <c r="C461" s="33" t="s">
        <v>440</v>
      </c>
      <c r="D461" t="s">
        <v>443</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455</v>
      </c>
      <c r="C462" s="33" t="s">
        <v>440</v>
      </c>
      <c r="D462" t="s">
        <v>443</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455</v>
      </c>
      <c r="C463" s="33" t="s">
        <v>440</v>
      </c>
      <c r="D463" t="s">
        <v>443</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455</v>
      </c>
      <c r="C464" s="33" t="s">
        <v>440</v>
      </c>
      <c r="D464" t="s">
        <v>443</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455</v>
      </c>
      <c r="C465" s="33" t="s">
        <v>440</v>
      </c>
      <c r="D465" t="s">
        <v>443</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455</v>
      </c>
      <c r="C466" s="33" t="s">
        <v>440</v>
      </c>
      <c r="D466" t="s">
        <v>444</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455</v>
      </c>
      <c r="C467" s="33" t="s">
        <v>440</v>
      </c>
      <c r="D467" t="s">
        <v>444</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455</v>
      </c>
      <c r="C468" s="33" t="s">
        <v>440</v>
      </c>
      <c r="D468" t="s">
        <v>444</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455</v>
      </c>
      <c r="C469" s="33" t="s">
        <v>440</v>
      </c>
      <c r="D469" t="s">
        <v>444</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455</v>
      </c>
      <c r="C470" s="33" t="s">
        <v>440</v>
      </c>
      <c r="D470" t="s">
        <v>444</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455</v>
      </c>
      <c r="C471" s="33" t="s">
        <v>440</v>
      </c>
      <c r="D471" t="s">
        <v>444</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455</v>
      </c>
      <c r="C472" s="33" t="s">
        <v>440</v>
      </c>
      <c r="D472" t="s">
        <v>444</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455</v>
      </c>
      <c r="C473" s="33" t="s">
        <v>440</v>
      </c>
      <c r="D473" t="s">
        <v>444</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455</v>
      </c>
      <c r="C474" s="33" t="s">
        <v>440</v>
      </c>
      <c r="D474" t="s">
        <v>444</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455</v>
      </c>
      <c r="C475" s="33" t="s">
        <v>440</v>
      </c>
      <c r="D475" t="s">
        <v>444</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455</v>
      </c>
      <c r="C476" s="33" t="s">
        <v>440</v>
      </c>
      <c r="D476" t="s">
        <v>444</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455</v>
      </c>
      <c r="C477" s="33" t="s">
        <v>440</v>
      </c>
      <c r="D477" t="s">
        <v>444</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455</v>
      </c>
      <c r="C478" s="33" t="s">
        <v>440</v>
      </c>
      <c r="D478" t="s">
        <v>444</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455</v>
      </c>
      <c r="C479" s="33" t="s">
        <v>440</v>
      </c>
      <c r="D479" t="s">
        <v>444</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455</v>
      </c>
      <c r="C480" s="33" t="s">
        <v>440</v>
      </c>
      <c r="D480" t="s">
        <v>444</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455</v>
      </c>
      <c r="C481" s="33" t="s">
        <v>440</v>
      </c>
      <c r="D481" t="s">
        <v>444</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455</v>
      </c>
      <c r="C482" s="33" t="s">
        <v>440</v>
      </c>
      <c r="D482" t="s">
        <v>444</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455</v>
      </c>
      <c r="C483" s="33" t="s">
        <v>440</v>
      </c>
      <c r="D483" t="s">
        <v>444</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455</v>
      </c>
      <c r="C484" s="33" t="s">
        <v>440</v>
      </c>
      <c r="D484" t="s">
        <v>444</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455</v>
      </c>
      <c r="C485" s="33" t="s">
        <v>440</v>
      </c>
      <c r="D485" t="s">
        <v>444</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455</v>
      </c>
      <c r="C486" s="33" t="s">
        <v>440</v>
      </c>
      <c r="D486" t="s">
        <v>444</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455</v>
      </c>
      <c r="C487" s="33" t="s">
        <v>440</v>
      </c>
      <c r="D487" t="s">
        <v>444</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455</v>
      </c>
      <c r="C488" s="33" t="s">
        <v>440</v>
      </c>
      <c r="D488" t="s">
        <v>444</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455</v>
      </c>
      <c r="C489" s="33" t="s">
        <v>440</v>
      </c>
      <c r="D489" t="s">
        <v>444</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455</v>
      </c>
      <c r="C490" s="33" t="s">
        <v>440</v>
      </c>
      <c r="D490" t="s">
        <v>444</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455</v>
      </c>
      <c r="C491" s="33" t="s">
        <v>440</v>
      </c>
      <c r="D491" t="s">
        <v>444</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455</v>
      </c>
      <c r="C492" s="33" t="s">
        <v>440</v>
      </c>
      <c r="D492" t="s">
        <v>444</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455</v>
      </c>
      <c r="C493" s="33" t="s">
        <v>440</v>
      </c>
      <c r="D493" t="s">
        <v>444</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455</v>
      </c>
      <c r="C494" s="33" t="s">
        <v>440</v>
      </c>
      <c r="D494" t="s">
        <v>444</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455</v>
      </c>
      <c r="C495" s="33" t="s">
        <v>440</v>
      </c>
      <c r="D495" t="s">
        <v>444</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455</v>
      </c>
      <c r="C496" s="33" t="s">
        <v>440</v>
      </c>
      <c r="D496" t="s">
        <v>444</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455</v>
      </c>
      <c r="C497" s="33" t="s">
        <v>439</v>
      </c>
      <c r="D497" t="s">
        <v>441</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455</v>
      </c>
      <c r="C498" s="33" t="s">
        <v>439</v>
      </c>
      <c r="D498" t="s">
        <v>441</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455</v>
      </c>
      <c r="C499" s="33" t="s">
        <v>439</v>
      </c>
      <c r="D499" t="s">
        <v>441</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455</v>
      </c>
      <c r="C500" s="33" t="s">
        <v>439</v>
      </c>
      <c r="D500" t="s">
        <v>441</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455</v>
      </c>
      <c r="C501" s="33" t="s">
        <v>439</v>
      </c>
      <c r="D501" t="s">
        <v>441</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455</v>
      </c>
      <c r="C502" s="33" t="s">
        <v>439</v>
      </c>
      <c r="D502" t="s">
        <v>441</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455</v>
      </c>
      <c r="C503" s="33" t="s">
        <v>439</v>
      </c>
      <c r="D503" t="s">
        <v>441</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455</v>
      </c>
      <c r="C504" s="33" t="s">
        <v>439</v>
      </c>
      <c r="D504" t="s">
        <v>441</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455</v>
      </c>
      <c r="C505" s="33" t="s">
        <v>439</v>
      </c>
      <c r="D505" t="s">
        <v>441</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455</v>
      </c>
      <c r="C506" s="33" t="s">
        <v>439</v>
      </c>
      <c r="D506" t="s">
        <v>441</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455</v>
      </c>
      <c r="C507" s="33" t="s">
        <v>439</v>
      </c>
      <c r="D507" t="s">
        <v>441</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455</v>
      </c>
      <c r="C508" s="33" t="s">
        <v>439</v>
      </c>
      <c r="D508" t="s">
        <v>441</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455</v>
      </c>
      <c r="C509" s="33" t="s">
        <v>439</v>
      </c>
      <c r="D509" t="s">
        <v>441</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455</v>
      </c>
      <c r="C510" s="33" t="s">
        <v>439</v>
      </c>
      <c r="D510" t="s">
        <v>441</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455</v>
      </c>
      <c r="C511" s="33" t="s">
        <v>439</v>
      </c>
      <c r="D511" t="s">
        <v>441</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455</v>
      </c>
      <c r="C512" s="33" t="s">
        <v>439</v>
      </c>
      <c r="D512" t="s">
        <v>441</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455</v>
      </c>
      <c r="C513" s="33" t="s">
        <v>439</v>
      </c>
      <c r="D513" t="s">
        <v>441</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455</v>
      </c>
      <c r="C514" s="33" t="s">
        <v>439</v>
      </c>
      <c r="D514" t="s">
        <v>441</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455</v>
      </c>
      <c r="C515" s="33" t="s">
        <v>439</v>
      </c>
      <c r="D515" t="s">
        <v>441</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455</v>
      </c>
      <c r="C516" s="33" t="s">
        <v>439</v>
      </c>
      <c r="D516" t="s">
        <v>441</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455</v>
      </c>
      <c r="C517" s="33" t="s">
        <v>439</v>
      </c>
      <c r="D517" t="s">
        <v>441</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455</v>
      </c>
      <c r="C518" s="33" t="s">
        <v>439</v>
      </c>
      <c r="D518" t="s">
        <v>441</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455</v>
      </c>
      <c r="C519" s="33" t="s">
        <v>439</v>
      </c>
      <c r="D519" t="s">
        <v>441</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455</v>
      </c>
      <c r="C520" s="33" t="s">
        <v>439</v>
      </c>
      <c r="D520" t="s">
        <v>441</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455</v>
      </c>
      <c r="C521" s="33" t="s">
        <v>439</v>
      </c>
      <c r="D521" t="s">
        <v>441</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455</v>
      </c>
      <c r="C522" s="33" t="s">
        <v>439</v>
      </c>
      <c r="D522" t="s">
        <v>441</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455</v>
      </c>
      <c r="C523" s="33" t="s">
        <v>439</v>
      </c>
      <c r="D523" t="s">
        <v>441</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455</v>
      </c>
      <c r="C524" s="33" t="s">
        <v>439</v>
      </c>
      <c r="D524" t="s">
        <v>441</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455</v>
      </c>
      <c r="C525" s="33" t="s">
        <v>439</v>
      </c>
      <c r="D525" t="s">
        <v>441</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455</v>
      </c>
      <c r="C526" s="33" t="s">
        <v>439</v>
      </c>
      <c r="D526" t="s">
        <v>441</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455</v>
      </c>
      <c r="C527" s="33" t="s">
        <v>439</v>
      </c>
      <c r="D527" t="s">
        <v>441</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455</v>
      </c>
      <c r="C528" s="33" t="s">
        <v>439</v>
      </c>
      <c r="D528" t="s">
        <v>442</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455</v>
      </c>
      <c r="C529" s="33" t="s">
        <v>439</v>
      </c>
      <c r="D529" t="s">
        <v>442</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455</v>
      </c>
      <c r="C530" s="33" t="s">
        <v>439</v>
      </c>
      <c r="D530" t="s">
        <v>442</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455</v>
      </c>
      <c r="C531" s="33" t="s">
        <v>439</v>
      </c>
      <c r="D531" t="s">
        <v>442</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455</v>
      </c>
      <c r="C532" s="33" t="s">
        <v>439</v>
      </c>
      <c r="D532" t="s">
        <v>442</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455</v>
      </c>
      <c r="C533" s="33" t="s">
        <v>439</v>
      </c>
      <c r="D533" t="s">
        <v>442</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455</v>
      </c>
      <c r="C534" s="33" t="s">
        <v>439</v>
      </c>
      <c r="D534" t="s">
        <v>442</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455</v>
      </c>
      <c r="C535" s="33" t="s">
        <v>439</v>
      </c>
      <c r="D535" t="s">
        <v>442</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455</v>
      </c>
      <c r="C536" s="33" t="s">
        <v>439</v>
      </c>
      <c r="D536" t="s">
        <v>442</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455</v>
      </c>
      <c r="C537" s="33" t="s">
        <v>439</v>
      </c>
      <c r="D537" t="s">
        <v>442</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455</v>
      </c>
      <c r="C538" s="33" t="s">
        <v>439</v>
      </c>
      <c r="D538" t="s">
        <v>442</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455</v>
      </c>
      <c r="C539" s="33" t="s">
        <v>439</v>
      </c>
      <c r="D539" t="s">
        <v>442</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455</v>
      </c>
      <c r="C540" s="33" t="s">
        <v>439</v>
      </c>
      <c r="D540" t="s">
        <v>442</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455</v>
      </c>
      <c r="C541" s="33" t="s">
        <v>439</v>
      </c>
      <c r="D541" t="s">
        <v>442</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455</v>
      </c>
      <c r="C542" s="33" t="s">
        <v>439</v>
      </c>
      <c r="D542" t="s">
        <v>442</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455</v>
      </c>
      <c r="C543" s="33" t="s">
        <v>439</v>
      </c>
      <c r="D543" t="s">
        <v>442</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455</v>
      </c>
      <c r="C544" s="33" t="s">
        <v>439</v>
      </c>
      <c r="D544" t="s">
        <v>442</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455</v>
      </c>
      <c r="C545" s="33" t="s">
        <v>439</v>
      </c>
      <c r="D545" t="s">
        <v>442</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455</v>
      </c>
      <c r="C546" s="33" t="s">
        <v>439</v>
      </c>
      <c r="D546" t="s">
        <v>442</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455</v>
      </c>
      <c r="C547" s="33" t="s">
        <v>439</v>
      </c>
      <c r="D547" t="s">
        <v>442</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455</v>
      </c>
      <c r="C548" s="33" t="s">
        <v>439</v>
      </c>
      <c r="D548" t="s">
        <v>442</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455</v>
      </c>
      <c r="C549" s="33" t="s">
        <v>439</v>
      </c>
      <c r="D549" t="s">
        <v>442</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455</v>
      </c>
      <c r="C550" s="33" t="s">
        <v>439</v>
      </c>
      <c r="D550" t="s">
        <v>442</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455</v>
      </c>
      <c r="C551" s="33" t="s">
        <v>439</v>
      </c>
      <c r="D551" t="s">
        <v>442</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455</v>
      </c>
      <c r="C552" s="33" t="s">
        <v>439</v>
      </c>
      <c r="D552" t="s">
        <v>442</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455</v>
      </c>
      <c r="C553" s="33" t="s">
        <v>439</v>
      </c>
      <c r="D553" t="s">
        <v>442</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455</v>
      </c>
      <c r="C554" s="33" t="s">
        <v>439</v>
      </c>
      <c r="D554" t="s">
        <v>442</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455</v>
      </c>
      <c r="C555" s="33" t="s">
        <v>439</v>
      </c>
      <c r="D555" t="s">
        <v>442</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455</v>
      </c>
      <c r="C556" s="33" t="s">
        <v>439</v>
      </c>
      <c r="D556" t="s">
        <v>442</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455</v>
      </c>
      <c r="C557" s="33" t="s">
        <v>439</v>
      </c>
      <c r="D557" t="s">
        <v>442</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455</v>
      </c>
      <c r="C558" s="33" t="s">
        <v>439</v>
      </c>
      <c r="D558" t="s">
        <v>442</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455</v>
      </c>
      <c r="C559" s="33" t="s">
        <v>439</v>
      </c>
      <c r="D559" t="s">
        <v>443</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455</v>
      </c>
      <c r="C560" s="33" t="s">
        <v>439</v>
      </c>
      <c r="D560" t="s">
        <v>443</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455</v>
      </c>
      <c r="C561" s="33" t="s">
        <v>439</v>
      </c>
      <c r="D561" t="s">
        <v>443</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455</v>
      </c>
      <c r="C562" s="33" t="s">
        <v>439</v>
      </c>
      <c r="D562" t="s">
        <v>443</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455</v>
      </c>
      <c r="C563" s="33" t="s">
        <v>439</v>
      </c>
      <c r="D563" t="s">
        <v>443</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455</v>
      </c>
      <c r="C564" s="33" t="s">
        <v>439</v>
      </c>
      <c r="D564" t="s">
        <v>443</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455</v>
      </c>
      <c r="C565" s="33" t="s">
        <v>439</v>
      </c>
      <c r="D565" t="s">
        <v>443</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455</v>
      </c>
      <c r="C566" s="33" t="s">
        <v>439</v>
      </c>
      <c r="D566" t="s">
        <v>443</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455</v>
      </c>
      <c r="C567" s="33" t="s">
        <v>439</v>
      </c>
      <c r="D567" t="s">
        <v>443</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455</v>
      </c>
      <c r="C568" s="33" t="s">
        <v>439</v>
      </c>
      <c r="D568" t="s">
        <v>443</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455</v>
      </c>
      <c r="C569" s="33" t="s">
        <v>439</v>
      </c>
      <c r="D569" t="s">
        <v>443</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455</v>
      </c>
      <c r="C570" s="33" t="s">
        <v>439</v>
      </c>
      <c r="D570" t="s">
        <v>443</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455</v>
      </c>
      <c r="C571" s="33" t="s">
        <v>439</v>
      </c>
      <c r="D571" t="s">
        <v>443</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455</v>
      </c>
      <c r="C572" s="33" t="s">
        <v>439</v>
      </c>
      <c r="D572" t="s">
        <v>443</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455</v>
      </c>
      <c r="C573" s="33" t="s">
        <v>439</v>
      </c>
      <c r="D573" t="s">
        <v>443</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455</v>
      </c>
      <c r="C574" s="33" t="s">
        <v>439</v>
      </c>
      <c r="D574" t="s">
        <v>443</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455</v>
      </c>
      <c r="C575" s="33" t="s">
        <v>439</v>
      </c>
      <c r="D575" t="s">
        <v>443</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455</v>
      </c>
      <c r="C576" s="33" t="s">
        <v>439</v>
      </c>
      <c r="D576" t="s">
        <v>443</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455</v>
      </c>
      <c r="C577" s="33" t="s">
        <v>439</v>
      </c>
      <c r="D577" t="s">
        <v>443</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455</v>
      </c>
      <c r="C578" s="33" t="s">
        <v>439</v>
      </c>
      <c r="D578" t="s">
        <v>443</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455</v>
      </c>
      <c r="C579" s="33" t="s">
        <v>439</v>
      </c>
      <c r="D579" t="s">
        <v>443</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455</v>
      </c>
      <c r="C580" s="33" t="s">
        <v>439</v>
      </c>
      <c r="D580" t="s">
        <v>443</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455</v>
      </c>
      <c r="C581" s="33" t="s">
        <v>439</v>
      </c>
      <c r="D581" t="s">
        <v>443</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455</v>
      </c>
      <c r="C582" s="33" t="s">
        <v>439</v>
      </c>
      <c r="D582" t="s">
        <v>443</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455</v>
      </c>
      <c r="C583" s="33" t="s">
        <v>439</v>
      </c>
      <c r="D583" t="s">
        <v>443</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455</v>
      </c>
      <c r="C584" s="33" t="s">
        <v>439</v>
      </c>
      <c r="D584" t="s">
        <v>443</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455</v>
      </c>
      <c r="C585" s="33" t="s">
        <v>439</v>
      </c>
      <c r="D585" t="s">
        <v>443</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455</v>
      </c>
      <c r="C586" s="33" t="s">
        <v>439</v>
      </c>
      <c r="D586" t="s">
        <v>443</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455</v>
      </c>
      <c r="C587" s="33" t="s">
        <v>439</v>
      </c>
      <c r="D587" t="s">
        <v>443</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455</v>
      </c>
      <c r="C588" s="33" t="s">
        <v>439</v>
      </c>
      <c r="D588" t="s">
        <v>443</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455</v>
      </c>
      <c r="C589" s="33" t="s">
        <v>439</v>
      </c>
      <c r="D589" t="s">
        <v>443</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455</v>
      </c>
      <c r="C590" s="33" t="s">
        <v>439</v>
      </c>
      <c r="D590" t="s">
        <v>444</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455</v>
      </c>
      <c r="C591" s="33" t="s">
        <v>439</v>
      </c>
      <c r="D591" t="s">
        <v>444</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455</v>
      </c>
      <c r="C592" s="33" t="s">
        <v>439</v>
      </c>
      <c r="D592" t="s">
        <v>444</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455</v>
      </c>
      <c r="C593" s="33" t="s">
        <v>439</v>
      </c>
      <c r="D593" t="s">
        <v>444</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455</v>
      </c>
      <c r="C594" s="33" t="s">
        <v>439</v>
      </c>
      <c r="D594" t="s">
        <v>444</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455</v>
      </c>
      <c r="C595" s="33" t="s">
        <v>439</v>
      </c>
      <c r="D595" t="s">
        <v>444</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455</v>
      </c>
      <c r="C596" s="33" t="s">
        <v>439</v>
      </c>
      <c r="D596" t="s">
        <v>444</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455</v>
      </c>
      <c r="C597" s="33" t="s">
        <v>439</v>
      </c>
      <c r="D597" t="s">
        <v>444</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455</v>
      </c>
      <c r="C598" s="33" t="s">
        <v>439</v>
      </c>
      <c r="D598" t="s">
        <v>444</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455</v>
      </c>
      <c r="C599" s="33" t="s">
        <v>439</v>
      </c>
      <c r="D599" t="s">
        <v>444</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455</v>
      </c>
      <c r="C600" s="33" t="s">
        <v>439</v>
      </c>
      <c r="D600" t="s">
        <v>444</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455</v>
      </c>
      <c r="C601" s="33" t="s">
        <v>439</v>
      </c>
      <c r="D601" t="s">
        <v>444</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455</v>
      </c>
      <c r="C602" s="33" t="s">
        <v>439</v>
      </c>
      <c r="D602" t="s">
        <v>444</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455</v>
      </c>
      <c r="C603" s="33" t="s">
        <v>439</v>
      </c>
      <c r="D603" t="s">
        <v>444</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455</v>
      </c>
      <c r="C604" s="33" t="s">
        <v>439</v>
      </c>
      <c r="D604" t="s">
        <v>444</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455</v>
      </c>
      <c r="C605" s="33" t="s">
        <v>439</v>
      </c>
      <c r="D605" t="s">
        <v>444</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455</v>
      </c>
      <c r="C606" s="33" t="s">
        <v>439</v>
      </c>
      <c r="D606" t="s">
        <v>444</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455</v>
      </c>
      <c r="C607" s="33" t="s">
        <v>439</v>
      </c>
      <c r="D607" t="s">
        <v>444</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455</v>
      </c>
      <c r="C608" s="33" t="s">
        <v>439</v>
      </c>
      <c r="D608" t="s">
        <v>444</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455</v>
      </c>
      <c r="C609" s="33" t="s">
        <v>439</v>
      </c>
      <c r="D609" t="s">
        <v>444</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455</v>
      </c>
      <c r="C610" s="33" t="s">
        <v>439</v>
      </c>
      <c r="D610" t="s">
        <v>444</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455</v>
      </c>
      <c r="C611" s="33" t="s">
        <v>439</v>
      </c>
      <c r="D611" t="s">
        <v>444</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455</v>
      </c>
      <c r="C612" s="33" t="s">
        <v>439</v>
      </c>
      <c r="D612" t="s">
        <v>444</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455</v>
      </c>
      <c r="C613" s="33" t="s">
        <v>439</v>
      </c>
      <c r="D613" t="s">
        <v>444</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455</v>
      </c>
      <c r="C614" s="33" t="s">
        <v>439</v>
      </c>
      <c r="D614" t="s">
        <v>444</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455</v>
      </c>
      <c r="C615" s="33" t="s">
        <v>439</v>
      </c>
      <c r="D615" t="s">
        <v>444</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455</v>
      </c>
      <c r="C616" s="33" t="s">
        <v>439</v>
      </c>
      <c r="D616" t="s">
        <v>444</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455</v>
      </c>
      <c r="C617" s="33" t="s">
        <v>439</v>
      </c>
      <c r="D617" t="s">
        <v>444</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455</v>
      </c>
      <c r="C618" s="33" t="s">
        <v>439</v>
      </c>
      <c r="D618" t="s">
        <v>444</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455</v>
      </c>
      <c r="C619" s="33" t="s">
        <v>439</v>
      </c>
      <c r="D619" t="s">
        <v>444</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455</v>
      </c>
      <c r="C620" s="33" t="s">
        <v>439</v>
      </c>
      <c r="D620" t="s">
        <v>444</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456</v>
      </c>
      <c r="C621" s="33" t="s">
        <v>40</v>
      </c>
      <c r="D621" t="s">
        <v>449</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456</v>
      </c>
      <c r="C622" s="33" t="s">
        <v>40</v>
      </c>
      <c r="D622" t="s">
        <v>449</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456</v>
      </c>
      <c r="C623" s="33" t="s">
        <v>40</v>
      </c>
      <c r="D623" t="s">
        <v>449</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456</v>
      </c>
      <c r="C624" s="33" t="s">
        <v>40</v>
      </c>
      <c r="D624" t="s">
        <v>449</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456</v>
      </c>
      <c r="C625" s="33" t="s">
        <v>40</v>
      </c>
      <c r="D625" t="s">
        <v>449</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456</v>
      </c>
      <c r="C626" s="33" t="s">
        <v>40</v>
      </c>
      <c r="D626" t="s">
        <v>449</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456</v>
      </c>
      <c r="C627" s="33" t="s">
        <v>40</v>
      </c>
      <c r="D627" t="s">
        <v>449</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456</v>
      </c>
      <c r="C628" s="33" t="s">
        <v>40</v>
      </c>
      <c r="D628" t="s">
        <v>449</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456</v>
      </c>
      <c r="C629" s="33" t="s">
        <v>40</v>
      </c>
      <c r="D629" t="s">
        <v>449</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456</v>
      </c>
      <c r="C630" s="33" t="s">
        <v>40</v>
      </c>
      <c r="D630" t="s">
        <v>449</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456</v>
      </c>
      <c r="C631" s="33" t="s">
        <v>40</v>
      </c>
      <c r="D631" t="s">
        <v>449</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456</v>
      </c>
      <c r="C632" s="33" t="s">
        <v>40</v>
      </c>
      <c r="D632" t="s">
        <v>449</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456</v>
      </c>
      <c r="C633" s="33" t="s">
        <v>40</v>
      </c>
      <c r="D633" t="s">
        <v>449</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456</v>
      </c>
      <c r="C634" s="33" t="s">
        <v>40</v>
      </c>
      <c r="D634" t="s">
        <v>449</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456</v>
      </c>
      <c r="C635" s="33" t="s">
        <v>40</v>
      </c>
      <c r="D635" t="s">
        <v>449</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456</v>
      </c>
      <c r="C636" s="33" t="s">
        <v>40</v>
      </c>
      <c r="D636" t="s">
        <v>449</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456</v>
      </c>
      <c r="C637" s="33" t="s">
        <v>40</v>
      </c>
      <c r="D637" t="s">
        <v>449</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456</v>
      </c>
      <c r="C638" s="33" t="s">
        <v>40</v>
      </c>
      <c r="D638" t="s">
        <v>449</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456</v>
      </c>
      <c r="C639" s="33" t="s">
        <v>40</v>
      </c>
      <c r="D639" t="s">
        <v>449</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456</v>
      </c>
      <c r="C640" s="33" t="s">
        <v>40</v>
      </c>
      <c r="D640" t="s">
        <v>449</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456</v>
      </c>
      <c r="C641" s="33" t="s">
        <v>40</v>
      </c>
      <c r="D641" t="s">
        <v>449</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456</v>
      </c>
      <c r="C642" s="33" t="s">
        <v>40</v>
      </c>
      <c r="D642" t="s">
        <v>449</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456</v>
      </c>
      <c r="C643" s="33" t="s">
        <v>40</v>
      </c>
      <c r="D643" t="s">
        <v>449</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456</v>
      </c>
      <c r="C644" s="33" t="s">
        <v>40</v>
      </c>
      <c r="D644" t="s">
        <v>449</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456</v>
      </c>
      <c r="C645" s="33" t="s">
        <v>40</v>
      </c>
      <c r="D645" t="s">
        <v>449</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456</v>
      </c>
      <c r="C646" s="33" t="s">
        <v>40</v>
      </c>
      <c r="D646" t="s">
        <v>449</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456</v>
      </c>
      <c r="C647" s="33" t="s">
        <v>40</v>
      </c>
      <c r="D647" t="s">
        <v>449</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456</v>
      </c>
      <c r="C648" s="33" t="s">
        <v>40</v>
      </c>
      <c r="D648" t="s">
        <v>449</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456</v>
      </c>
      <c r="C649" s="33" t="s">
        <v>40</v>
      </c>
      <c r="D649" t="s">
        <v>449</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456</v>
      </c>
      <c r="C650" s="33" t="s">
        <v>40</v>
      </c>
      <c r="D650" t="s">
        <v>449</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456</v>
      </c>
      <c r="C651" s="33" t="s">
        <v>40</v>
      </c>
      <c r="D651" t="s">
        <v>449</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456</v>
      </c>
      <c r="C652" s="33" t="s">
        <v>40</v>
      </c>
      <c r="D652" t="s">
        <v>450</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456</v>
      </c>
      <c r="C653" s="33" t="s">
        <v>40</v>
      </c>
      <c r="D653" t="s">
        <v>450</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456</v>
      </c>
      <c r="C654" s="33" t="s">
        <v>40</v>
      </c>
      <c r="D654" t="s">
        <v>450</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456</v>
      </c>
      <c r="C655" s="33" t="s">
        <v>40</v>
      </c>
      <c r="D655" t="s">
        <v>450</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456</v>
      </c>
      <c r="C656" s="33" t="s">
        <v>40</v>
      </c>
      <c r="D656" t="s">
        <v>450</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456</v>
      </c>
      <c r="C657" s="33" t="s">
        <v>40</v>
      </c>
      <c r="D657" t="s">
        <v>450</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456</v>
      </c>
      <c r="C658" s="33" t="s">
        <v>40</v>
      </c>
      <c r="D658" t="s">
        <v>450</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456</v>
      </c>
      <c r="C659" s="33" t="s">
        <v>40</v>
      </c>
      <c r="D659" t="s">
        <v>450</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456</v>
      </c>
      <c r="C660" s="33" t="s">
        <v>40</v>
      </c>
      <c r="D660" t="s">
        <v>450</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456</v>
      </c>
      <c r="C661" s="33" t="s">
        <v>40</v>
      </c>
      <c r="D661" t="s">
        <v>450</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456</v>
      </c>
      <c r="C662" s="33" t="s">
        <v>40</v>
      </c>
      <c r="D662" t="s">
        <v>450</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456</v>
      </c>
      <c r="C663" s="33" t="s">
        <v>40</v>
      </c>
      <c r="D663" t="s">
        <v>450</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456</v>
      </c>
      <c r="C664" s="33" t="s">
        <v>40</v>
      </c>
      <c r="D664" t="s">
        <v>450</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456</v>
      </c>
      <c r="C665" s="33" t="s">
        <v>40</v>
      </c>
      <c r="D665" t="s">
        <v>450</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456</v>
      </c>
      <c r="C666" s="33" t="s">
        <v>40</v>
      </c>
      <c r="D666" t="s">
        <v>450</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456</v>
      </c>
      <c r="C667" s="33" t="s">
        <v>40</v>
      </c>
      <c r="D667" t="s">
        <v>450</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456</v>
      </c>
      <c r="C668" s="33" t="s">
        <v>40</v>
      </c>
      <c r="D668" t="s">
        <v>450</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456</v>
      </c>
      <c r="C669" s="33" t="s">
        <v>40</v>
      </c>
      <c r="D669" t="s">
        <v>450</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456</v>
      </c>
      <c r="C670" s="33" t="s">
        <v>40</v>
      </c>
      <c r="D670" t="s">
        <v>450</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456</v>
      </c>
      <c r="C671" s="33" t="s">
        <v>40</v>
      </c>
      <c r="D671" t="s">
        <v>450</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456</v>
      </c>
      <c r="C672" s="33" t="s">
        <v>40</v>
      </c>
      <c r="D672" t="s">
        <v>450</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456</v>
      </c>
      <c r="C673" s="33" t="s">
        <v>40</v>
      </c>
      <c r="D673" t="s">
        <v>450</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456</v>
      </c>
      <c r="C674" s="33" t="s">
        <v>40</v>
      </c>
      <c r="D674" t="s">
        <v>450</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456</v>
      </c>
      <c r="C675" s="33" t="s">
        <v>40</v>
      </c>
      <c r="D675" t="s">
        <v>450</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456</v>
      </c>
      <c r="C676" s="33" t="s">
        <v>40</v>
      </c>
      <c r="D676" t="s">
        <v>450</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456</v>
      </c>
      <c r="C677" s="33" t="s">
        <v>40</v>
      </c>
      <c r="D677" t="s">
        <v>450</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456</v>
      </c>
      <c r="C678" s="33" t="s">
        <v>40</v>
      </c>
      <c r="D678" t="s">
        <v>450</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456</v>
      </c>
      <c r="C679" s="33" t="s">
        <v>40</v>
      </c>
      <c r="D679" t="s">
        <v>450</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456</v>
      </c>
      <c r="C680" s="33" t="s">
        <v>40</v>
      </c>
      <c r="D680" t="s">
        <v>450</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456</v>
      </c>
      <c r="C681" s="33" t="s">
        <v>40</v>
      </c>
      <c r="D681" t="s">
        <v>450</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456</v>
      </c>
      <c r="C682" s="33" t="s">
        <v>40</v>
      </c>
      <c r="D682" t="s">
        <v>450</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650</v>
      </c>
      <c r="C683" s="33" t="s">
        <v>477</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650</v>
      </c>
      <c r="C684" s="33" t="s">
        <v>477</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650</v>
      </c>
      <c r="C685" s="33" t="s">
        <v>477</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650</v>
      </c>
      <c r="C686" s="33" t="s">
        <v>477</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650</v>
      </c>
      <c r="C687" s="33" t="s">
        <v>477</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650</v>
      </c>
      <c r="C688" s="33" t="s">
        <v>477</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650</v>
      </c>
      <c r="C689" s="33" t="s">
        <v>477</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650</v>
      </c>
      <c r="C690" s="33" t="s">
        <v>477</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650</v>
      </c>
      <c r="C691" s="33" t="s">
        <v>477</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650</v>
      </c>
      <c r="C692" s="33" t="s">
        <v>477</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650</v>
      </c>
      <c r="C693" s="33" t="s">
        <v>477</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650</v>
      </c>
      <c r="C694" s="33" t="s">
        <v>477</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650</v>
      </c>
      <c r="C695" s="33" t="s">
        <v>477</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650</v>
      </c>
      <c r="C696" s="33" t="s">
        <v>477</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650</v>
      </c>
      <c r="C697" s="33" t="s">
        <v>477</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650</v>
      </c>
      <c r="C698" s="33" t="s">
        <v>477</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650</v>
      </c>
      <c r="C699" s="33" t="s">
        <v>477</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650</v>
      </c>
      <c r="C700" s="33" t="s">
        <v>477</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650</v>
      </c>
      <c r="C701" s="33" t="s">
        <v>477</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650</v>
      </c>
      <c r="C702" s="33" t="s">
        <v>477</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650</v>
      </c>
      <c r="C703" s="33" t="s">
        <v>477</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650</v>
      </c>
      <c r="C704" s="33" t="s">
        <v>477</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650</v>
      </c>
      <c r="C705" s="33" t="s">
        <v>477</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650</v>
      </c>
      <c r="C706" s="33" t="s">
        <v>477</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650</v>
      </c>
      <c r="C707" s="33" t="s">
        <v>477</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650</v>
      </c>
      <c r="C708" s="33" t="s">
        <v>477</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650</v>
      </c>
      <c r="C709" s="33" t="s">
        <v>477</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650</v>
      </c>
      <c r="C710" s="33" t="s">
        <v>477</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650</v>
      </c>
      <c r="C711" s="33" t="s">
        <v>477</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650</v>
      </c>
      <c r="C712" s="33" t="s">
        <v>477</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650</v>
      </c>
      <c r="C713" s="33" t="s">
        <v>477</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650</v>
      </c>
      <c r="C714" s="33" t="s">
        <v>476</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650</v>
      </c>
      <c r="C715" s="33" t="s">
        <v>476</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650</v>
      </c>
      <c r="C716" s="33" t="s">
        <v>476</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650</v>
      </c>
      <c r="C717" s="33" t="s">
        <v>476</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650</v>
      </c>
      <c r="C718" s="33" t="s">
        <v>476</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650</v>
      </c>
      <c r="C719" s="33" t="s">
        <v>476</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650</v>
      </c>
      <c r="C720" s="33" t="s">
        <v>476</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650</v>
      </c>
      <c r="C721" s="33" t="s">
        <v>476</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650</v>
      </c>
      <c r="C722" s="33" t="s">
        <v>476</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650</v>
      </c>
      <c r="C723" s="33" t="s">
        <v>476</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650</v>
      </c>
      <c r="C724" s="33" t="s">
        <v>476</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650</v>
      </c>
      <c r="C725" s="33" t="s">
        <v>476</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650</v>
      </c>
      <c r="C726" s="33" t="s">
        <v>476</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650</v>
      </c>
      <c r="C727" s="33" t="s">
        <v>476</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650</v>
      </c>
      <c r="C728" s="33" t="s">
        <v>476</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650</v>
      </c>
      <c r="C729" s="33" t="s">
        <v>476</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650</v>
      </c>
      <c r="C730" s="33" t="s">
        <v>476</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650</v>
      </c>
      <c r="C731" s="33" t="s">
        <v>476</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650</v>
      </c>
      <c r="C732" s="33" t="s">
        <v>476</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650</v>
      </c>
      <c r="C733" s="33" t="s">
        <v>476</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650</v>
      </c>
      <c r="C734" s="33" t="s">
        <v>476</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650</v>
      </c>
      <c r="C735" s="33" t="s">
        <v>476</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650</v>
      </c>
      <c r="C736" s="33" t="s">
        <v>476</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650</v>
      </c>
      <c r="C737" s="33" t="s">
        <v>476</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650</v>
      </c>
      <c r="C738" s="33" t="s">
        <v>476</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650</v>
      </c>
      <c r="C739" s="33" t="s">
        <v>476</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650</v>
      </c>
      <c r="C740" s="33" t="s">
        <v>476</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650</v>
      </c>
      <c r="C741" s="33" t="s">
        <v>476</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650</v>
      </c>
      <c r="C742" s="33" t="s">
        <v>476</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650</v>
      </c>
      <c r="C743" s="33" t="s">
        <v>476</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650</v>
      </c>
      <c r="C744" s="33" t="s">
        <v>476</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650</v>
      </c>
      <c r="C745" s="33" t="s">
        <v>482</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650</v>
      </c>
      <c r="C746" s="33" t="s">
        <v>482</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650</v>
      </c>
      <c r="C747" s="33" t="s">
        <v>482</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650</v>
      </c>
      <c r="C748" s="33" t="s">
        <v>482</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650</v>
      </c>
      <c r="C749" s="33" t="s">
        <v>482</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650</v>
      </c>
      <c r="C750" s="33" t="s">
        <v>482</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650</v>
      </c>
      <c r="C751" s="33" t="s">
        <v>482</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650</v>
      </c>
      <c r="C752" s="33" t="s">
        <v>482</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650</v>
      </c>
      <c r="C753" s="33" t="s">
        <v>482</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650</v>
      </c>
      <c r="C754" s="33" t="s">
        <v>482</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650</v>
      </c>
      <c r="C755" s="33" t="s">
        <v>482</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650</v>
      </c>
      <c r="C756" s="33" t="s">
        <v>482</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650</v>
      </c>
      <c r="C757" s="33" t="s">
        <v>482</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650</v>
      </c>
      <c r="C758" s="33" t="s">
        <v>482</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650</v>
      </c>
      <c r="C759" s="33" t="s">
        <v>482</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650</v>
      </c>
      <c r="C760" s="33" t="s">
        <v>482</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650</v>
      </c>
      <c r="C761" s="33" t="s">
        <v>482</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650</v>
      </c>
      <c r="C762" s="33" t="s">
        <v>482</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650</v>
      </c>
      <c r="C763" s="33" t="s">
        <v>482</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650</v>
      </c>
      <c r="C764" s="33" t="s">
        <v>482</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650</v>
      </c>
      <c r="C765" s="33" t="s">
        <v>482</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650</v>
      </c>
      <c r="C766" s="33" t="s">
        <v>482</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650</v>
      </c>
      <c r="C767" s="33" t="s">
        <v>482</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650</v>
      </c>
      <c r="C768" s="33" t="s">
        <v>482</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650</v>
      </c>
      <c r="C769" s="33" t="s">
        <v>482</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650</v>
      </c>
      <c r="C770" s="33" t="s">
        <v>482</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650</v>
      </c>
      <c r="C771" s="33" t="s">
        <v>482</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650</v>
      </c>
      <c r="C772" s="33" t="s">
        <v>482</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650</v>
      </c>
      <c r="C773" s="33" t="s">
        <v>482</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650</v>
      </c>
      <c r="C774" s="33" t="s">
        <v>482</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650</v>
      </c>
      <c r="C775" s="33" t="s">
        <v>482</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294</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294</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294</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294</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294</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294</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294</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294</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294</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294</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294</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294</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294</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294</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294</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294</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294</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294</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294</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294</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294</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294</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294</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294</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294</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294</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294</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294</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294</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294</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294</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294</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294</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294</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294</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294</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294</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294</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294</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294</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294</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294</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294</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294</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294</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294</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294</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294</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294</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294</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294</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294</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294</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294</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294</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294</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294</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294</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294</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294</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294</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294</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294</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294</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294</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294</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294</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294</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294</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294</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294</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294</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294</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294</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294</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294</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294</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294</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294</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294</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294</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294</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294</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294</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294</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294</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294</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294</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294</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294</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294</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294</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294</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294</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294</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294</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294</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294</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294</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294</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294</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294</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294</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294</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294</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294</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294</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294</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294</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294</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294</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294</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294</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294</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294</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294</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294</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294</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294</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294</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294</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294</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294</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294</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294</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294</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294</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294</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294</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294</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294</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294</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294</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294</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294</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294</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294</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294</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294</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294</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294</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294</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294</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294</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294</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294</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294</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371</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371</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371</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371</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371</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371</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371</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651</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651</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651</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651</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651</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651</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651</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651</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651</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651</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651</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651</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651</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651</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651</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651</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651</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651</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651</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651</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651</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651</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651</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651</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651</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651</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651</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651</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651</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651</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651</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275</v>
      </c>
      <c r="C2333" s="33" t="s">
        <v>40</v>
      </c>
      <c r="D2333" s="34" t="s">
        <v>286</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275</v>
      </c>
      <c r="C2334" s="33" t="s">
        <v>40</v>
      </c>
      <c r="D2334" s="34" t="s">
        <v>286</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275</v>
      </c>
      <c r="C2335" s="33" t="s">
        <v>40</v>
      </c>
      <c r="D2335" s="34" t="s">
        <v>286</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275</v>
      </c>
      <c r="C2336" s="33" t="s">
        <v>40</v>
      </c>
      <c r="D2336" s="34" t="s">
        <v>286</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275</v>
      </c>
      <c r="C2337" s="33" t="s">
        <v>40</v>
      </c>
      <c r="D2337" s="34" t="s">
        <v>286</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275</v>
      </c>
      <c r="C2338" s="33" t="s">
        <v>40</v>
      </c>
      <c r="D2338" s="34" t="s">
        <v>286</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275</v>
      </c>
      <c r="C2339" s="33" t="s">
        <v>40</v>
      </c>
      <c r="D2339" s="34" t="s">
        <v>286</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275</v>
      </c>
      <c r="C2340" s="33" t="s">
        <v>40</v>
      </c>
      <c r="D2340" s="34" t="s">
        <v>286</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275</v>
      </c>
      <c r="C2341" s="33" t="s">
        <v>40</v>
      </c>
      <c r="D2341" s="34" t="s">
        <v>286</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275</v>
      </c>
      <c r="C2342" s="33" t="s">
        <v>40</v>
      </c>
      <c r="D2342" s="34" t="s">
        <v>286</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275</v>
      </c>
      <c r="C2343" s="33" t="s">
        <v>40</v>
      </c>
      <c r="D2343" s="34" t="s">
        <v>286</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275</v>
      </c>
      <c r="C2344" s="33" t="s">
        <v>40</v>
      </c>
      <c r="D2344" s="34" t="s">
        <v>286</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275</v>
      </c>
      <c r="C2345" s="33" t="s">
        <v>40</v>
      </c>
      <c r="D2345" s="34" t="s">
        <v>286</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275</v>
      </c>
      <c r="C2346" s="33" t="s">
        <v>40</v>
      </c>
      <c r="D2346" s="34" t="s">
        <v>286</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275</v>
      </c>
      <c r="C2347" s="33" t="s">
        <v>40</v>
      </c>
      <c r="D2347" s="34" t="s">
        <v>286</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275</v>
      </c>
      <c r="C2348" s="33" t="s">
        <v>40</v>
      </c>
      <c r="D2348" s="34" t="s">
        <v>286</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275</v>
      </c>
      <c r="C2349" s="33" t="s">
        <v>40</v>
      </c>
      <c r="D2349" s="34" t="s">
        <v>286</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275</v>
      </c>
      <c r="C2350" s="33" t="s">
        <v>40</v>
      </c>
      <c r="D2350" s="34" t="s">
        <v>286</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275</v>
      </c>
      <c r="C2351" s="33" t="s">
        <v>40</v>
      </c>
      <c r="D2351" s="34" t="s">
        <v>286</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275</v>
      </c>
      <c r="C2352" s="33" t="s">
        <v>40</v>
      </c>
      <c r="D2352" s="34" t="s">
        <v>286</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275</v>
      </c>
      <c r="C2353" s="33" t="s">
        <v>40</v>
      </c>
      <c r="D2353" s="34" t="s">
        <v>286</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275</v>
      </c>
      <c r="C2354" s="33" t="s">
        <v>40</v>
      </c>
      <c r="D2354" s="34" t="s">
        <v>286</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275</v>
      </c>
      <c r="C2355" s="33" t="s">
        <v>40</v>
      </c>
      <c r="D2355" s="34" t="s">
        <v>286</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275</v>
      </c>
      <c r="C2356" s="33" t="s">
        <v>40</v>
      </c>
      <c r="D2356" s="34" t="s">
        <v>286</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275</v>
      </c>
      <c r="C2357" s="33" t="s">
        <v>40</v>
      </c>
      <c r="D2357" s="34" t="s">
        <v>286</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275</v>
      </c>
      <c r="C2358" s="33" t="s">
        <v>40</v>
      </c>
      <c r="D2358" s="34" t="s">
        <v>286</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275</v>
      </c>
      <c r="C2359" s="33" t="s">
        <v>40</v>
      </c>
      <c r="D2359" s="34" t="s">
        <v>286</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275</v>
      </c>
      <c r="C2360" s="33" t="s">
        <v>40</v>
      </c>
      <c r="D2360" s="34" t="s">
        <v>286</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275</v>
      </c>
      <c r="C2361" s="33" t="s">
        <v>40</v>
      </c>
      <c r="D2361" s="34" t="s">
        <v>286</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275</v>
      </c>
      <c r="C2362" s="33" t="s">
        <v>40</v>
      </c>
      <c r="D2362" s="34" t="s">
        <v>286</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275</v>
      </c>
      <c r="C2363" s="33" t="s">
        <v>40</v>
      </c>
      <c r="D2363" s="34" t="s">
        <v>286</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275</v>
      </c>
      <c r="C2364" s="33" t="s">
        <v>40</v>
      </c>
      <c r="D2364" s="34" t="s">
        <v>286</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275</v>
      </c>
      <c r="C2365" s="33" t="s">
        <v>40</v>
      </c>
      <c r="D2365" s="34" t="s">
        <v>286</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275</v>
      </c>
      <c r="C2366" s="33" t="s">
        <v>40</v>
      </c>
      <c r="D2366" s="34" t="s">
        <v>286</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275</v>
      </c>
      <c r="C2367" s="33" t="s">
        <v>40</v>
      </c>
      <c r="D2367" s="34" t="s">
        <v>286</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275</v>
      </c>
      <c r="C2368" s="33" t="s">
        <v>40</v>
      </c>
      <c r="D2368" s="34" t="s">
        <v>286</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275</v>
      </c>
      <c r="C2369" s="33" t="s">
        <v>40</v>
      </c>
      <c r="D2369" s="34" t="s">
        <v>286</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275</v>
      </c>
      <c r="C2370" s="33" t="s">
        <v>40</v>
      </c>
      <c r="D2370" s="34" t="s">
        <v>286</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275</v>
      </c>
      <c r="C2371" s="33" t="s">
        <v>40</v>
      </c>
      <c r="D2371" s="34" t="s">
        <v>286</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275</v>
      </c>
      <c r="C2372" s="33" t="s">
        <v>40</v>
      </c>
      <c r="D2372" s="34" t="s">
        <v>286</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275</v>
      </c>
      <c r="C2373" s="33" t="s">
        <v>40</v>
      </c>
      <c r="D2373" s="34" t="s">
        <v>286</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275</v>
      </c>
      <c r="C2374" s="33" t="s">
        <v>40</v>
      </c>
      <c r="D2374" s="34" t="s">
        <v>286</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275</v>
      </c>
      <c r="C2375" s="33" t="s">
        <v>40</v>
      </c>
      <c r="D2375" s="34" t="s">
        <v>286</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275</v>
      </c>
      <c r="C2376" s="33" t="s">
        <v>40</v>
      </c>
      <c r="D2376" s="34" t="s">
        <v>286</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275</v>
      </c>
      <c r="C2377" s="33" t="s">
        <v>40</v>
      </c>
      <c r="D2377" s="34" t="s">
        <v>286</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275</v>
      </c>
      <c r="C2378" s="33" t="s">
        <v>40</v>
      </c>
      <c r="D2378" s="34" t="s">
        <v>286</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275</v>
      </c>
      <c r="C2379" s="33" t="s">
        <v>40</v>
      </c>
      <c r="D2379" s="34" t="s">
        <v>286</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275</v>
      </c>
      <c r="C2380" s="33" t="s">
        <v>40</v>
      </c>
      <c r="D2380" s="34" t="s">
        <v>286</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275</v>
      </c>
      <c r="C2381" s="33" t="s">
        <v>40</v>
      </c>
      <c r="D2381" s="34" t="s">
        <v>286</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275</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275</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275</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275</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275</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275</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275</v>
      </c>
      <c r="C2388" s="33" t="s">
        <v>40</v>
      </c>
      <c r="D2388" s="34" t="s">
        <v>116</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275</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275</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275</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275</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275</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275</v>
      </c>
      <c r="C2394" s="33" t="s">
        <v>40</v>
      </c>
      <c r="D2394" s="34" t="s">
        <v>116</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275</v>
      </c>
      <c r="C2395" s="33" t="s">
        <v>40</v>
      </c>
      <c r="D2395" s="34" t="s">
        <v>116</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275</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275</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275</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275</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275</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275</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275</v>
      </c>
      <c r="C2402" s="33" t="s">
        <v>40</v>
      </c>
      <c r="D2402" s="34" t="s">
        <v>116</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275</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275</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275</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275</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275</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275</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275</v>
      </c>
      <c r="C2409" s="33" t="s">
        <v>40</v>
      </c>
      <c r="D2409" s="34" t="s">
        <v>116</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275</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275</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275</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275</v>
      </c>
      <c r="C2413" s="33" t="s">
        <v>40</v>
      </c>
      <c r="D2413" s="34" t="s">
        <v>116</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275</v>
      </c>
      <c r="C2414" s="33" t="s">
        <v>40</v>
      </c>
      <c r="D2414" s="34" t="s">
        <v>116</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275</v>
      </c>
      <c r="C2415" s="33" t="s">
        <v>40</v>
      </c>
      <c r="D2415" s="34" t="s">
        <v>116</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275</v>
      </c>
      <c r="C2416" s="33" t="s">
        <v>40</v>
      </c>
      <c r="D2416" s="34" t="s">
        <v>116</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275</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275</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275</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275</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275</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275</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275</v>
      </c>
      <c r="C2423" s="33" t="s">
        <v>40</v>
      </c>
      <c r="D2423" s="34" t="s">
        <v>116</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275</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275</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275</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275</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275</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275</v>
      </c>
      <c r="C2429" s="33" t="s">
        <v>40</v>
      </c>
      <c r="D2429" s="34" t="s">
        <v>116</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275</v>
      </c>
      <c r="C2430" s="33" t="s">
        <v>40</v>
      </c>
      <c r="D2430" s="34" t="s">
        <v>116</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275</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275</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275</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275</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275</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275</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275</v>
      </c>
      <c r="C2437" s="33" t="s">
        <v>40</v>
      </c>
      <c r="D2437" s="34" t="s">
        <v>115</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275</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275</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275</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275</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275</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275</v>
      </c>
      <c r="C2443" s="33" t="s">
        <v>40</v>
      </c>
      <c r="D2443" s="34" t="s">
        <v>115</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275</v>
      </c>
      <c r="C2444" s="33" t="s">
        <v>40</v>
      </c>
      <c r="D2444" s="34" t="s">
        <v>115</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275</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275</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275</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275</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275</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275</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275</v>
      </c>
      <c r="C2451" s="33" t="s">
        <v>40</v>
      </c>
      <c r="D2451" s="34" t="s">
        <v>115</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275</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275</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275</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275</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275</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275</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275</v>
      </c>
      <c r="C2458" s="33" t="s">
        <v>40</v>
      </c>
      <c r="D2458" s="34" t="s">
        <v>115</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275</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275</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275</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275</v>
      </c>
      <c r="C2462" s="33" t="s">
        <v>40</v>
      </c>
      <c r="D2462" s="34" t="s">
        <v>115</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275</v>
      </c>
      <c r="C2463" s="33" t="s">
        <v>40</v>
      </c>
      <c r="D2463" s="34" t="s">
        <v>115</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275</v>
      </c>
      <c r="C2464" s="33" t="s">
        <v>40</v>
      </c>
      <c r="D2464" s="34" t="s">
        <v>115</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275</v>
      </c>
      <c r="C2465" s="33" t="s">
        <v>40</v>
      </c>
      <c r="D2465" s="34" t="s">
        <v>115</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275</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275</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275</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275</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275</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275</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275</v>
      </c>
      <c r="C2472" s="33" t="s">
        <v>40</v>
      </c>
      <c r="D2472" s="34" t="s">
        <v>115</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275</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275</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275</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275</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275</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275</v>
      </c>
      <c r="C2478" s="33" t="s">
        <v>40</v>
      </c>
      <c r="D2478" s="34" t="s">
        <v>115</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275</v>
      </c>
      <c r="C2479" s="33" t="s">
        <v>40</v>
      </c>
      <c r="D2479" s="34" t="s">
        <v>115</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524</v>
      </c>
      <c r="C2480" s="33" t="s">
        <v>40</v>
      </c>
      <c r="D2480" s="34" t="s">
        <v>527</v>
      </c>
      <c r="E2480" s="33" t="s">
        <v>529</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524</v>
      </c>
      <c r="C2481" s="33" t="s">
        <v>40</v>
      </c>
      <c r="D2481" s="34" t="s">
        <v>527</v>
      </c>
      <c r="E2481" s="33" t="s">
        <v>529</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524</v>
      </c>
      <c r="C2482" s="33" t="s">
        <v>40</v>
      </c>
      <c r="D2482" s="34" t="s">
        <v>527</v>
      </c>
      <c r="E2482" s="33" t="s">
        <v>529</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524</v>
      </c>
      <c r="C2483" s="33" t="s">
        <v>40</v>
      </c>
      <c r="D2483" s="34" t="s">
        <v>527</v>
      </c>
      <c r="E2483" s="33" t="s">
        <v>529</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524</v>
      </c>
      <c r="C2484" s="33" t="s">
        <v>40</v>
      </c>
      <c r="D2484" s="34" t="s">
        <v>527</v>
      </c>
      <c r="E2484" s="33" t="s">
        <v>529</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524</v>
      </c>
      <c r="C2485" s="33" t="s">
        <v>40</v>
      </c>
      <c r="D2485" s="34" t="s">
        <v>527</v>
      </c>
      <c r="E2485" s="33" t="s">
        <v>529</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524</v>
      </c>
      <c r="C2486" s="33" t="s">
        <v>40</v>
      </c>
      <c r="D2486" s="34" t="s">
        <v>527</v>
      </c>
      <c r="E2486" s="33" t="s">
        <v>529</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524</v>
      </c>
      <c r="C2487" s="33" t="s">
        <v>40</v>
      </c>
      <c r="D2487" s="34" t="s">
        <v>527</v>
      </c>
      <c r="E2487" s="33" t="s">
        <v>529</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524</v>
      </c>
      <c r="C2488" s="33" t="s">
        <v>40</v>
      </c>
      <c r="D2488" s="34" t="s">
        <v>527</v>
      </c>
      <c r="E2488" s="33" t="s">
        <v>529</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524</v>
      </c>
      <c r="C2489" s="33" t="s">
        <v>40</v>
      </c>
      <c r="D2489" s="34" t="s">
        <v>527</v>
      </c>
      <c r="E2489" s="33" t="s">
        <v>529</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524</v>
      </c>
      <c r="C2490" s="33" t="s">
        <v>40</v>
      </c>
      <c r="D2490" s="34" t="s">
        <v>527</v>
      </c>
      <c r="E2490" s="33" t="s">
        <v>529</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524</v>
      </c>
      <c r="C2491" s="33" t="s">
        <v>40</v>
      </c>
      <c r="D2491" s="34" t="s">
        <v>527</v>
      </c>
      <c r="E2491" s="33" t="s">
        <v>529</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524</v>
      </c>
      <c r="C2492" s="33" t="s">
        <v>40</v>
      </c>
      <c r="D2492" s="34" t="s">
        <v>527</v>
      </c>
      <c r="E2492" s="33" t="s">
        <v>529</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524</v>
      </c>
      <c r="C2493" s="33" t="s">
        <v>40</v>
      </c>
      <c r="D2493" s="34" t="s">
        <v>527</v>
      </c>
      <c r="E2493" s="33" t="s">
        <v>529</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524</v>
      </c>
      <c r="C2494" s="33" t="s">
        <v>40</v>
      </c>
      <c r="D2494" s="34" t="s">
        <v>527</v>
      </c>
      <c r="E2494" s="33" t="s">
        <v>529</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524</v>
      </c>
      <c r="C2495" s="33" t="s">
        <v>40</v>
      </c>
      <c r="D2495" s="34" t="s">
        <v>527</v>
      </c>
      <c r="E2495" s="33" t="s">
        <v>529</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524</v>
      </c>
      <c r="C2496" s="33" t="s">
        <v>40</v>
      </c>
      <c r="D2496" s="34" t="s">
        <v>527</v>
      </c>
      <c r="E2496" s="33" t="s">
        <v>529</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524</v>
      </c>
      <c r="C2497" s="33" t="s">
        <v>40</v>
      </c>
      <c r="D2497" s="34" t="s">
        <v>527</v>
      </c>
      <c r="E2497" s="33" t="s">
        <v>529</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524</v>
      </c>
      <c r="C2498" s="33" t="s">
        <v>40</v>
      </c>
      <c r="D2498" s="34" t="s">
        <v>527</v>
      </c>
      <c r="E2498" s="33" t="s">
        <v>529</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524</v>
      </c>
      <c r="C2499" s="33" t="s">
        <v>40</v>
      </c>
      <c r="D2499" s="34" t="s">
        <v>527</v>
      </c>
      <c r="E2499" s="33" t="s">
        <v>529</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524</v>
      </c>
      <c r="C2500" s="33" t="s">
        <v>40</v>
      </c>
      <c r="D2500" s="34" t="s">
        <v>527</v>
      </c>
      <c r="E2500" s="33" t="s">
        <v>529</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524</v>
      </c>
      <c r="C2501" s="33" t="s">
        <v>40</v>
      </c>
      <c r="D2501" s="34" t="s">
        <v>527</v>
      </c>
      <c r="E2501" s="33" t="s">
        <v>529</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524</v>
      </c>
      <c r="C2502" s="33" t="s">
        <v>40</v>
      </c>
      <c r="D2502" s="34" t="s">
        <v>527</v>
      </c>
      <c r="E2502" s="33" t="s">
        <v>529</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524</v>
      </c>
      <c r="C2503" s="33" t="s">
        <v>40</v>
      </c>
      <c r="D2503" s="34" t="s">
        <v>527</v>
      </c>
      <c r="E2503" s="33" t="s">
        <v>529</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524</v>
      </c>
      <c r="C2504" s="33" t="s">
        <v>40</v>
      </c>
      <c r="D2504" s="34" t="s">
        <v>527</v>
      </c>
      <c r="E2504" s="33" t="s">
        <v>529</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524</v>
      </c>
      <c r="C2505" s="33" t="s">
        <v>40</v>
      </c>
      <c r="D2505" s="34" t="s">
        <v>527</v>
      </c>
      <c r="E2505" s="33" t="s">
        <v>529</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524</v>
      </c>
      <c r="C2506" s="33" t="s">
        <v>40</v>
      </c>
      <c r="D2506" s="34" t="s">
        <v>527</v>
      </c>
      <c r="E2506" s="33" t="s">
        <v>529</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524</v>
      </c>
      <c r="C2507" s="33" t="s">
        <v>40</v>
      </c>
      <c r="D2507" s="34" t="s">
        <v>527</v>
      </c>
      <c r="E2507" s="33" t="s">
        <v>529</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524</v>
      </c>
      <c r="C2508" s="33" t="s">
        <v>40</v>
      </c>
      <c r="D2508" s="34" t="s">
        <v>527</v>
      </c>
      <c r="E2508" s="33" t="s">
        <v>529</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524</v>
      </c>
      <c r="C2509" s="33" t="s">
        <v>40</v>
      </c>
      <c r="D2509" s="34" t="s">
        <v>527</v>
      </c>
      <c r="E2509" s="33" t="s">
        <v>529</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524</v>
      </c>
      <c r="C2510" s="33" t="s">
        <v>40</v>
      </c>
      <c r="D2510" s="34" t="s">
        <v>527</v>
      </c>
      <c r="E2510" s="33" t="s">
        <v>529</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524</v>
      </c>
      <c r="C2511" s="33" t="s">
        <v>40</v>
      </c>
      <c r="D2511" s="34" t="s">
        <v>528</v>
      </c>
      <c r="E2511" s="33" t="s">
        <v>529</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524</v>
      </c>
      <c r="C2512" s="33" t="s">
        <v>40</v>
      </c>
      <c r="D2512" s="34" t="s">
        <v>528</v>
      </c>
      <c r="E2512" s="33" t="s">
        <v>529</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524</v>
      </c>
      <c r="C2513" s="33" t="s">
        <v>40</v>
      </c>
      <c r="D2513" s="34" t="s">
        <v>528</v>
      </c>
      <c r="E2513" s="33" t="s">
        <v>529</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524</v>
      </c>
      <c r="C2514" s="33" t="s">
        <v>40</v>
      </c>
      <c r="D2514" s="34" t="s">
        <v>528</v>
      </c>
      <c r="E2514" s="33" t="s">
        <v>529</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524</v>
      </c>
      <c r="C2515" s="33" t="s">
        <v>40</v>
      </c>
      <c r="D2515" s="34" t="s">
        <v>528</v>
      </c>
      <c r="E2515" s="33" t="s">
        <v>529</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524</v>
      </c>
      <c r="C2516" s="33" t="s">
        <v>40</v>
      </c>
      <c r="D2516" s="34" t="s">
        <v>528</v>
      </c>
      <c r="E2516" s="33" t="s">
        <v>529</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524</v>
      </c>
      <c r="C2517" s="33" t="s">
        <v>40</v>
      </c>
      <c r="D2517" s="34" t="s">
        <v>528</v>
      </c>
      <c r="E2517" s="33" t="s">
        <v>529</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524</v>
      </c>
      <c r="C2518" s="33" t="s">
        <v>40</v>
      </c>
      <c r="D2518" s="34" t="s">
        <v>528</v>
      </c>
      <c r="E2518" s="33" t="s">
        <v>529</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524</v>
      </c>
      <c r="C2519" s="33" t="s">
        <v>40</v>
      </c>
      <c r="D2519" s="34" t="s">
        <v>528</v>
      </c>
      <c r="E2519" s="33" t="s">
        <v>529</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524</v>
      </c>
      <c r="C2520" s="33" t="s">
        <v>40</v>
      </c>
      <c r="D2520" s="34" t="s">
        <v>528</v>
      </c>
      <c r="E2520" s="33" t="s">
        <v>529</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524</v>
      </c>
      <c r="C2521" s="33" t="s">
        <v>40</v>
      </c>
      <c r="D2521" s="34" t="s">
        <v>528</v>
      </c>
      <c r="E2521" s="33" t="s">
        <v>529</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524</v>
      </c>
      <c r="C2522" s="33" t="s">
        <v>40</v>
      </c>
      <c r="D2522" s="34" t="s">
        <v>528</v>
      </c>
      <c r="E2522" s="33" t="s">
        <v>529</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524</v>
      </c>
      <c r="C2523" s="33" t="s">
        <v>40</v>
      </c>
      <c r="D2523" s="34" t="s">
        <v>528</v>
      </c>
      <c r="E2523" s="33" t="s">
        <v>529</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524</v>
      </c>
      <c r="C2524" s="33" t="s">
        <v>40</v>
      </c>
      <c r="D2524" s="34" t="s">
        <v>528</v>
      </c>
      <c r="E2524" s="33" t="s">
        <v>529</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524</v>
      </c>
      <c r="C2525" s="33" t="s">
        <v>40</v>
      </c>
      <c r="D2525" s="34" t="s">
        <v>528</v>
      </c>
      <c r="E2525" s="33" t="s">
        <v>529</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524</v>
      </c>
      <c r="C2526" s="33" t="s">
        <v>40</v>
      </c>
      <c r="D2526" s="34" t="s">
        <v>528</v>
      </c>
      <c r="E2526" s="33" t="s">
        <v>529</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524</v>
      </c>
      <c r="C2527" s="33" t="s">
        <v>40</v>
      </c>
      <c r="D2527" s="34" t="s">
        <v>528</v>
      </c>
      <c r="E2527" s="33" t="s">
        <v>529</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524</v>
      </c>
      <c r="C2528" s="33" t="s">
        <v>40</v>
      </c>
      <c r="D2528" s="34" t="s">
        <v>528</v>
      </c>
      <c r="E2528" s="33" t="s">
        <v>529</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524</v>
      </c>
      <c r="C2529" s="33" t="s">
        <v>40</v>
      </c>
      <c r="D2529" s="34" t="s">
        <v>528</v>
      </c>
      <c r="E2529" s="33" t="s">
        <v>529</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524</v>
      </c>
      <c r="C2530" s="33" t="s">
        <v>40</v>
      </c>
      <c r="D2530" s="34" t="s">
        <v>528</v>
      </c>
      <c r="E2530" s="33" t="s">
        <v>529</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524</v>
      </c>
      <c r="C2531" s="33" t="s">
        <v>40</v>
      </c>
      <c r="D2531" s="34" t="s">
        <v>528</v>
      </c>
      <c r="E2531" s="33" t="s">
        <v>529</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524</v>
      </c>
      <c r="C2532" s="33" t="s">
        <v>40</v>
      </c>
      <c r="D2532" s="34" t="s">
        <v>528</v>
      </c>
      <c r="E2532" s="33" t="s">
        <v>529</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524</v>
      </c>
      <c r="C2533" s="33" t="s">
        <v>40</v>
      </c>
      <c r="D2533" s="34" t="s">
        <v>528</v>
      </c>
      <c r="E2533" s="33" t="s">
        <v>529</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524</v>
      </c>
      <c r="C2534" s="33" t="s">
        <v>40</v>
      </c>
      <c r="D2534" s="34" t="s">
        <v>528</v>
      </c>
      <c r="E2534" s="33" t="s">
        <v>529</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524</v>
      </c>
      <c r="C2535" s="33" t="s">
        <v>40</v>
      </c>
      <c r="D2535" s="34" t="s">
        <v>528</v>
      </c>
      <c r="E2535" s="33" t="s">
        <v>529</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524</v>
      </c>
      <c r="C2536" s="33" t="s">
        <v>40</v>
      </c>
      <c r="D2536" s="34" t="s">
        <v>528</v>
      </c>
      <c r="E2536" s="33" t="s">
        <v>529</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524</v>
      </c>
      <c r="C2537" s="33" t="s">
        <v>40</v>
      </c>
      <c r="D2537" s="34" t="s">
        <v>528</v>
      </c>
      <c r="E2537" s="33" t="s">
        <v>529</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524</v>
      </c>
      <c r="C2538" s="33" t="s">
        <v>40</v>
      </c>
      <c r="D2538" s="34" t="s">
        <v>528</v>
      </c>
      <c r="E2538" s="33" t="s">
        <v>529</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524</v>
      </c>
      <c r="C2539" s="33" t="s">
        <v>40</v>
      </c>
      <c r="D2539" s="34" t="s">
        <v>528</v>
      </c>
      <c r="E2539" s="33" t="s">
        <v>529</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524</v>
      </c>
      <c r="C2540" s="33" t="s">
        <v>40</v>
      </c>
      <c r="D2540" s="34" t="s">
        <v>528</v>
      </c>
      <c r="E2540" s="33" t="s">
        <v>529</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524</v>
      </c>
      <c r="C2541" s="33" t="s">
        <v>40</v>
      </c>
      <c r="D2541" s="34" t="s">
        <v>528</v>
      </c>
      <c r="E2541" s="33" t="s">
        <v>529</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524</v>
      </c>
      <c r="C2542" s="33" t="s">
        <v>40</v>
      </c>
      <c r="D2542" s="34" t="s">
        <v>115</v>
      </c>
      <c r="E2542" s="33" t="s">
        <v>529</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524</v>
      </c>
      <c r="C2543" s="33" t="s">
        <v>40</v>
      </c>
      <c r="D2543" s="34" t="s">
        <v>115</v>
      </c>
      <c r="E2543" s="33" t="s">
        <v>529</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524</v>
      </c>
      <c r="C2544" s="33" t="s">
        <v>40</v>
      </c>
      <c r="D2544" s="34" t="s">
        <v>115</v>
      </c>
      <c r="E2544" s="33" t="s">
        <v>529</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524</v>
      </c>
      <c r="C2545" s="33" t="s">
        <v>40</v>
      </c>
      <c r="D2545" s="34" t="s">
        <v>115</v>
      </c>
      <c r="E2545" s="33" t="s">
        <v>529</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524</v>
      </c>
      <c r="C2546" s="33" t="s">
        <v>40</v>
      </c>
      <c r="D2546" s="34" t="s">
        <v>115</v>
      </c>
      <c r="E2546" s="33" t="s">
        <v>529</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524</v>
      </c>
      <c r="C2547" s="33" t="s">
        <v>40</v>
      </c>
      <c r="D2547" s="34" t="s">
        <v>115</v>
      </c>
      <c r="E2547" s="33" t="s">
        <v>529</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524</v>
      </c>
      <c r="C2548" s="33" t="s">
        <v>40</v>
      </c>
      <c r="D2548" s="34" t="s">
        <v>115</v>
      </c>
      <c r="E2548" s="33" t="s">
        <v>529</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524</v>
      </c>
      <c r="C2549" s="33" t="s">
        <v>40</v>
      </c>
      <c r="D2549" s="34" t="s">
        <v>115</v>
      </c>
      <c r="E2549" s="33" t="s">
        <v>529</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524</v>
      </c>
      <c r="C2550" s="33" t="s">
        <v>40</v>
      </c>
      <c r="D2550" s="34" t="s">
        <v>115</v>
      </c>
      <c r="E2550" s="33" t="s">
        <v>529</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524</v>
      </c>
      <c r="C2551" s="33" t="s">
        <v>40</v>
      </c>
      <c r="D2551" s="34" t="s">
        <v>115</v>
      </c>
      <c r="E2551" s="33" t="s">
        <v>529</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524</v>
      </c>
      <c r="C2552" s="33" t="s">
        <v>40</v>
      </c>
      <c r="D2552" s="34" t="s">
        <v>115</v>
      </c>
      <c r="E2552" s="33" t="s">
        <v>529</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524</v>
      </c>
      <c r="C2553" s="33" t="s">
        <v>40</v>
      </c>
      <c r="D2553" s="34" t="s">
        <v>115</v>
      </c>
      <c r="E2553" s="33" t="s">
        <v>529</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524</v>
      </c>
      <c r="C2554" s="33" t="s">
        <v>40</v>
      </c>
      <c r="D2554" s="34" t="s">
        <v>115</v>
      </c>
      <c r="E2554" s="33" t="s">
        <v>529</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524</v>
      </c>
      <c r="C2555" s="33" t="s">
        <v>40</v>
      </c>
      <c r="D2555" s="34" t="s">
        <v>115</v>
      </c>
      <c r="E2555" s="33" t="s">
        <v>529</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524</v>
      </c>
      <c r="C2556" s="33" t="s">
        <v>40</v>
      </c>
      <c r="D2556" s="34" t="s">
        <v>115</v>
      </c>
      <c r="E2556" s="33" t="s">
        <v>529</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524</v>
      </c>
      <c r="C2557" s="33" t="s">
        <v>40</v>
      </c>
      <c r="D2557" s="34" t="s">
        <v>115</v>
      </c>
      <c r="E2557" s="33" t="s">
        <v>529</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524</v>
      </c>
      <c r="C2558" s="33" t="s">
        <v>40</v>
      </c>
      <c r="D2558" s="34" t="s">
        <v>115</v>
      </c>
      <c r="E2558" s="33" t="s">
        <v>529</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524</v>
      </c>
      <c r="C2559" s="33" t="s">
        <v>40</v>
      </c>
      <c r="D2559" s="34" t="s">
        <v>115</v>
      </c>
      <c r="E2559" s="33" t="s">
        <v>529</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524</v>
      </c>
      <c r="C2560" s="33" t="s">
        <v>40</v>
      </c>
      <c r="D2560" s="34" t="s">
        <v>115</v>
      </c>
      <c r="E2560" s="33" t="s">
        <v>529</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524</v>
      </c>
      <c r="C2561" s="33" t="s">
        <v>40</v>
      </c>
      <c r="D2561" s="34" t="s">
        <v>115</v>
      </c>
      <c r="E2561" s="33" t="s">
        <v>529</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524</v>
      </c>
      <c r="C2562" s="33" t="s">
        <v>40</v>
      </c>
      <c r="D2562" s="34" t="s">
        <v>115</v>
      </c>
      <c r="E2562" s="33" t="s">
        <v>529</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524</v>
      </c>
      <c r="C2563" s="33" t="s">
        <v>40</v>
      </c>
      <c r="D2563" s="34" t="s">
        <v>115</v>
      </c>
      <c r="E2563" s="33" t="s">
        <v>529</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524</v>
      </c>
      <c r="C2564" s="33" t="s">
        <v>40</v>
      </c>
      <c r="D2564" s="34" t="s">
        <v>115</v>
      </c>
      <c r="E2564" s="33" t="s">
        <v>529</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524</v>
      </c>
      <c r="C2565" s="33" t="s">
        <v>40</v>
      </c>
      <c r="D2565" s="34" t="s">
        <v>115</v>
      </c>
      <c r="E2565" s="33" t="s">
        <v>529</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524</v>
      </c>
      <c r="C2566" s="33" t="s">
        <v>40</v>
      </c>
      <c r="D2566" s="34" t="s">
        <v>115</v>
      </c>
      <c r="E2566" s="33" t="s">
        <v>529</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524</v>
      </c>
      <c r="C2567" s="33" t="s">
        <v>40</v>
      </c>
      <c r="D2567" s="34" t="s">
        <v>115</v>
      </c>
      <c r="E2567" s="33" t="s">
        <v>529</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524</v>
      </c>
      <c r="C2568" s="33" t="s">
        <v>40</v>
      </c>
      <c r="D2568" s="34" t="s">
        <v>115</v>
      </c>
      <c r="E2568" s="33" t="s">
        <v>529</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524</v>
      </c>
      <c r="C2569" s="33" t="s">
        <v>40</v>
      </c>
      <c r="D2569" s="34" t="s">
        <v>115</v>
      </c>
      <c r="E2569" s="33" t="s">
        <v>529</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524</v>
      </c>
      <c r="C2570" s="33" t="s">
        <v>40</v>
      </c>
      <c r="D2570" s="34" t="s">
        <v>115</v>
      </c>
      <c r="E2570" s="33" t="s">
        <v>529</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524</v>
      </c>
      <c r="C2571" s="33" t="s">
        <v>40</v>
      </c>
      <c r="D2571" s="34" t="s">
        <v>115</v>
      </c>
      <c r="E2571" s="33" t="s">
        <v>529</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524</v>
      </c>
      <c r="C2572" s="33" t="s">
        <v>40</v>
      </c>
      <c r="D2572" s="34" t="s">
        <v>115</v>
      </c>
      <c r="E2572" s="33" t="s">
        <v>529</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372</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372</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372</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372</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372</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372</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372</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372</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372</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372</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372</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372</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372</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372</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372</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372</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372</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372</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372</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372</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372</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372</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372</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372</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372</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372</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372</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372</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372</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372</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372</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372</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372</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372</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372</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372</v>
      </c>
      <c r="C2762" s="33" t="s">
        <v>40</v>
      </c>
      <c r="D2762" s="34"/>
      <c r="E2762" s="33"/>
      <c r="F2762" s="32" t="s">
        <v>373</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372</v>
      </c>
      <c r="C2763" s="33" t="s">
        <v>40</v>
      </c>
      <c r="D2763" s="34"/>
      <c r="E2763" s="33"/>
      <c r="F2763" s="32" t="s">
        <v>373</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372</v>
      </c>
      <c r="C2764" s="33" t="s">
        <v>40</v>
      </c>
      <c r="D2764" s="34"/>
      <c r="E2764" s="33"/>
      <c r="F2764" s="32" t="s">
        <v>373</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372</v>
      </c>
      <c r="C2765" s="33" t="s">
        <v>40</v>
      </c>
      <c r="D2765" s="34"/>
      <c r="E2765" s="33"/>
      <c r="F2765" s="32" t="s">
        <v>373</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372</v>
      </c>
      <c r="C2766" s="33" t="s">
        <v>40</v>
      </c>
      <c r="D2766" s="34"/>
      <c r="E2766" s="33"/>
      <c r="F2766" s="32" t="s">
        <v>373</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372</v>
      </c>
      <c r="C2767" s="33" t="s">
        <v>40</v>
      </c>
      <c r="D2767" s="34"/>
      <c r="E2767" s="33"/>
      <c r="F2767" s="32" t="s">
        <v>374</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372</v>
      </c>
      <c r="C2768" s="33" t="s">
        <v>40</v>
      </c>
      <c r="D2768" s="34"/>
      <c r="E2768" s="33"/>
      <c r="F2768" s="32" t="s">
        <v>374</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384</v>
      </c>
      <c r="D1" t="s">
        <v>385</v>
      </c>
      <c r="E1" t="s">
        <v>386</v>
      </c>
      <c r="F1" t="s">
        <v>387</v>
      </c>
      <c r="G1" t="s">
        <v>388</v>
      </c>
      <c r="H1" t="s">
        <v>389</v>
      </c>
      <c r="I1" t="s">
        <v>390</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212</v>
      </c>
      <c r="D1" s="95" t="s">
        <v>473</v>
      </c>
      <c r="E1" s="95" t="s">
        <v>221</v>
      </c>
      <c r="F1" s="95" t="s">
        <v>213</v>
      </c>
      <c r="G1" s="95" t="s">
        <v>391</v>
      </c>
      <c r="H1" s="95" t="s">
        <v>392</v>
      </c>
      <c r="I1" s="95" t="s">
        <v>393</v>
      </c>
      <c r="J1" s="95" t="s">
        <v>394</v>
      </c>
      <c r="K1" s="95" t="s">
        <v>395</v>
      </c>
      <c r="L1" s="95" t="s">
        <v>396</v>
      </c>
      <c r="M1" s="95" t="s">
        <v>397</v>
      </c>
      <c r="N1" s="95" t="s">
        <v>398</v>
      </c>
      <c r="O1" s="95" t="s">
        <v>399</v>
      </c>
      <c r="P1" s="95" t="s">
        <v>400</v>
      </c>
      <c r="Q1" s="95" t="s">
        <v>401</v>
      </c>
      <c r="R1" s="95" t="s">
        <v>402</v>
      </c>
      <c r="S1" s="95" t="s">
        <v>403</v>
      </c>
      <c r="T1" s="95" t="s">
        <v>404</v>
      </c>
      <c r="U1" s="95" t="s">
        <v>405</v>
      </c>
      <c r="V1" s="95" t="s">
        <v>406</v>
      </c>
      <c r="W1" s="95" t="s">
        <v>407</v>
      </c>
      <c r="X1" s="95" t="s">
        <v>408</v>
      </c>
      <c r="Y1" s="95" t="s">
        <v>409</v>
      </c>
      <c r="Z1" s="95" t="s">
        <v>410</v>
      </c>
      <c r="AA1" s="95" t="s">
        <v>411</v>
      </c>
      <c r="AB1" s="95" t="s">
        <v>412</v>
      </c>
      <c r="AC1" s="95" t="s">
        <v>413</v>
      </c>
      <c r="AD1" s="95" t="s">
        <v>414</v>
      </c>
      <c r="AE1" s="95" t="s">
        <v>415</v>
      </c>
      <c r="AF1" s="95" t="s">
        <v>416</v>
      </c>
      <c r="AG1" s="95" t="s">
        <v>417</v>
      </c>
      <c r="AH1" s="95" t="s">
        <v>418</v>
      </c>
      <c r="AI1" s="95" t="s">
        <v>419</v>
      </c>
      <c r="AJ1" s="95" t="s">
        <v>420</v>
      </c>
      <c r="AK1" s="95" t="s">
        <v>421</v>
      </c>
      <c r="AL1" s="95" t="s">
        <v>422</v>
      </c>
      <c r="AM1" s="95" t="s">
        <v>423</v>
      </c>
      <c r="AN1" s="95" t="s">
        <v>424</v>
      </c>
      <c r="AO1" s="95" t="s">
        <v>425</v>
      </c>
      <c r="AP1" s="95" t="s">
        <v>426</v>
      </c>
      <c r="AQ1" s="95" t="s">
        <v>427</v>
      </c>
      <c r="AR1" s="95" t="s">
        <v>428</v>
      </c>
      <c r="AS1" s="95" t="s">
        <v>429</v>
      </c>
      <c r="AT1" s="95" t="s">
        <v>430</v>
      </c>
      <c r="AU1" s="95" t="s">
        <v>431</v>
      </c>
      <c r="AV1" s="95" t="s">
        <v>432</v>
      </c>
    </row>
    <row r="2" spans="1:48" x14ac:dyDescent="0.35">
      <c r="A2" s="101">
        <f xml:space="preserve"> ROW( slrImpacts[[#This Row],[row_id]] ) - ROW( slrImpacts[[#Headers],[row_id]] )</f>
        <v>1</v>
      </c>
      <c r="B2" s="98">
        <v>2000</v>
      </c>
      <c r="C2" s="98" t="s">
        <v>23</v>
      </c>
      <c r="D2" s="98" t="s">
        <v>24</v>
      </c>
      <c r="E2" s="98" t="s">
        <v>219</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219</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219</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219</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219</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219</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219</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219</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219</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219</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219</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219</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219</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219</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219</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219</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219</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219</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219</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219</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219</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219</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219</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219</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219</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219</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219</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219</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219</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219</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219</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219</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219</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219</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219</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219</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219</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219</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219</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219</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219</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219</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219</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219</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219</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219</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219</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219</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219</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219</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219</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219</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219</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219</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219</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219</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219</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219</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219</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219</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219</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219</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219</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219</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219</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219</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219</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219</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219</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219</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219</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219</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219</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219</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219</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219</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219</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219</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219</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219</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219</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219</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219</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219</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219</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219</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219</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219</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219</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219</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219</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219</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219</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219</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219</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219</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219</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219</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219</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219</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219</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219</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219</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219</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219</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219</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219</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219</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219</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219</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219</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219</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219</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219</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219</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219</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219</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219</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219</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219</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219</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219</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219</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219</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219</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219</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219</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219</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219</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219</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219</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219</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219</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219</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219</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219</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219</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219</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219</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219</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219</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219</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219</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219</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219</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219</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219</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219</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219</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219</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219</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219</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219</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219</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219</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219</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219</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219</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219</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219</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219</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219</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219</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219</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219</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219</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219</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219</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219</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219</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219</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219</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219</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219</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219</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219</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219</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219</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219</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219</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219</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219</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219</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219</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219</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219</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219</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219</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219</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219</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219</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219</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219</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219</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219</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219</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219</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219</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219</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219</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219</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219</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219</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219</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219</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219</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219</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219</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219</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219</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219</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219</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219</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219</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219</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219</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219</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219</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219</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219</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219</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219</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219</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219</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219</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219</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219</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219</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219</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219</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219</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219</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219</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219</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219</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219</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219</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219</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219</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219</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219</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219</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219</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219</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219</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219</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219</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219</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219</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219</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219</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219</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219</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219</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219</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219</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219</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219</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219</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219</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219</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219</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219</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219</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219</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219</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219</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219</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219</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219</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219</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219</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219</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219</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219</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219</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219</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219</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219</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219</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219</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219</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219</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219</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219</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219</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219</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219</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219</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219</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219</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219</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219</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219</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219</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219</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219</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219</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219</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219</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219</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219</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219</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219</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219</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219</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219</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219</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219</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219</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219</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219</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219</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219</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219</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219</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219</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219</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219</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219</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219</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219</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219</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219</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219</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219</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219</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219</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219</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219</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219</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219</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219</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219</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219</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219</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219</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219</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219</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219</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219</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219</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219</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219</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219</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219</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219</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219</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219</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219</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219</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219</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219</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219</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219</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219</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219</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219</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219</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219</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219</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219</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219</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219</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219</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219</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219</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219</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219</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219</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219</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219</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219</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219</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219</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219</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219</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219</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219</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219</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219</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219</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219</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219</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219</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219</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219</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219</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219</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219</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219</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219</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219</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219</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219</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219</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219</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219</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219</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219</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219</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219</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219</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219</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219</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219</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219</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219</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219</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219</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219</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219</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219</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219</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219</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219</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219</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219</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219</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219</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219</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219</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219</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219</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219</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219</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219</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219</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219</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219</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219</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219</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219</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219</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219</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219</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219</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219</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219</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219</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219</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219</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219</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219</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219</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219</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219</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219</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219</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219</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219</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219</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219</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219</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219</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219</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219</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219</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219</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219</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219</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219</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219</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219</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219</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219</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219</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219</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219</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219</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219</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219</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219</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219</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219</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219</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219</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219</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219</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219</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219</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219</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219</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219</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219</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219</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219</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219</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219</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219</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219</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219</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219</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219</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219</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219</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219</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219</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219</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219</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219</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219</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219</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219</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219</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219</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219</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219</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219</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219</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219</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219</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219</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219</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219</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219</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219</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219</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219</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219</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219</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219</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219</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219</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219</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219</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219</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219</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219</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219</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219</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219</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219</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219</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219</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219</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219</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219</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219</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219</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219</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219</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219</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219</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219</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219</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219</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219</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219</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219</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219</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219</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219</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219</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219</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219</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219</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219</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219</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219</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219</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219</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219</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219</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219</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219</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219</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219</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219</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219</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219</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219</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219</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219</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219</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219</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219</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219</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219</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219</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219</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219</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219</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219</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219</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219</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219</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219</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219</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219</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219</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219</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219</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219</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219</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219</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219</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219</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219</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219</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219</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219</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219</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219</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219</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219</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2024-03-06T16:01:52Z</dcterms:modified>
</cp:coreProperties>
</file>