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579D6C81-7F91-4F8E-A732-E2BC380EDA3B}" xr6:coauthVersionLast="47" xr6:coauthVersionMax="47" xr10:uidLastSave="{00000000-0000-0000-0000-000000000000}"/>
  <bookViews>
    <workbookView xWindow="-110" yWindow="-110" windowWidth="19420" windowHeight="1030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31" i="24"/>
  <c r="H40" i="24"/>
  <c r="H35"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1" i="24"/>
  <c r="C292" i="24"/>
  <c r="C293" i="24"/>
  <c r="C294" i="24"/>
  <c r="C295" i="24"/>
  <c r="C296" i="24"/>
  <c r="C297" i="24"/>
  <c r="C298" i="24"/>
  <c r="C299" i="24"/>
  <c r="C300" i="24"/>
  <c r="C301" i="24"/>
  <c r="C302" i="24"/>
  <c r="C303" i="24"/>
  <c r="C304" i="24"/>
  <c r="F17" i="43"/>
  <c r="D319" i="24"/>
  <c r="D320" i="24"/>
  <c r="D321" i="24"/>
  <c r="D322" i="24"/>
  <c r="D323" i="24"/>
  <c r="D324" i="24"/>
  <c r="D325" i="24"/>
  <c r="B251" i="24"/>
  <c r="H36" i="24"/>
  <c r="H39" i="24"/>
  <c r="H38" i="24"/>
  <c r="J38" i="24" l="1"/>
  <c r="J39" i="24"/>
  <c r="J36" i="24"/>
  <c r="B252" i="24"/>
  <c r="B253" i="24"/>
  <c r="B221" i="24" l="1"/>
  <c r="B222" i="24"/>
  <c r="B17" i="43" l="1"/>
  <c r="B278" i="24"/>
  <c r="F16" i="43"/>
  <c r="B16" i="43"/>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255" i="24"/>
  <c r="G17" i="43" a="1"/>
  <c r="H16" i="43"/>
  <c r="K17" i="43" a="1"/>
  <c r="J17" i="43" a="1"/>
  <c r="K16" i="43" a="1"/>
  <c r="C13" i="24"/>
  <c r="H17" i="43"/>
  <c r="C14" i="24"/>
  <c r="K17" i="43" l="1"/>
  <c r="J17" i="43"/>
  <c r="G17" i="43"/>
  <c r="I17" i="43" s="1"/>
  <c r="K16" i="43"/>
  <c r="B254" i="24"/>
  <c r="B186" i="24"/>
  <c r="P186" i="24"/>
  <c r="B76" i="24"/>
  <c r="B41" i="24"/>
  <c r="M41" i="24" a="1"/>
  <c r="M41" i="24" s="1"/>
  <c r="N41" i="24" a="1"/>
  <c r="N41" i="24" s="1"/>
  <c r="B133" i="24"/>
  <c r="J16" i="43" a="1"/>
  <c r="H41" i="24"/>
  <c r="G16" i="43" a="1"/>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H23" i="24"/>
  <c r="H15" i="43"/>
  <c r="J15" i="43" a="1"/>
  <c r="J23" i="24" l="1"/>
  <c r="I15" i="43"/>
  <c r="J15" i="43"/>
  <c r="L15" i="43" s="1"/>
  <c r="B235" i="24"/>
  <c r="B232" i="24"/>
  <c r="B161" i="24"/>
  <c r="P161" i="24"/>
  <c r="B160" i="24"/>
  <c r="P160" i="24"/>
  <c r="B101" i="24"/>
  <c r="B60" i="24"/>
  <c r="H25" i="24"/>
  <c r="C4"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4" i="24"/>
  <c r="H26" i="24"/>
  <c r="H37" i="24"/>
  <c r="G14" i="43" a="1"/>
  <c r="J37" i="24" l="1"/>
  <c r="J26" i="24"/>
  <c r="J24" i="24"/>
  <c r="G14" i="43"/>
  <c r="K14" i="43"/>
  <c r="J14" i="43" a="1"/>
  <c r="H14" i="43"/>
  <c r="I14" i="43" l="1"/>
  <c r="J14" i="43"/>
  <c r="L14" i="43" s="1"/>
  <c r="N50" i="24" a="1"/>
  <c r="N50" i="24" s="1"/>
  <c r="M50" i="24" a="1"/>
  <c r="M50" i="24" s="1"/>
  <c r="B297"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298" i="24"/>
  <c r="B170" i="24"/>
  <c r="P170" i="24"/>
  <c r="B119" i="24"/>
  <c r="B68" i="24"/>
  <c r="H33" i="24"/>
  <c r="J33" i="24" l="1"/>
  <c r="B13" i="43"/>
  <c r="F13" i="43"/>
  <c r="H312" i="24"/>
  <c r="H313" i="24"/>
  <c r="B313" i="24"/>
  <c r="B312" i="24"/>
  <c r="B311" i="24"/>
  <c r="B310" i="24"/>
  <c r="C12" i="24"/>
  <c r="C3" i="24"/>
  <c r="C9" i="24"/>
  <c r="G13" i="43" a="1"/>
  <c r="C11" i="24"/>
  <c r="C10" i="24"/>
  <c r="C7" i="24"/>
  <c r="K13" i="43" a="1"/>
  <c r="C8" i="24"/>
  <c r="C6" i="24"/>
  <c r="K13" i="43" l="1"/>
  <c r="G13" i="43"/>
  <c r="H13" i="43"/>
  <c r="J13" i="43" a="1"/>
  <c r="C2" i="24"/>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299" i="24"/>
  <c r="B300" i="24"/>
  <c r="B301" i="24"/>
  <c r="B302" i="24"/>
  <c r="B303" i="24"/>
  <c r="B304" i="24"/>
  <c r="G12" i="43" a="1"/>
  <c r="G12" i="43" l="1"/>
  <c r="L12" i="43"/>
  <c r="B94" i="24" l="1"/>
  <c r="B11" i="43"/>
  <c r="F11" i="43"/>
  <c r="B263" i="24"/>
  <c r="B262" i="24"/>
  <c r="B261" i="24"/>
  <c r="K11" i="43" a="1"/>
  <c r="J11" i="43" a="1"/>
  <c r="J11" i="43" l="1"/>
  <c r="M11" i="43" s="1"/>
  <c r="K11" i="43"/>
  <c r="B218" i="24"/>
  <c r="B240" i="24"/>
  <c r="B246" i="24"/>
  <c r="B231" i="24"/>
  <c r="G11" i="43" a="1"/>
  <c r="H11" i="43"/>
  <c r="G11" i="43" l="1"/>
  <c r="I11" i="43" s="1"/>
  <c r="L11" i="43"/>
  <c r="B10" i="43"/>
  <c r="F10" i="43"/>
  <c r="B9" i="43"/>
  <c r="F9" i="43"/>
  <c r="B64" i="24"/>
  <c r="B67" i="24"/>
  <c r="B69" i="24"/>
  <c r="B77" i="24"/>
  <c r="B78" i="24"/>
  <c r="B79" i="24"/>
  <c r="B80" i="24"/>
  <c r="B83" i="24"/>
  <c r="B84" i="24"/>
  <c r="B86" i="24"/>
  <c r="B220" i="24"/>
  <c r="H21" i="24"/>
  <c r="H32" i="24"/>
  <c r="H48" i="24"/>
  <c r="H43" i="24"/>
  <c r="K9" i="43" a="1"/>
  <c r="H29" i="24"/>
  <c r="C5" i="24"/>
  <c r="H44" i="24"/>
  <c r="H34" i="24"/>
  <c r="K10" i="43" a="1"/>
  <c r="H28" i="24"/>
  <c r="H30" i="24"/>
  <c r="H51" i="24"/>
  <c r="H49" i="24"/>
  <c r="G10" i="43" a="1"/>
  <c r="H27" i="24"/>
  <c r="H45" i="24"/>
  <c r="H42" i="24"/>
  <c r="J9"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33" i="24" a="1"/>
  <c r="G41" i="24" a="1"/>
  <c r="G40" i="24" a="1"/>
  <c r="G36" i="24" a="1"/>
  <c r="G23" i="24" a="1"/>
  <c r="G44" i="24" a="1"/>
  <c r="G49" i="24" a="1"/>
  <c r="G28" i="24" a="1"/>
  <c r="G21" i="24" a="1"/>
  <c r="G48" i="24" a="1"/>
  <c r="G27" i="24" a="1"/>
  <c r="G39" i="24" a="1"/>
  <c r="G26" i="24" a="1"/>
  <c r="G42" i="24" a="1"/>
  <c r="G25" i="24" a="1"/>
  <c r="G50" i="24" a="1"/>
  <c r="G29" i="24" a="1"/>
  <c r="G51" i="24" a="1"/>
  <c r="G47" i="24" a="1"/>
  <c r="G34" i="24" a="1"/>
  <c r="G35" i="24" a="1"/>
  <c r="G30" i="24" a="1"/>
  <c r="G46" i="24" a="1"/>
  <c r="G43" i="24" a="1"/>
  <c r="G32" i="24" a="1"/>
  <c r="G45" i="24" a="1"/>
  <c r="G38" i="24" a="1"/>
  <c r="G31" i="24" a="1"/>
  <c r="G24" i="24" a="1"/>
  <c r="G37" i="24" a="1"/>
  <c r="G22"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6" i="43" a="1"/>
  <c r="G5" i="43" a="1"/>
  <c r="K5" i="43" a="1"/>
  <c r="K7" i="43" a="1"/>
  <c r="K8" i="43" a="1"/>
  <c r="G7" i="43" a="1"/>
  <c r="G8" i="43" a="1"/>
  <c r="G6" i="43" a="1"/>
  <c r="G4" i="43" a="1"/>
  <c r="G5" i="43" l="1"/>
  <c r="G8" i="43"/>
  <c r="K8" i="43"/>
  <c r="G7" i="43"/>
  <c r="K7" i="43"/>
  <c r="G6" i="43"/>
  <c r="K6" i="43"/>
  <c r="K5" i="43"/>
  <c r="G4" i="43"/>
  <c r="J4" i="43" a="1"/>
  <c r="J5" i="43" a="1"/>
  <c r="J6" i="43" a="1"/>
  <c r="J7" i="43" a="1"/>
  <c r="J8"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34" i="24" a="1"/>
  <c r="I50" i="24" a="1"/>
  <c r="I40" i="24" a="1"/>
  <c r="I49" i="24" a="1"/>
  <c r="I35" i="24" a="1"/>
  <c r="I25" i="24" a="1"/>
  <c r="I27" i="24" a="1"/>
  <c r="I33" i="24" a="1"/>
  <c r="I36" i="24" a="1"/>
  <c r="I41" i="24" a="1"/>
  <c r="I51" i="24" a="1"/>
  <c r="I37" i="24" a="1"/>
  <c r="I47" i="24" a="1"/>
  <c r="I22" i="24" a="1"/>
  <c r="I29" i="24" a="1"/>
  <c r="I38" i="24" a="1"/>
  <c r="I42" i="24" a="1"/>
  <c r="I46" i="24" a="1"/>
  <c r="H7" i="43"/>
  <c r="I39" i="24" a="1"/>
  <c r="I26" i="24" a="1"/>
  <c r="I48" i="24" a="1"/>
  <c r="I45" i="24" a="1"/>
  <c r="I43" i="24" a="1"/>
  <c r="I31" i="24" a="1"/>
  <c r="I28" i="24" a="1"/>
  <c r="I21" i="24" a="1"/>
  <c r="I30" i="24" a="1"/>
  <c r="I24" i="24" a="1"/>
  <c r="I44" i="24" a="1"/>
  <c r="I32"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4" i="24"/>
  <c r="B285" i="24"/>
  <c r="B291" i="24"/>
  <c r="B292" i="24"/>
  <c r="B293" i="24"/>
  <c r="B294" i="24"/>
  <c r="B295" i="24"/>
  <c r="B296" i="24"/>
  <c r="B319" i="24"/>
  <c r="B320" i="24"/>
  <c r="B321" i="24"/>
  <c r="B322" i="24"/>
  <c r="B323" i="24"/>
  <c r="B324" i="24"/>
  <c r="B325" i="24"/>
  <c r="H9" i="43"/>
  <c r="H4" i="43"/>
  <c r="H10" i="43"/>
  <c r="H6"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3"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3"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0"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9"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<sst xmlns="http://schemas.openxmlformats.org/spreadsheetml/2006/main" count="1813" uniqueCount="688">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</sst>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3:L285"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8:D325"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0:F304"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9:J313"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0:F379" totalsRowShown="0" headerRowDxfId="43">
  <autoFilter ref="B330:F379"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79"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3" dT="2021-02-11T17:01:11.40" personId="{00000000-0000-0000-0000-000000000000}" id="{74E8C379-DF77-4FAE-8C13-4D0000C68271}">
    <text>Year when change and impacts are zero</text>
  </threadedComment>
  <threadedComment ref="L283" dT="2021-02-15T18:58:52.31" personId="{00000000-0000-0000-0000-000000000000}" id="{984021BA-DD3F-4758-AAFF-698CBFB1E97F}">
    <text>Maximum value to extrapolate to, for models that go up to the maximum output value.</text>
  </threadedComment>
  <threadedComment ref="D290" dT="2023-12-08T22:41:08.83" personId="{00000000-0000-0000-0000-000000000000}" id="{A0D64BDD-1681-4C8F-9929-C1898D0603B0}">
    <text>Max extrapolation temperature</text>
  </threadedComment>
  <threadedComment ref="J309"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56" t="s">
        <v>76</v>
      </c>
      <c r="C9" s="56" t="s">
        <v>330</v>
      </c>
    </row>
    <row r="10" spans="2:3" ht="29.25" customHeight="1" x14ac:dyDescent="0.35">
      <c r="B10" s="78" t="s">
        <v>81</v>
      </c>
      <c r="C10" s="55" t="s">
        <v>333</v>
      </c>
    </row>
    <row r="11" spans="2:3" ht="32.25" customHeight="1" x14ac:dyDescent="0.35">
      <c r="B11" s="79" t="s">
        <v>242</v>
      </c>
      <c r="C11" s="77" t="s">
        <v>336</v>
      </c>
    </row>
    <row r="12" spans="2:3" ht="15" customHeight="1" collapsed="1" x14ac:dyDescent="0.35">
      <c r="B12" s="78" t="s">
        <v>169</v>
      </c>
      <c r="C12" s="55" t="s">
        <v>332</v>
      </c>
    </row>
    <row r="13" spans="2:3" ht="15" hidden="1" customHeight="1" outlineLevel="1" collapsed="1" x14ac:dyDescent="0.35">
      <c r="B13" s="78"/>
      <c r="C13" s="57" t="s">
        <v>331</v>
      </c>
    </row>
    <row r="14" spans="2:3" ht="15" hidden="1" customHeight="1" outlineLevel="1" x14ac:dyDescent="0.35">
      <c r="B14" s="79"/>
      <c r="C14" s="54" t="s">
        <v>123</v>
      </c>
    </row>
    <row r="15" spans="2:3" ht="15" hidden="1" customHeight="1" outlineLevel="1" x14ac:dyDescent="0.35">
      <c r="B15" s="79"/>
      <c r="C15" t="s">
        <v>68</v>
      </c>
    </row>
    <row r="16" spans="2:3" ht="45" hidden="1" customHeight="1" outlineLevel="1" x14ac:dyDescent="0.35">
      <c r="B16" s="79"/>
      <c r="C16" s="54" t="s">
        <v>162</v>
      </c>
    </row>
    <row r="17" spans="2:3" ht="45" hidden="1" customHeight="1" outlineLevel="1" x14ac:dyDescent="0.35">
      <c r="B17" s="79"/>
      <c r="C17" t="s">
        <v>187</v>
      </c>
    </row>
    <row r="18" spans="2:3" ht="45" hidden="1" customHeight="1" outlineLevel="1" x14ac:dyDescent="0.35">
      <c r="B18" s="79"/>
      <c r="C18" s="54" t="s">
        <v>163</v>
      </c>
    </row>
    <row r="19" spans="2:3" ht="45" hidden="1" customHeight="1" outlineLevel="1" x14ac:dyDescent="0.35">
      <c r="B19" s="79"/>
      <c r="C19" t="s">
        <v>164</v>
      </c>
    </row>
    <row r="20" spans="2:3" ht="45" hidden="1" customHeight="1" outlineLevel="1" x14ac:dyDescent="0.35">
      <c r="B20" s="79"/>
      <c r="C20" s="54" t="s">
        <v>221</v>
      </c>
    </row>
    <row r="21" spans="2:3" ht="45" hidden="1" customHeight="1" outlineLevel="1" x14ac:dyDescent="0.35">
      <c r="B21" s="79"/>
      <c r="C21" t="s">
        <v>165</v>
      </c>
    </row>
    <row r="22" spans="2:3" ht="45" hidden="1" customHeight="1" outlineLevel="1" x14ac:dyDescent="0.35">
      <c r="B22" s="79"/>
      <c r="C22" s="54" t="s">
        <v>166</v>
      </c>
    </row>
    <row r="23" spans="2:3" ht="45" hidden="1" customHeight="1" outlineLevel="1" x14ac:dyDescent="0.35">
      <c r="B23" s="79"/>
      <c r="C23" t="s">
        <v>222</v>
      </c>
    </row>
    <row r="24" spans="2:3" ht="45" hidden="1" customHeight="1" outlineLevel="1" x14ac:dyDescent="0.35">
      <c r="B24" s="79"/>
      <c r="C24" s="54" t="s">
        <v>167</v>
      </c>
    </row>
    <row r="25" spans="2:3" ht="30.75" customHeight="1" collapsed="1" x14ac:dyDescent="0.35">
      <c r="B25" s="79" t="s">
        <v>174</v>
      </c>
      <c r="C25" s="8" t="s">
        <v>335</v>
      </c>
    </row>
    <row r="26" spans="2:3" ht="15" hidden="1" customHeight="1" outlineLevel="1" collapsed="1" x14ac:dyDescent="0.35">
      <c r="B26" s="79"/>
      <c r="C26" s="57" t="s">
        <v>331</v>
      </c>
    </row>
    <row r="27" spans="2:3" ht="15" hidden="1" customHeight="1" outlineLevel="1" x14ac:dyDescent="0.35">
      <c r="B27" s="79"/>
      <c r="C27" s="54" t="s">
        <v>123</v>
      </c>
    </row>
    <row r="28" spans="2:3" ht="15" hidden="1" customHeight="1" outlineLevel="1" x14ac:dyDescent="0.35">
      <c r="B28" s="79"/>
      <c r="C28" t="s">
        <v>155</v>
      </c>
    </row>
    <row r="29" spans="2:3" ht="15" hidden="1" customHeight="1" outlineLevel="1" x14ac:dyDescent="0.35">
      <c r="B29" s="79"/>
      <c r="C29" s="54" t="s">
        <v>88</v>
      </c>
    </row>
    <row r="30" spans="2:3" ht="15" hidden="1" customHeight="1" outlineLevel="1" x14ac:dyDescent="0.35">
      <c r="B30" s="79"/>
      <c r="C30" t="s">
        <v>89</v>
      </c>
    </row>
    <row r="31" spans="2:3" ht="15" hidden="1" customHeight="1" outlineLevel="1" x14ac:dyDescent="0.35">
      <c r="B31" s="79"/>
      <c r="C31" s="54" t="s">
        <v>55</v>
      </c>
    </row>
    <row r="32" spans="2:3" ht="15" hidden="1" customHeight="1" outlineLevel="1" x14ac:dyDescent="0.35">
      <c r="B32" s="79"/>
      <c r="C32" t="s">
        <v>68</v>
      </c>
    </row>
    <row r="33" spans="2:3" ht="15" hidden="1" customHeight="1" outlineLevel="1" x14ac:dyDescent="0.35">
      <c r="B33" s="79"/>
      <c r="C33" s="58" t="s">
        <v>90</v>
      </c>
    </row>
    <row r="34" spans="2:3" ht="31.5" customHeight="1" collapsed="1" x14ac:dyDescent="0.35">
      <c r="B34" s="78" t="s">
        <v>226</v>
      </c>
      <c r="C34" s="55" t="s">
        <v>334</v>
      </c>
    </row>
    <row r="35" spans="2:3" hidden="1" outlineLevel="1" collapsed="1" x14ac:dyDescent="0.35">
      <c r="B35" s="54"/>
      <c r="C35" s="57" t="s">
        <v>331</v>
      </c>
    </row>
    <row r="36" spans="2:3" hidden="1" outlineLevel="1" x14ac:dyDescent="0.35">
      <c r="C36" s="54" t="s">
        <v>123</v>
      </c>
    </row>
    <row r="37" spans="2:3" hidden="1" outlineLevel="1" x14ac:dyDescent="0.35">
      <c r="C37" t="s">
        <v>71</v>
      </c>
    </row>
    <row r="38" spans="2:3" hidden="1" outlineLevel="1" x14ac:dyDescent="0.35">
      <c r="C38" s="54" t="s">
        <v>200</v>
      </c>
    </row>
    <row r="39" spans="2:3" hidden="1" outlineLevel="1" x14ac:dyDescent="0.35">
      <c r="C39" t="s">
        <v>210</v>
      </c>
    </row>
    <row r="40" spans="2:3" hidden="1" outlineLevel="1" x14ac:dyDescent="0.35">
      <c r="C40" s="54" t="s">
        <v>243</v>
      </c>
    </row>
    <row r="41" spans="2:3" hidden="1" outlineLevel="1" x14ac:dyDescent="0.35">
      <c r="C41" t="s">
        <v>201</v>
      </c>
    </row>
    <row r="42" spans="2:3" hidden="1" outlineLevel="1" x14ac:dyDescent="0.35">
      <c r="C42" s="59" t="s">
        <v>202</v>
      </c>
    </row>
    <row r="43" spans="2:3" hidden="1" outlineLevel="1" x14ac:dyDescent="0.35">
      <c r="C43" t="s">
        <v>209</v>
      </c>
    </row>
    <row r="44" spans="2:3" hidden="1" outlineLevel="1" x14ac:dyDescent="0.35">
      <c r="C44" s="54" t="s">
        <v>203</v>
      </c>
    </row>
    <row r="45" spans="2:3" hidden="1" outlineLevel="1" x14ac:dyDescent="0.35">
      <c r="C45" t="s">
        <v>6</v>
      </c>
    </row>
    <row r="46" spans="2:3" hidden="1" outlineLevel="1" x14ac:dyDescent="0.35">
      <c r="C46" s="54" t="s">
        <v>7</v>
      </c>
    </row>
    <row r="47" spans="2:3" hidden="1" outlineLevel="1" x14ac:dyDescent="0.35">
      <c r="C47" t="s">
        <v>8</v>
      </c>
    </row>
    <row r="48" spans="2:3" hidden="1" outlineLevel="1" x14ac:dyDescent="0.35">
      <c r="C48" s="54" t="s">
        <v>9</v>
      </c>
    </row>
    <row r="49" spans="3:3" hidden="1" outlineLevel="1" x14ac:dyDescent="0.35">
      <c r="C49" t="s">
        <v>10</v>
      </c>
    </row>
    <row r="50" spans="3:3" hidden="1" outlineLevel="1" x14ac:dyDescent="0.35">
      <c r="C50" s="5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4.5" x14ac:dyDescent="0.35"/>
  <cols>
    <col min="1" max="1" width="11.81640625" customWidth="1"/>
    <col min="3" max="3" width="22.81640625" customWidth="1"/>
    <col min="4" max="13" width="14.54296875" customWidth="1"/>
    <col min="14" max="14" width="60.54296875" style="8" customWidth="1"/>
    <col min="15" max="15" width="14.54296875" customWidth="1"/>
    <col min="16" max="16" width="60.54296875" customWidth="1"/>
    <col min="17" max="17" width="15.7265625" customWidth="1"/>
  </cols>
  <sheetData>
    <row r="1" spans="1:14" x14ac:dyDescent="0.35">
      <c r="A1" t="s">
        <v>81</v>
      </c>
      <c r="B1" s="2" t="s">
        <v>82</v>
      </c>
    </row>
    <row r="2" spans="1:14" x14ac:dyDescent="0.35">
      <c r="B2" s="2"/>
    </row>
    <row r="3" spans="1:14" ht="26" x14ac:dyDescent="0.3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1" x14ac:dyDescent="0.3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3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3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3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3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3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318</v>
      </c>
      <c r="H9" s="31">
        <f ca="1" xml:space="preserve"> MAX( INDIRECT( _xlfn.TEXTJOIN( "", , doc_tablesList[[#This Row],[Table Name]], "[", doc_tablesList[[#This Row],[ID_columnName]], "]" ) ) )</f>
        <v>7</v>
      </c>
      <c r="I9" s="31">
        <f ca="1" xml:space="preserve"> doc_tablesList[[#This Row],[Number of Data Rows]] + doc_tablesList[[#This Row],[Header Row]]</f>
        <v>325</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3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290</v>
      </c>
      <c r="H10" s="31">
        <f ca="1" xml:space="preserve"> MAX( INDIRECT( _xlfn.TEXTJOIN( "", , doc_tablesList[[#This Row],[Table Name]], "[", doc_tablesList[[#This Row],[ID_columnName]], "]" ) ) )</f>
        <v>14</v>
      </c>
      <c r="I10" s="31">
        <f ca="1" xml:space="preserve"> doc_tablesList[[#This Row],[Number of Data Rows]] + doc_tablesList[[#This Row],[Header Row]]</f>
        <v>304</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3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3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283</v>
      </c>
      <c r="H12" s="31">
        <f ca="1" xml:space="preserve"> MAX( INDIRECT( _xlfn.TEXTJOIN( "", , doc_tablesList[[#This Row],[Table Name]], "[", doc_tablesList[[#This Row],[ID_columnName]], "]" ) ) )</f>
        <v>2</v>
      </c>
      <c r="I12" s="31">
        <f ca="1" xml:space="preserve"> doc_tablesList[[#This Row],[Number of Data Rows]] + doc_tablesList[[#This Row],[Header Row]]</f>
        <v>285</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3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309</v>
      </c>
      <c r="H13" s="31">
        <f ca="1" xml:space="preserve"> MAX( INDIRECT( _xlfn.TEXTJOIN( "", , doc_tablesList[[#This Row],[Table Name]], "[", doc_tablesList[[#This Row],[ID_columnName]], "]" ) ) )</f>
        <v>4</v>
      </c>
      <c r="I13" s="31">
        <f ca="1" xml:space="preserve"> doc_tablesList[[#This Row],[Number of Data Rows]] + doc_tablesList[[#This Row],[Header Row]]</f>
        <v>313</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3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3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3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330</v>
      </c>
      <c r="H16" s="31">
        <f ca="1" xml:space="preserve"> MAX( INDIRECT( _xlfn.TEXTJOIN( "", , doc_tablesList[[#This Row],[Table Name]], "[", doc_tablesList[[#This Row],[ID_columnName]], "]" ) ) )</f>
        <v>49</v>
      </c>
      <c r="I16" s="31">
        <f ca="1" xml:space="preserve"> doc_tablesList[[#This Row],[Number of Data Rows]] + doc_tablesList[[#This Row],[Header Row]]</f>
        <v>379</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3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2</v>
      </c>
      <c r="I17" s="31">
        <f ca="1" xml:space="preserve"> doc_tablesList[[#This Row],[Number of Data Rows]] + doc_tablesList[[#This Row],[Header Row]]</f>
        <v>279</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9"/>
  <sheetViews>
    <sheetView tabSelected="1" topLeftCell="A271" zoomScaleNormal="100" workbookViewId="0">
      <pane xSplit="3" topLeftCell="F1" activePane="topRight" state="frozen"/>
      <selection pane="topRight" activeCell="C280" sqref="C280"/>
    </sheetView>
  </sheetViews>
  <sheetFormatPr defaultColWidth="8.7265625" defaultRowHeight="13" x14ac:dyDescent="0.3"/>
  <cols>
    <col min="1" max="1" width="8.7265625" style="2"/>
    <col min="2" max="2" width="11.1796875" style="2" customWidth="1"/>
    <col min="3" max="3" width="32" style="2" customWidth="1"/>
    <col min="4" max="4" width="20.54296875" style="2" customWidth="1"/>
    <col min="5" max="5" width="20.54296875" style="9" customWidth="1"/>
    <col min="6" max="7" width="20.54296875" style="2" customWidth="1"/>
    <col min="8" max="8" width="27.26953125" style="2" customWidth="1"/>
    <col min="9" max="21" width="18.54296875" style="2" customWidth="1"/>
    <col min="22" max="22" width="17" style="2" customWidth="1"/>
    <col min="23" max="16384" width="8.7265625" style="2"/>
  </cols>
  <sheetData>
    <row r="1" spans="1:21" ht="14.5" x14ac:dyDescent="0.35">
      <c r="A1" s="16"/>
      <c r="B1" s="17" t="s">
        <v>289</v>
      </c>
      <c r="C1" s="17"/>
      <c r="D1" s="17"/>
      <c r="E1" s="17"/>
      <c r="F1" s="17"/>
      <c r="G1" s="17"/>
      <c r="H1" s="17"/>
      <c r="I1" s="17"/>
      <c r="J1" s="17"/>
      <c r="K1" s="17"/>
      <c r="L1" s="17"/>
      <c r="M1" s="17"/>
      <c r="N1" s="17"/>
      <c r="O1" s="17"/>
      <c r="P1" s="17"/>
      <c r="Q1" s="17"/>
      <c r="R1" s="17"/>
      <c r="S1" s="17"/>
      <c r="T1" s="17"/>
      <c r="U1" s="17"/>
    </row>
    <row r="2" spans="1:21" x14ac:dyDescent="0.3">
      <c r="C2" s="49" t="str">
        <f ca="1" xml:space="preserve"> OFFSET( INDIRECT( ADDRESS( ROW( co_sectors[[#Headers],[row_id]] ), COLUMN( co_sectors[[#Headers],[row_id]] ), , , ) ), -2, , 1, 1 )</f>
        <v>Sectors Table</v>
      </c>
      <c r="D2" s="2" t="s">
        <v>299</v>
      </c>
    </row>
    <row r="3" spans="1:21" x14ac:dyDescent="0.3">
      <c r="C3" s="49" t="str">
        <f ca="1" xml:space="preserve"> OFFSET( INDIRECT( ADDRESS( ROW( co_impactYears[[#Headers],[row_id]] ), COLUMN( co_impactYears[[#Headers],[row_id]] ), , , ) ), -2, , 1, 1 )</f>
        <v>Impact Year Estimates</v>
      </c>
      <c r="D3" s="2" t="s">
        <v>300</v>
      </c>
    </row>
    <row r="4" spans="1:21" x14ac:dyDescent="0.3">
      <c r="C4" s="49" t="str">
        <f ca="1" xml:space="preserve"> OFFSET( INDIRECT( ADDRESS( ROW( co_variants[[#Headers],[row_id]] ), COLUMN( co_variants[[#Headers],[row_id]] ), , , ) ), -4, , 1, 1 )</f>
        <v>Variants Table</v>
      </c>
      <c r="D4" s="2" t="s">
        <v>301</v>
      </c>
    </row>
    <row r="5" spans="1:21" x14ac:dyDescent="0.3">
      <c r="C5" s="49" t="str">
        <f ca="1" xml:space="preserve"> OFFSET( INDIRECT( ADDRESS( ROW( co_impactTypes[[#Headers],[row_id]] ), COLUMN( co_impactTypes[[#Headers],[row_id]] ), , , ) ), -2, , 1, 1 )</f>
        <v>Impact Types</v>
      </c>
      <c r="D5" s="2" t="s">
        <v>302</v>
      </c>
    </row>
    <row r="6" spans="1:21" x14ac:dyDescent="0.3">
      <c r="C6" s="49" t="str">
        <f ca="1" xml:space="preserve"> OFFSET( INDIRECT( ADDRESS( ROW( co_scalarInfo[[#Headers],[row_id]] ), COLUMN( co_scalarInfo[[#Headers],[row_id]] ), , , ) ), -2, , 1, 1 )</f>
        <v>Scalar Information</v>
      </c>
      <c r="D6" s="2" t="s">
        <v>303</v>
      </c>
    </row>
    <row r="7" spans="1:21" x14ac:dyDescent="0.3">
      <c r="C7" s="49" t="str">
        <f ca="1" xml:space="preserve"> OFFSET( INDIRECT( ADDRESS( ROW( co_econMultipliers[[#Headers],[row_id]] ), COLUMN( co_econMultipliers[[#Headers],[row_id]] ), , , ) ), -2, , 1, 1 )</f>
        <v>Economic Multipliers</v>
      </c>
      <c r="D7" s="2" t="s">
        <v>304</v>
      </c>
    </row>
    <row r="8" spans="1:21" x14ac:dyDescent="0.3">
      <c r="C8" s="49" t="str">
        <f ca="1" xml:space="preserve"> OFFSET( INDIRECT( ADDRESS( ROW( co_constants[[#Headers],[row_id]] ), COLUMN( co_constants[[#Headers],[row_id]] ), , , ) ), -2, , 1, 1 )</f>
        <v>Constants</v>
      </c>
      <c r="D8" s="2" t="s">
        <v>295</v>
      </c>
    </row>
    <row r="9" spans="1:21" x14ac:dyDescent="0.3">
      <c r="C9" s="49" t="str">
        <f ca="1" xml:space="preserve"> OFFSET( INDIRECT( ADDRESS( ROW( co_modelTypes[[#Headers],[row_id]] ), COLUMN( co_modelTypes[[#Headers],[row_id]] ), , , ) ), -2, , 1, 1 )</f>
        <v>Model Types</v>
      </c>
      <c r="D9" s="2" t="s">
        <v>296</v>
      </c>
    </row>
    <row r="10" spans="1:21" x14ac:dyDescent="0.3">
      <c r="C10" s="49" t="str">
        <f ca="1" xml:space="preserve"> OFFSET( INDIRECT( ADDRESS( ROW( co_models[[#Headers],[row_id]] ), COLUMN( co_models[[#Headers],[row_id]] ), , , ) ), -2, , 1, 1 )</f>
        <v>GCM Models &amp; SLR Scenarios</v>
      </c>
      <c r="D10" s="2" t="s">
        <v>297</v>
      </c>
    </row>
    <row r="11" spans="1:21" x14ac:dyDescent="0.3">
      <c r="C11" s="49" t="str">
        <f ca="1" xml:space="preserve"> OFFSET( INDIRECT( ADDRESS( ROW( co_regions[[#Headers],[row_id]] ), COLUMN( co_regions[[#Headers],[row_id]] ), , , ) ), -2, , 1, 1 )</f>
        <v>Regions</v>
      </c>
      <c r="D11" s="2" t="s">
        <v>305</v>
      </c>
    </row>
    <row r="12" spans="1:21" x14ac:dyDescent="0.3">
      <c r="C12" s="49" t="str">
        <f ca="1" xml:space="preserve"> OFFSET( INDIRECT( ADDRESS( ROW( co_inputInfo[[#Headers],[row_id]] ), COLUMN( co_inputInfo[[#Headers],[row_id]] ), , , ) ), -2, , 1, 1 )</f>
        <v>Input Scenario Information</v>
      </c>
      <c r="D12" s="2" t="s">
        <v>329</v>
      </c>
    </row>
    <row r="13" spans="1:21" x14ac:dyDescent="0.3">
      <c r="C13" s="49" t="str">
        <f ca="1" xml:space="preserve"> OFFSET( INDIRECT( ADDRESS( ROW( co_states[[#Headers],[row_id]] ), COLUMN( co_states[[#Headers],[row_id]] ), , , ) ), -2, , 1, 1 )</f>
        <v>States</v>
      </c>
      <c r="D13" s="2" t="s">
        <v>542</v>
      </c>
    </row>
    <row r="14" spans="1:21" x14ac:dyDescent="0.3">
      <c r="C14" s="49" t="str">
        <f ca="1" xml:space="preserve"> OFFSET( INDIRECT( ADDRESS( ROW( co_slrScalars[[#Headers],[row_id]] ), COLUMN( co_slrScalars[[#Headers],[row_id]] ), , , ) ), -3, , 1, 1 )</f>
        <v>SLR Scalars</v>
      </c>
      <c r="D14" s="2" t="s">
        <v>550</v>
      </c>
    </row>
    <row r="16" spans="1:21" ht="21" x14ac:dyDescent="0.3">
      <c r="C16" s="53" t="s">
        <v>288</v>
      </c>
      <c r="D16" s="50" t="s">
        <v>294</v>
      </c>
      <c r="E16" s="51" t="s">
        <v>281</v>
      </c>
      <c r="F16" s="52" t="s">
        <v>287</v>
      </c>
    </row>
    <row r="18" spans="1:21" ht="14.5" x14ac:dyDescent="0.35">
      <c r="A18" s="16"/>
      <c r="B18" s="17" t="s">
        <v>74</v>
      </c>
      <c r="C18" s="17"/>
      <c r="D18" s="17"/>
      <c r="E18" s="17"/>
      <c r="F18" s="17"/>
      <c r="G18" s="17"/>
      <c r="H18" s="17"/>
      <c r="I18" s="17"/>
      <c r="J18" s="17"/>
      <c r="K18" s="17"/>
      <c r="L18" s="17"/>
      <c r="M18" s="17"/>
      <c r="N18" s="17"/>
      <c r="O18" s="17"/>
      <c r="P18" s="17"/>
      <c r="Q18" s="17"/>
      <c r="R18" s="17"/>
      <c r="S18" s="17"/>
      <c r="T18" s="17"/>
      <c r="U18" s="17"/>
    </row>
    <row r="20" spans="1:21" ht="26" x14ac:dyDescent="0.3">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1" x14ac:dyDescent="0.3">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3">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21" x14ac:dyDescent="0.3">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1" x14ac:dyDescent="0.3">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3">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21" x14ac:dyDescent="0.3">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1.5" x14ac:dyDescent="0.3">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x14ac:dyDescent="0.3">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1.5" x14ac:dyDescent="0.3">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1" x14ac:dyDescent="0.3">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3">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31.5" x14ac:dyDescent="0.3">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3">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3">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3">
      <c r="B35" s="73">
        <f xml:space="preserve"> ROW( co_sectors[[#This Row],[row_id]] ) - ROW( co_sectors[[#Headers],[row_id]] )</f>
        <v>15</v>
      </c>
      <c r="C35" s="75" t="s">
        <v>677</v>
      </c>
      <c r="D35" s="23" t="s">
        <v>678</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3">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3">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1.5" x14ac:dyDescent="0.3">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42" x14ac:dyDescent="0.3">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42" x14ac:dyDescent="0.3">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3">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1.5" x14ac:dyDescent="0.3">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1.5" x14ac:dyDescent="0.3">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42" x14ac:dyDescent="0.3">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3">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1" x14ac:dyDescent="0.3">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1" x14ac:dyDescent="0.3">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3">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1" x14ac:dyDescent="0.3">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3">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21" x14ac:dyDescent="0.3">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4.5" x14ac:dyDescent="0.3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3">
      <c r="B55" s="29" t="s">
        <v>123</v>
      </c>
      <c r="C55" s="29" t="s">
        <v>56</v>
      </c>
      <c r="D55" s="31" t="s">
        <v>207</v>
      </c>
      <c r="E55" s="15" t="s">
        <v>185</v>
      </c>
      <c r="F55" s="31" t="s">
        <v>186</v>
      </c>
    </row>
    <row r="56" spans="1:21" x14ac:dyDescent="0.3">
      <c r="B56" s="4">
        <f xml:space="preserve"> ROW( co_impactYears[[#This Row],[row_id]] ) - ROW(co_impactYears[[#Headers],[row_id]] )</f>
        <v>1</v>
      </c>
      <c r="C56" s="7" t="s">
        <v>99</v>
      </c>
      <c r="D56" s="27" t="s">
        <v>207</v>
      </c>
      <c r="E56" s="80" t="s">
        <v>17</v>
      </c>
      <c r="F56" s="27" t="s">
        <v>17</v>
      </c>
    </row>
    <row r="57" spans="1:21" x14ac:dyDescent="0.3">
      <c r="B57" s="4">
        <f xml:space="preserve"> ROW( co_impactYears[[#This Row],[row_id]] ) - ROW(co_impactYears[[#Headers],[row_id]] )</f>
        <v>2</v>
      </c>
      <c r="C57" s="7" t="s">
        <v>274</v>
      </c>
      <c r="D57" s="27" t="s">
        <v>207</v>
      </c>
      <c r="E57" s="80" t="s">
        <v>17</v>
      </c>
      <c r="F57" s="27" t="s">
        <v>17</v>
      </c>
    </row>
    <row r="58" spans="1:21" x14ac:dyDescent="0.3">
      <c r="B58" s="4">
        <f xml:space="preserve"> ROW( co_impactYears[[#This Row],[row_id]] ) - ROW(co_impactYears[[#Headers],[row_id]] )</f>
        <v>3</v>
      </c>
      <c r="C58" s="7" t="s">
        <v>553</v>
      </c>
      <c r="D58" s="27" t="s">
        <v>207</v>
      </c>
      <c r="E58" s="80" t="s">
        <v>17</v>
      </c>
      <c r="F58" s="27" t="s">
        <v>17</v>
      </c>
    </row>
    <row r="59" spans="1:21" x14ac:dyDescent="0.3">
      <c r="B59" s="4">
        <f xml:space="preserve"> ROW( co_impactYears[[#This Row],[row_id]] ) - ROW(co_impactYears[[#Headers],[row_id]] )</f>
        <v>4</v>
      </c>
      <c r="C59" s="7" t="s">
        <v>371</v>
      </c>
      <c r="D59" s="27" t="s">
        <v>207</v>
      </c>
      <c r="E59" s="80" t="s">
        <v>17</v>
      </c>
      <c r="F59" s="27" t="s">
        <v>17</v>
      </c>
    </row>
    <row r="60" spans="1:21" x14ac:dyDescent="0.3">
      <c r="B60" s="4">
        <f xml:space="preserve"> ROW( co_impactYears[[#This Row],[row_id]] ) - ROW(co_impactYears[[#Headers],[row_id]] )</f>
        <v>5</v>
      </c>
      <c r="C60" s="7" t="s">
        <v>372</v>
      </c>
      <c r="D60" s="27" t="s">
        <v>207</v>
      </c>
      <c r="E60" s="80" t="s">
        <v>17</v>
      </c>
      <c r="F60" s="27" t="s">
        <v>17</v>
      </c>
    </row>
    <row r="61" spans="1:21" x14ac:dyDescent="0.3">
      <c r="B61" s="4">
        <f xml:space="preserve"> ROW( co_impactYears[[#This Row],[row_id]] ) - ROW(co_impactYears[[#Headers],[row_id]] )</f>
        <v>6</v>
      </c>
      <c r="C61" s="7" t="s">
        <v>554</v>
      </c>
      <c r="D61" s="27" t="s">
        <v>207</v>
      </c>
      <c r="E61" s="80" t="s">
        <v>17</v>
      </c>
      <c r="F61" s="27" t="s">
        <v>17</v>
      </c>
    </row>
    <row r="62" spans="1:21" x14ac:dyDescent="0.3">
      <c r="B62" s="4">
        <f xml:space="preserve"> ROW( co_impactYears[[#This Row],[row_id]] ) - ROW(co_impactYears[[#Headers],[row_id]] )</f>
        <v>7</v>
      </c>
      <c r="C62" s="7" t="s">
        <v>21</v>
      </c>
      <c r="D62" s="27" t="s">
        <v>207</v>
      </c>
      <c r="E62" s="80" t="s">
        <v>17</v>
      </c>
      <c r="F62" s="27" t="s">
        <v>17</v>
      </c>
    </row>
    <row r="63" spans="1:21" x14ac:dyDescent="0.3">
      <c r="B63" s="4">
        <f xml:space="preserve"> ROW( co_impactYears[[#This Row],[row_id]] ) - ROW(co_impactYears[[#Headers],[row_id]] )</f>
        <v>8</v>
      </c>
      <c r="C63" s="7" t="s">
        <v>57</v>
      </c>
      <c r="D63" s="27" t="s">
        <v>207</v>
      </c>
      <c r="E63" s="80" t="s">
        <v>17</v>
      </c>
      <c r="F63" s="27" t="s">
        <v>17</v>
      </c>
    </row>
    <row r="64" spans="1:21" x14ac:dyDescent="0.3">
      <c r="B64" s="4">
        <f xml:space="preserve"> ROW( co_impactYears[[#This Row],[row_id]] ) - ROW(co_impactYears[[#Headers],[row_id]] )</f>
        <v>9</v>
      </c>
      <c r="C64" s="7" t="s">
        <v>271</v>
      </c>
      <c r="D64" s="27" t="s">
        <v>207</v>
      </c>
      <c r="E64" s="80" t="s">
        <v>17</v>
      </c>
      <c r="F64" s="27" t="s">
        <v>17</v>
      </c>
    </row>
    <row r="65" spans="2:6" x14ac:dyDescent="0.3">
      <c r="B65" s="4">
        <f xml:space="preserve"> ROW( co_impactYears[[#This Row],[row_id]] ) - ROW(co_impactYears[[#Headers],[row_id]] )</f>
        <v>10</v>
      </c>
      <c r="C65" s="7" t="s">
        <v>15</v>
      </c>
      <c r="D65" s="27" t="s">
        <v>17</v>
      </c>
      <c r="E65" s="80">
        <v>2010</v>
      </c>
      <c r="F65" s="27">
        <v>2090</v>
      </c>
    </row>
    <row r="66" spans="2:6" x14ac:dyDescent="0.3">
      <c r="B66" s="4">
        <f xml:space="preserve"> ROW( co_impactYears[[#This Row],[row_id]] ) - ROW(co_impactYears[[#Headers],[row_id]] )</f>
        <v>11</v>
      </c>
      <c r="C66" s="7" t="s">
        <v>661</v>
      </c>
      <c r="D66" s="27" t="s">
        <v>207</v>
      </c>
      <c r="E66" s="80"/>
      <c r="F66" s="27"/>
    </row>
    <row r="67" spans="2:6" x14ac:dyDescent="0.3">
      <c r="B67" s="4">
        <f xml:space="preserve"> ROW( co_impactYears[[#This Row],[row_id]] ) - ROW(co_impactYears[[#Headers],[row_id]] )</f>
        <v>12</v>
      </c>
      <c r="C67" s="7" t="s">
        <v>58</v>
      </c>
      <c r="D67" s="27" t="s">
        <v>207</v>
      </c>
      <c r="E67" s="80" t="s">
        <v>17</v>
      </c>
      <c r="F67" s="27" t="s">
        <v>17</v>
      </c>
    </row>
    <row r="68" spans="2:6" x14ac:dyDescent="0.3">
      <c r="B68" s="4">
        <f xml:space="preserve"> ROW( co_impactYears[[#This Row],[row_id]] ) - ROW(co_impactYears[[#Headers],[row_id]] )</f>
        <v>13</v>
      </c>
      <c r="C68" s="7" t="s">
        <v>19</v>
      </c>
      <c r="D68" s="27" t="s">
        <v>207</v>
      </c>
      <c r="E68" s="80" t="s">
        <v>17</v>
      </c>
      <c r="F68" s="27" t="s">
        <v>17</v>
      </c>
    </row>
    <row r="69" spans="2:6" x14ac:dyDescent="0.3">
      <c r="B69" s="4">
        <f xml:space="preserve"> ROW( co_impactYears[[#This Row],[row_id]] ) - ROW(co_impactYears[[#Headers],[row_id]] )</f>
        <v>14</v>
      </c>
      <c r="C69" s="7" t="s">
        <v>18</v>
      </c>
      <c r="D69" s="27" t="s">
        <v>207</v>
      </c>
      <c r="E69" s="80" t="s">
        <v>17</v>
      </c>
      <c r="F69" s="27" t="s">
        <v>17</v>
      </c>
    </row>
    <row r="70" spans="2:6" x14ac:dyDescent="0.3">
      <c r="B70" s="4">
        <f xml:space="preserve"> ROW( co_impactYears[[#This Row],[row_id]] ) - ROW(co_impactYears[[#Headers],[row_id]] )</f>
        <v>15</v>
      </c>
      <c r="C70" s="7" t="s">
        <v>677</v>
      </c>
      <c r="D70" s="27" t="s">
        <v>207</v>
      </c>
      <c r="E70" s="80"/>
      <c r="F70" s="27"/>
    </row>
    <row r="71" spans="2:6" x14ac:dyDescent="0.3">
      <c r="B71" s="4">
        <f xml:space="preserve"> ROW( co_impactYears[[#This Row],[row_id]] ) - ROW(co_impactYears[[#Headers],[row_id]] )</f>
        <v>16</v>
      </c>
      <c r="C71" s="7" t="s">
        <v>628</v>
      </c>
      <c r="D71" s="27" t="s">
        <v>207</v>
      </c>
      <c r="E71" s="80"/>
      <c r="F71" s="27"/>
    </row>
    <row r="72" spans="2:6" x14ac:dyDescent="0.3">
      <c r="B72" s="4">
        <f xml:space="preserve"> ROW( co_impactYears[[#This Row],[row_id]] ) - ROW(co_impactYears[[#Headers],[row_id]] )</f>
        <v>17</v>
      </c>
      <c r="C72" s="7" t="s">
        <v>59</v>
      </c>
      <c r="D72" s="27" t="s">
        <v>207</v>
      </c>
      <c r="E72" s="80" t="s">
        <v>17</v>
      </c>
      <c r="F72" s="27" t="s">
        <v>17</v>
      </c>
    </row>
    <row r="73" spans="2:6" x14ac:dyDescent="0.3">
      <c r="B73" s="4">
        <f xml:space="preserve"> ROW( co_impactYears[[#This Row],[row_id]] ) - ROW(co_impactYears[[#Headers],[row_id]] )</f>
        <v>18</v>
      </c>
      <c r="C73" s="7" t="s">
        <v>622</v>
      </c>
      <c r="D73" s="27" t="s">
        <v>207</v>
      </c>
      <c r="E73" s="80"/>
      <c r="F73" s="27"/>
    </row>
    <row r="74" spans="2:6" x14ac:dyDescent="0.3">
      <c r="B74" s="4">
        <f xml:space="preserve"> ROW( co_impactYears[[#This Row],[row_id]] ) - ROW(co_impactYears[[#Headers],[row_id]] )</f>
        <v>19</v>
      </c>
      <c r="C74" s="7" t="s">
        <v>621</v>
      </c>
      <c r="D74" s="27" t="s">
        <v>207</v>
      </c>
      <c r="E74" s="80"/>
      <c r="F74" s="27"/>
    </row>
    <row r="75" spans="2:6" x14ac:dyDescent="0.3">
      <c r="B75" s="4">
        <f xml:space="preserve"> ROW( co_impactYears[[#This Row],[row_id]] ) - ROW(co_impactYears[[#Headers],[row_id]] )</f>
        <v>20</v>
      </c>
      <c r="C75" s="7" t="s">
        <v>634</v>
      </c>
      <c r="D75" s="27" t="s">
        <v>207</v>
      </c>
      <c r="E75" s="80"/>
      <c r="F75" s="27"/>
    </row>
    <row r="76" spans="2:6" x14ac:dyDescent="0.3">
      <c r="B76" s="4">
        <f xml:space="preserve"> ROW( co_impactYears[[#This Row],[row_id]] ) - ROW(co_impactYears[[#Headers],[row_id]] )</f>
        <v>21</v>
      </c>
      <c r="C76" s="7" t="s">
        <v>555</v>
      </c>
      <c r="D76" s="27" t="s">
        <v>207</v>
      </c>
      <c r="E76" s="80" t="s">
        <v>17</v>
      </c>
      <c r="F76" s="27" t="s">
        <v>17</v>
      </c>
    </row>
    <row r="77" spans="2:6" x14ac:dyDescent="0.3">
      <c r="B77" s="4">
        <f xml:space="preserve"> ROW( co_impactYears[[#This Row],[row_id]] ) - ROW(co_impactYears[[#Headers],[row_id]] )</f>
        <v>22</v>
      </c>
      <c r="C77" s="7" t="s">
        <v>46</v>
      </c>
      <c r="D77" s="27" t="s">
        <v>207</v>
      </c>
      <c r="E77" s="80" t="s">
        <v>17</v>
      </c>
      <c r="F77" s="27" t="s">
        <v>17</v>
      </c>
    </row>
    <row r="78" spans="2:6" x14ac:dyDescent="0.3">
      <c r="B78" s="4">
        <f xml:space="preserve"> ROW( co_impactYears[[#This Row],[row_id]] ) - ROW(co_impactYears[[#Headers],[row_id]] )</f>
        <v>23</v>
      </c>
      <c r="C78" s="7" t="s">
        <v>53</v>
      </c>
      <c r="D78" s="27" t="s">
        <v>207</v>
      </c>
      <c r="E78" s="80" t="s">
        <v>17</v>
      </c>
      <c r="F78" s="27" t="s">
        <v>17</v>
      </c>
    </row>
    <row r="79" spans="2:6" x14ac:dyDescent="0.3">
      <c r="B79" s="4">
        <f xml:space="preserve"> ROW( co_impactYears[[#This Row],[row_id]] ) - ROW(co_impactYears[[#Headers],[row_id]] )</f>
        <v>24</v>
      </c>
      <c r="C79" s="7" t="s">
        <v>20</v>
      </c>
      <c r="D79" s="27" t="s">
        <v>17</v>
      </c>
      <c r="E79" s="80">
        <v>2010</v>
      </c>
      <c r="F79" s="27">
        <v>2090</v>
      </c>
    </row>
    <row r="80" spans="2:6" x14ac:dyDescent="0.3">
      <c r="B80" s="4">
        <f xml:space="preserve"> ROW( co_impactYears[[#This Row],[row_id]] ) - ROW(co_impactYears[[#Headers],[row_id]] )</f>
        <v>25</v>
      </c>
      <c r="C80" s="7" t="s">
        <v>61</v>
      </c>
      <c r="D80" s="27" t="s">
        <v>207</v>
      </c>
      <c r="E80" s="80" t="s">
        <v>17</v>
      </c>
      <c r="F80" s="27" t="s">
        <v>17</v>
      </c>
    </row>
    <row r="81" spans="1:21" x14ac:dyDescent="0.3">
      <c r="B81" s="4">
        <f xml:space="preserve"> ROW( co_impactYears[[#This Row],[row_id]] ) - ROW(co_impactYears[[#Headers],[row_id]] )</f>
        <v>26</v>
      </c>
      <c r="C81" s="7" t="s">
        <v>252</v>
      </c>
      <c r="D81" s="27" t="s">
        <v>207</v>
      </c>
      <c r="E81" s="80" t="s">
        <v>17</v>
      </c>
      <c r="F81" s="27" t="s">
        <v>17</v>
      </c>
    </row>
    <row r="82" spans="1:21" x14ac:dyDescent="0.3">
      <c r="B82" s="4">
        <f xml:space="preserve"> ROW( co_impactYears[[#This Row],[row_id]] ) - ROW(co_impactYears[[#Headers],[row_id]] )</f>
        <v>27</v>
      </c>
      <c r="C82" s="7" t="s">
        <v>430</v>
      </c>
      <c r="D82" s="27" t="s">
        <v>207</v>
      </c>
      <c r="E82" s="80" t="s">
        <v>17</v>
      </c>
      <c r="F82" s="27" t="s">
        <v>17</v>
      </c>
    </row>
    <row r="83" spans="1:21" x14ac:dyDescent="0.3">
      <c r="B83" s="4">
        <f xml:space="preserve"> ROW( co_impactYears[[#This Row],[row_id]] ) - ROW(co_impactYears[[#Headers],[row_id]] )</f>
        <v>28</v>
      </c>
      <c r="C83" s="7" t="s">
        <v>63</v>
      </c>
      <c r="D83" s="27" t="s">
        <v>207</v>
      </c>
      <c r="E83" s="80" t="s">
        <v>17</v>
      </c>
      <c r="F83" s="27" t="s">
        <v>17</v>
      </c>
    </row>
    <row r="84" spans="1:21" x14ac:dyDescent="0.3">
      <c r="B84" s="4">
        <f xml:space="preserve"> ROW( co_impactYears[[#This Row],[row_id]] ) - ROW(co_impactYears[[#Headers],[row_id]] )</f>
        <v>29</v>
      </c>
      <c r="C84" s="7" t="s">
        <v>105</v>
      </c>
      <c r="D84" s="27" t="s">
        <v>207</v>
      </c>
      <c r="E84" s="80" t="s">
        <v>17</v>
      </c>
      <c r="F84" s="27" t="s">
        <v>17</v>
      </c>
    </row>
    <row r="85" spans="1:21" x14ac:dyDescent="0.3">
      <c r="B85" s="4">
        <f xml:space="preserve"> ROW( co_impactYears[[#This Row],[row_id]] ) - ROW(co_impactYears[[#Headers],[row_id]] )</f>
        <v>30</v>
      </c>
      <c r="C85" s="7" t="s">
        <v>340</v>
      </c>
      <c r="D85" s="27" t="s">
        <v>207</v>
      </c>
      <c r="E85" s="80" t="s">
        <v>17</v>
      </c>
      <c r="F85" s="27" t="s">
        <v>17</v>
      </c>
    </row>
    <row r="86" spans="1:21" x14ac:dyDescent="0.3">
      <c r="B86" s="4">
        <f xml:space="preserve"> ROW( co_impactYears[[#This Row],[row_id]] ) - ROW(co_impactYears[[#Headers],[row_id]] )</f>
        <v>31</v>
      </c>
      <c r="C86" s="7" t="s">
        <v>24</v>
      </c>
      <c r="D86" s="27" t="s">
        <v>17</v>
      </c>
      <c r="E86" s="80">
        <v>2010</v>
      </c>
      <c r="F86" s="27">
        <v>2090</v>
      </c>
    </row>
    <row r="88" spans="1:21" ht="14.5" x14ac:dyDescent="0.3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3">
      <c r="B89" s="3" t="s">
        <v>381</v>
      </c>
      <c r="C89" s="3"/>
      <c r="D89" s="3"/>
      <c r="E89" s="10"/>
      <c r="F89" s="3"/>
      <c r="G89" s="3"/>
      <c r="H89" s="3"/>
      <c r="I89" s="3"/>
      <c r="J89" s="3"/>
      <c r="K89" s="3"/>
    </row>
    <row r="90" spans="1:21" x14ac:dyDescent="0.3">
      <c r="B90" s="3" t="s">
        <v>382</v>
      </c>
      <c r="C90" s="3"/>
      <c r="D90" s="3"/>
      <c r="E90" s="10"/>
      <c r="F90" s="3"/>
      <c r="G90" s="3"/>
      <c r="H90" s="3"/>
      <c r="I90" s="3"/>
      <c r="J90" s="3"/>
      <c r="K90" s="3"/>
    </row>
    <row r="91" spans="1:21" x14ac:dyDescent="0.3">
      <c r="B91" s="3" t="s">
        <v>383</v>
      </c>
      <c r="C91" s="3"/>
      <c r="D91" s="3"/>
      <c r="E91" s="10"/>
      <c r="F91" s="3"/>
      <c r="G91" s="3"/>
      <c r="H91" s="3"/>
      <c r="I91" s="3"/>
      <c r="J91" s="3"/>
      <c r="K91" s="3"/>
    </row>
    <row r="92" spans="1:21" ht="14.5" x14ac:dyDescent="0.35">
      <c r="B92" s="43" t="s">
        <v>123</v>
      </c>
      <c r="C92" s="43" t="s">
        <v>56</v>
      </c>
      <c r="D92" s="43" t="s">
        <v>384</v>
      </c>
      <c r="E92" s="43" t="s">
        <v>385</v>
      </c>
      <c r="F92" s="31" t="s">
        <v>282</v>
      </c>
      <c r="G92" s="31" t="s">
        <v>283</v>
      </c>
      <c r="H92" s="29" t="s">
        <v>138</v>
      </c>
      <c r="I92" s="29" t="s">
        <v>592</v>
      </c>
      <c r="J92" s="5"/>
      <c r="K92" s="5"/>
      <c r="L92" s="5"/>
      <c r="M92" s="5"/>
      <c r="N92" s="5"/>
      <c r="O92" s="5"/>
    </row>
    <row r="93" spans="1:21" ht="14.5" x14ac:dyDescent="0.3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4.5" x14ac:dyDescent="0.3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4.5" x14ac:dyDescent="0.3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4.5" x14ac:dyDescent="0.3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4.5" x14ac:dyDescent="0.3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4.5" x14ac:dyDescent="0.3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4.5" x14ac:dyDescent="0.3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4.5" x14ac:dyDescent="0.3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4.5" x14ac:dyDescent="0.3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4.5" x14ac:dyDescent="0.3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4.5" x14ac:dyDescent="0.3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4.5" x14ac:dyDescent="0.3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4.5" x14ac:dyDescent="0.3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4.5" x14ac:dyDescent="0.3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4.5" x14ac:dyDescent="0.3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4.5" x14ac:dyDescent="0.3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4.5" x14ac:dyDescent="0.3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4.5" x14ac:dyDescent="0.3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4.5" x14ac:dyDescent="0.3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4.5" x14ac:dyDescent="0.3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4.5" x14ac:dyDescent="0.3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4.5" x14ac:dyDescent="0.3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4.5" x14ac:dyDescent="0.3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4.5" x14ac:dyDescent="0.3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4.5" x14ac:dyDescent="0.3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1" x14ac:dyDescent="0.3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4.5" x14ac:dyDescent="0.3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4.5" x14ac:dyDescent="0.3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4.5" x14ac:dyDescent="0.35">
      <c r="B121" s="4">
        <f xml:space="preserve"> ROW( co_variants[[#This Row],[row_id]] ) - ROW( co_variants[[#Headers],[row_id]] )</f>
        <v>29</v>
      </c>
      <c r="C121" s="7" t="s">
        <v>677</v>
      </c>
      <c r="D121" s="26" t="s">
        <v>119</v>
      </c>
      <c r="E121" s="26" t="s">
        <v>635</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4.5" x14ac:dyDescent="0.35">
      <c r="B122" s="4">
        <f xml:space="preserve"> ROW( co_variants[[#This Row],[row_id]] ) - ROW( co_variants[[#Headers],[row_id]] )</f>
        <v>30</v>
      </c>
      <c r="C122" s="7" t="s">
        <v>677</v>
      </c>
      <c r="D122" s="26" t="s">
        <v>120</v>
      </c>
      <c r="E122" s="26" t="s">
        <v>679</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4.5" x14ac:dyDescent="0.3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4.5" x14ac:dyDescent="0.3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4.5" x14ac:dyDescent="0.3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4.5" x14ac:dyDescent="0.3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4.5" x14ac:dyDescent="0.3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4.5" x14ac:dyDescent="0.3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4.5" x14ac:dyDescent="0.3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4.5" x14ac:dyDescent="0.3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4.5" x14ac:dyDescent="0.3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4.5" x14ac:dyDescent="0.3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4.5" x14ac:dyDescent="0.3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4.5" x14ac:dyDescent="0.3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4.5" x14ac:dyDescent="0.3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4.5" x14ac:dyDescent="0.3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4.5" x14ac:dyDescent="0.3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4.5" x14ac:dyDescent="0.3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4.5" x14ac:dyDescent="0.3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4.5" x14ac:dyDescent="0.3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4.5" x14ac:dyDescent="0.3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4.5" x14ac:dyDescent="0.3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4.5" x14ac:dyDescent="0.3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4.5" x14ac:dyDescent="0.3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4.5" x14ac:dyDescent="0.3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4.5" x14ac:dyDescent="0.3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4.5" x14ac:dyDescent="0.3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4.5" x14ac:dyDescent="0.3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3">
      <c r="B150" s="3" t="s">
        <v>364</v>
      </c>
    </row>
    <row r="151" spans="1:21" x14ac:dyDescent="0.3">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3">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3">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3">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3">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3">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3">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3">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3">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3">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3">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3">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3">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21" x14ac:dyDescent="0.3">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x14ac:dyDescent="0.3">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3">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3">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3">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92</v>
      </c>
      <c r="L168" s="28" t="s">
        <v>91</v>
      </c>
      <c r="M168" s="27">
        <v>0</v>
      </c>
      <c r="N168" s="27">
        <v>1</v>
      </c>
      <c r="O168" s="27">
        <v>1</v>
      </c>
      <c r="P168" s="33" t="str">
        <f xml:space="preserve"> IF(co_impactTypes[[#This Row],[econMultiplierName]]="None", "N/A", 2010)</f>
        <v>N/A</v>
      </c>
    </row>
    <row r="169" spans="2:16" ht="21" x14ac:dyDescent="0.3">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1" x14ac:dyDescent="0.3">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1" x14ac:dyDescent="0.3">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1" x14ac:dyDescent="0.3">
      <c r="B172" s="4">
        <f xml:space="preserve"> ROW( co_impactTypes[[#This Row],[row_id]] ) - ROW(co_impactTypes[[#Headers],[row_id]] )</f>
        <v>21</v>
      </c>
      <c r="C172" s="7" t="s">
        <v>677</v>
      </c>
      <c r="D172" s="28" t="s">
        <v>682</v>
      </c>
      <c r="E172" s="28" t="s">
        <v>680</v>
      </c>
      <c r="F172" s="32" t="s">
        <v>684</v>
      </c>
      <c r="G172" s="28" t="s">
        <v>38</v>
      </c>
      <c r="H172" s="28" t="s">
        <v>87</v>
      </c>
      <c r="I172" s="28" t="s">
        <v>685</v>
      </c>
      <c r="J172" s="28" t="s">
        <v>91</v>
      </c>
      <c r="K172" s="28" t="s">
        <v>91</v>
      </c>
      <c r="L172" s="28" t="s">
        <v>91</v>
      </c>
      <c r="M172" s="27">
        <v>0</v>
      </c>
      <c r="N172" s="27">
        <v>1</v>
      </c>
      <c r="O172" s="27">
        <v>1</v>
      </c>
      <c r="P172" s="33" t="str">
        <f xml:space="preserve"> IF(co_impactTypes[[#This Row],[econMultiplierName]]="None", "N/A", 2010)</f>
        <v>N/A</v>
      </c>
    </row>
    <row r="173" spans="2:16" ht="21" x14ac:dyDescent="0.3">
      <c r="B173" s="4">
        <f xml:space="preserve"> ROW( co_impactTypes[[#This Row],[row_id]] ) - ROW(co_impactTypes[[#Headers],[row_id]] )</f>
        <v>22</v>
      </c>
      <c r="C173" s="7" t="s">
        <v>677</v>
      </c>
      <c r="D173" s="28" t="s">
        <v>683</v>
      </c>
      <c r="E173" s="28" t="s">
        <v>681</v>
      </c>
      <c r="F173" s="32" t="s">
        <v>687</v>
      </c>
      <c r="G173" s="28" t="s">
        <v>38</v>
      </c>
      <c r="H173" s="28" t="s">
        <v>87</v>
      </c>
      <c r="I173" s="28" t="s">
        <v>685</v>
      </c>
      <c r="J173" s="28" t="s">
        <v>91</v>
      </c>
      <c r="K173" s="28" t="s">
        <v>91</v>
      </c>
      <c r="L173" s="28" t="s">
        <v>91</v>
      </c>
      <c r="M173" s="27">
        <v>0</v>
      </c>
      <c r="N173" s="27">
        <v>1</v>
      </c>
      <c r="O173" s="27">
        <v>1</v>
      </c>
      <c r="P173" s="33" t="str">
        <f xml:space="preserve"> IF(co_impactTypes[[#This Row],[econMultiplierName]]="None", "N/A", 2010)</f>
        <v>N/A</v>
      </c>
    </row>
    <row r="174" spans="2:16" x14ac:dyDescent="0.3">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3">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3">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21" x14ac:dyDescent="0.3">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3">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3">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3">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3">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3">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3">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3">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3">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3">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3">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3">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1" x14ac:dyDescent="0.3">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x14ac:dyDescent="0.3">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3">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3">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3">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21" x14ac:dyDescent="0.3">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3">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3">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3">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3">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3">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3">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3">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3">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3">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3">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3">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1" x14ac:dyDescent="0.3">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1" x14ac:dyDescent="0.3">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1" x14ac:dyDescent="0.3">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4.5" x14ac:dyDescent="0.3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4.5" x14ac:dyDescent="0.35">
      <c r="B213" s="29" t="s">
        <v>123</v>
      </c>
      <c r="C213" s="29" t="s">
        <v>89</v>
      </c>
      <c r="D213" s="29" t="s">
        <v>88</v>
      </c>
      <c r="E213" s="31" t="s">
        <v>155</v>
      </c>
      <c r="F213" s="31" t="s">
        <v>180</v>
      </c>
      <c r="G213" s="31" t="s">
        <v>181</v>
      </c>
      <c r="H213" s="31" t="s">
        <v>159</v>
      </c>
      <c r="I213" s="31" t="s">
        <v>190</v>
      </c>
      <c r="J213" s="29" t="s">
        <v>172</v>
      </c>
      <c r="Q213" s="5"/>
      <c r="R213" s="5"/>
      <c r="S213" s="5"/>
    </row>
    <row r="214" spans="1:21" ht="21" x14ac:dyDescent="0.3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21" x14ac:dyDescent="0.3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4.5" x14ac:dyDescent="0.3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4.5" x14ac:dyDescent="0.3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4.5" x14ac:dyDescent="0.3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4.5" x14ac:dyDescent="0.3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1.5" x14ac:dyDescent="0.3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1.5" x14ac:dyDescent="0.3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1.5" x14ac:dyDescent="0.3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4.5" x14ac:dyDescent="0.3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4.5" x14ac:dyDescent="0.3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4.5" x14ac:dyDescent="0.35">
      <c r="B225" s="6">
        <f xml:space="preserve"> ROW( co_scalarInfo[[#This Row],[row_id]] ) - ROW( co_scalarInfo[[#Headers],[row_id]] )</f>
        <v>12</v>
      </c>
      <c r="C225" s="32" t="s">
        <v>92</v>
      </c>
      <c r="D225" s="26" t="s">
        <v>674</v>
      </c>
      <c r="E225" s="80" t="s">
        <v>156</v>
      </c>
      <c r="F225" s="80" t="s">
        <v>184</v>
      </c>
      <c r="G225" s="80" t="s">
        <v>182</v>
      </c>
      <c r="H225" s="81"/>
      <c r="I225" s="48" t="s">
        <v>193</v>
      </c>
      <c r="J225" s="65" t="s">
        <v>673</v>
      </c>
      <c r="Q225"/>
      <c r="R225"/>
      <c r="S225"/>
    </row>
    <row r="226" spans="2:19" ht="14.5" x14ac:dyDescent="0.3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1" x14ac:dyDescent="0.3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1" x14ac:dyDescent="0.3">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1" x14ac:dyDescent="0.3">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1" x14ac:dyDescent="0.3">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3">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3">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3">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1" x14ac:dyDescent="0.3">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3">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3">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3">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3">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3">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3">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1" x14ac:dyDescent="0.3">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1" x14ac:dyDescent="0.3">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1" x14ac:dyDescent="0.3">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3">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3">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3">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3">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3">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3">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21" x14ac:dyDescent="0.3">
      <c r="B250" s="6">
        <f xml:space="preserve"> ROW( co_scalarInfo[[#This Row],[row_id]] ) - ROW( co_scalarInfo[[#Headers],[row_id]] )</f>
        <v>37</v>
      </c>
      <c r="C250" s="32" t="s">
        <v>685</v>
      </c>
      <c r="D250" s="26" t="s">
        <v>686</v>
      </c>
      <c r="E250" s="80" t="s">
        <v>173</v>
      </c>
      <c r="F250" s="80" t="s">
        <v>184</v>
      </c>
      <c r="G250" s="80" t="s">
        <v>183</v>
      </c>
      <c r="H250" s="81" t="s">
        <v>225</v>
      </c>
      <c r="I250" s="48" t="s">
        <v>191</v>
      </c>
      <c r="J250" s="65"/>
    </row>
    <row r="251" spans="2:10" ht="21" x14ac:dyDescent="0.3">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21" x14ac:dyDescent="0.3">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21" x14ac:dyDescent="0.3">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1" x14ac:dyDescent="0.3">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21" x14ac:dyDescent="0.3">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4.5" x14ac:dyDescent="0.3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3">
      <c r="B260" s="29" t="s">
        <v>123</v>
      </c>
      <c r="C260" s="29" t="s">
        <v>198</v>
      </c>
      <c r="D260" s="29" t="s">
        <v>223</v>
      </c>
      <c r="E260" s="30" t="s">
        <v>159</v>
      </c>
    </row>
    <row r="261" spans="1:21" x14ac:dyDescent="0.3">
      <c r="B261" s="4">
        <f xml:space="preserve"> ROW( co_econMultipliers[[#This Row],[row_id]] ) - ROW( co_econMultipliers[[#Headers],[row_id]] )</f>
        <v>1</v>
      </c>
      <c r="C261" s="7" t="s">
        <v>187</v>
      </c>
      <c r="D261" s="44" t="s">
        <v>194</v>
      </c>
      <c r="E261" s="45">
        <v>2015</v>
      </c>
    </row>
    <row r="262" spans="1:21" x14ac:dyDescent="0.3">
      <c r="B262" s="4">
        <f xml:space="preserve"> ROW( co_econMultipliers[[#This Row],[row_id]] ) - ROW( co_econMultipliers[[#Headers],[row_id]] )</f>
        <v>2</v>
      </c>
      <c r="C262" s="7" t="s">
        <v>92</v>
      </c>
      <c r="D262" s="44" t="s">
        <v>195</v>
      </c>
      <c r="E262" s="45" t="s">
        <v>38</v>
      </c>
    </row>
    <row r="263" spans="1:21" x14ac:dyDescent="0.3">
      <c r="B263" s="4">
        <f xml:space="preserve"> ROW( co_econMultipliers[[#This Row],[row_id]] ) - ROW( co_econMultipliers[[#Headers],[row_id]] )</f>
        <v>3</v>
      </c>
      <c r="C263" s="7" t="s">
        <v>91</v>
      </c>
      <c r="D263" s="44" t="s">
        <v>196</v>
      </c>
      <c r="E263" s="45" t="s">
        <v>38</v>
      </c>
    </row>
    <row r="266" spans="1:21" ht="14.5" x14ac:dyDescent="0.3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3">
      <c r="B268" s="29" t="s">
        <v>123</v>
      </c>
      <c r="C268" s="29" t="s">
        <v>128</v>
      </c>
      <c r="D268" s="29" t="s">
        <v>90</v>
      </c>
    </row>
    <row r="269" spans="1:21" x14ac:dyDescent="0.3">
      <c r="B269" s="4">
        <f xml:space="preserve"> ROW( co_constants[[#This Row],[row_id]] ) - ROW( co_constants[[#Headers],[row_id]] )</f>
        <v>1</v>
      </c>
      <c r="C269" s="7" t="s">
        <v>125</v>
      </c>
      <c r="D269" s="84">
        <f xml:space="preserve"> 10^9</f>
        <v>1000000000</v>
      </c>
    </row>
    <row r="270" spans="1:21" x14ac:dyDescent="0.3">
      <c r="B270" s="4">
        <f xml:space="preserve"> ROW( co_constants[[#This Row],[row_id]] ) - ROW( co_constants[[#Headers],[row_id]] )</f>
        <v>2</v>
      </c>
      <c r="C270" s="7" t="s">
        <v>126</v>
      </c>
      <c r="D270" s="84">
        <f xml:space="preserve"> 10^6</f>
        <v>1000000</v>
      </c>
    </row>
    <row r="271" spans="1:21" x14ac:dyDescent="0.3">
      <c r="B271" s="4">
        <f xml:space="preserve"> ROW( co_constants[[#This Row],[row_id]] ) - ROW( co_constants[[#Headers],[row_id]] )</f>
        <v>3</v>
      </c>
      <c r="C271" s="7" t="s">
        <v>127</v>
      </c>
      <c r="D271" s="84">
        <v>1000</v>
      </c>
    </row>
    <row r="274" spans="1:21" ht="14.5" x14ac:dyDescent="0.3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3">
      <c r="B275" s="2" t="s">
        <v>547</v>
      </c>
    </row>
    <row r="277" spans="1:21" x14ac:dyDescent="0.3">
      <c r="B277" s="43" t="s">
        <v>123</v>
      </c>
      <c r="C277" s="29" t="s">
        <v>200</v>
      </c>
      <c r="D277" s="30" t="s">
        <v>209</v>
      </c>
      <c r="E277" s="29" t="s">
        <v>135</v>
      </c>
      <c r="F277" s="29" t="s">
        <v>198</v>
      </c>
      <c r="G277" s="29" t="s">
        <v>107</v>
      </c>
      <c r="H277" s="29" t="s">
        <v>108</v>
      </c>
      <c r="I277" s="29" t="s">
        <v>548</v>
      </c>
      <c r="J277" s="29" t="s">
        <v>549</v>
      </c>
    </row>
    <row r="278" spans="1:21" x14ac:dyDescent="0.3">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3">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1" spans="1:21" ht="14.5" x14ac:dyDescent="0.35">
      <c r="A281" s="16"/>
      <c r="B281" s="17" t="s">
        <v>290</v>
      </c>
      <c r="C281" s="17"/>
      <c r="D281" s="17"/>
      <c r="E281" s="17"/>
      <c r="F281" s="17"/>
      <c r="G281" s="17"/>
      <c r="H281" s="17"/>
      <c r="I281" s="17"/>
      <c r="J281" s="17"/>
      <c r="K281" s="17"/>
      <c r="L281" s="17"/>
      <c r="M281" s="17"/>
      <c r="N281" s="17"/>
      <c r="O281" s="17"/>
      <c r="P281" s="17"/>
      <c r="Q281" s="17"/>
      <c r="R281" s="17"/>
      <c r="S281" s="17"/>
      <c r="T281" s="17"/>
      <c r="U281" s="17"/>
    </row>
    <row r="283" spans="1:21" x14ac:dyDescent="0.3">
      <c r="B283" s="37" t="s">
        <v>123</v>
      </c>
      <c r="C283" s="37" t="s">
        <v>231</v>
      </c>
      <c r="D283" s="37" t="s">
        <v>232</v>
      </c>
      <c r="E283" s="39" t="s">
        <v>307</v>
      </c>
      <c r="F283" s="39" t="s">
        <v>236</v>
      </c>
      <c r="G283" s="38" t="s">
        <v>237</v>
      </c>
      <c r="H283" s="38" t="s">
        <v>239</v>
      </c>
      <c r="I283" s="36" t="s">
        <v>245</v>
      </c>
      <c r="J283" s="36" t="s">
        <v>244</v>
      </c>
      <c r="K283" s="36" t="s">
        <v>248</v>
      </c>
      <c r="L283" s="36" t="s">
        <v>249</v>
      </c>
    </row>
    <row r="284" spans="1:21" x14ac:dyDescent="0.3">
      <c r="B284" s="4">
        <f xml:space="preserve"> ROW( co_modelTypes[[#This Row],[row_id]] ) - ROW( co_modelTypes[[#Headers],[row_id]] )</f>
        <v>1</v>
      </c>
      <c r="C284" s="7" t="s">
        <v>161</v>
      </c>
      <c r="D284" s="7" t="s">
        <v>230</v>
      </c>
      <c r="E284" s="41" t="s">
        <v>308</v>
      </c>
      <c r="F284" s="41" t="s">
        <v>229</v>
      </c>
      <c r="G284" s="40" t="s">
        <v>238</v>
      </c>
      <c r="H284" s="40" t="s">
        <v>234</v>
      </c>
      <c r="I284" s="42">
        <v>1</v>
      </c>
      <c r="J284" s="42">
        <v>1995</v>
      </c>
      <c r="K284" s="42">
        <v>6</v>
      </c>
      <c r="L284" s="42">
        <v>30</v>
      </c>
    </row>
    <row r="285" spans="1:21" x14ac:dyDescent="0.3">
      <c r="B285" s="4">
        <f xml:space="preserve"> ROW( co_modelTypes[[#This Row],[row_id]] ) - ROW( co_modelTypes[[#Headers],[row_id]] )</f>
        <v>2</v>
      </c>
      <c r="C285" s="7" t="s">
        <v>160</v>
      </c>
      <c r="D285" s="7" t="s">
        <v>233</v>
      </c>
      <c r="E285" s="41" t="s">
        <v>160</v>
      </c>
      <c r="F285" s="41" t="s">
        <v>323</v>
      </c>
      <c r="G285" s="40" t="s">
        <v>235</v>
      </c>
      <c r="H285" s="40" t="s">
        <v>235</v>
      </c>
      <c r="I285" s="42">
        <v>25</v>
      </c>
      <c r="J285" s="42">
        <v>2000</v>
      </c>
      <c r="K285" s="42">
        <v>250</v>
      </c>
      <c r="L285" s="42">
        <v>1000</v>
      </c>
    </row>
    <row r="288" spans="1:21" ht="14.5" x14ac:dyDescent="0.35">
      <c r="A288" s="16"/>
      <c r="B288" s="17" t="s">
        <v>578</v>
      </c>
      <c r="C288" s="17"/>
      <c r="D288" s="17"/>
      <c r="E288" s="17"/>
      <c r="F288" s="17"/>
      <c r="G288" s="17"/>
      <c r="H288" s="17"/>
      <c r="I288" s="17"/>
      <c r="J288" s="17"/>
      <c r="K288" s="17"/>
      <c r="L288" s="17"/>
      <c r="M288" s="17"/>
      <c r="N288" s="17"/>
      <c r="O288" s="17"/>
      <c r="P288" s="17"/>
      <c r="Q288" s="17"/>
      <c r="R288" s="17"/>
      <c r="S288" s="17"/>
      <c r="T288" s="17"/>
      <c r="U288" s="17"/>
    </row>
    <row r="290" spans="2:6" x14ac:dyDescent="0.3">
      <c r="B290" s="43" t="s">
        <v>123</v>
      </c>
      <c r="C290" s="29" t="s">
        <v>188</v>
      </c>
      <c r="D290" s="29" t="s">
        <v>545</v>
      </c>
      <c r="E290" s="29" t="s">
        <v>179</v>
      </c>
      <c r="F290" s="30" t="s">
        <v>227</v>
      </c>
    </row>
    <row r="291" spans="2:6" x14ac:dyDescent="0.3">
      <c r="B291" s="4">
        <f xml:space="preserve"> ROW( co_models[[#This Row],[row_id]] ) - ROW( co_models[[#Headers],[row_id]] )</f>
        <v>1</v>
      </c>
      <c r="C291" s="89" t="str">
        <f xml:space="preserve"> SUBSTITUTE( SUBSTITUTE( co_models[[#This Row],[model_label]], " ", "" ), "-", "" )</f>
        <v>CanESM2</v>
      </c>
      <c r="D291" s="44">
        <v>6</v>
      </c>
      <c r="E291" s="44" t="s">
        <v>161</v>
      </c>
      <c r="F291" s="86" t="s">
        <v>0</v>
      </c>
    </row>
    <row r="292" spans="2:6" x14ac:dyDescent="0.3">
      <c r="B292" s="4">
        <f xml:space="preserve"> ROW( co_models[[#This Row],[row_id]] ) - ROW( co_models[[#Headers],[row_id]] )</f>
        <v>2</v>
      </c>
      <c r="C292" s="89" t="str">
        <f xml:space="preserve"> SUBSTITUTE( SUBSTITUTE( co_models[[#This Row],[model_label]], " ", "" ), "-", "" )</f>
        <v>CCSM4</v>
      </c>
      <c r="D292" s="44">
        <v>5</v>
      </c>
      <c r="E292" s="44" t="s">
        <v>161</v>
      </c>
      <c r="F292" s="86" t="s">
        <v>1</v>
      </c>
    </row>
    <row r="293" spans="2:6" x14ac:dyDescent="0.3">
      <c r="B293" s="4">
        <f xml:space="preserve"> ROW( co_models[[#This Row],[row_id]] ) - ROW( co_models[[#Headers],[row_id]] )</f>
        <v>3</v>
      </c>
      <c r="C293" s="89" t="str">
        <f xml:space="preserve"> SUBSTITUTE( SUBSTITUTE( co_models[[#This Row],[model_label]], " ", "" ), "-", "" )</f>
        <v>GISSE2R</v>
      </c>
      <c r="D293" s="44">
        <v>3</v>
      </c>
      <c r="E293" s="44" t="s">
        <v>161</v>
      </c>
      <c r="F293" s="86" t="s">
        <v>2</v>
      </c>
    </row>
    <row r="294" spans="2:6" x14ac:dyDescent="0.3">
      <c r="B294" s="4">
        <f xml:space="preserve"> ROW( co_models[[#This Row],[row_id]] ) - ROW( co_models[[#Headers],[row_id]] )</f>
        <v>4</v>
      </c>
      <c r="C294" s="89" t="str">
        <f xml:space="preserve"> SUBSTITUTE( SUBSTITUTE( co_models[[#This Row],[model_label]], " ", "" ), "-", "" )</f>
        <v>HadGEM2ES</v>
      </c>
      <c r="D294" s="44">
        <v>6</v>
      </c>
      <c r="E294" s="44" t="s">
        <v>161</v>
      </c>
      <c r="F294" s="86" t="s">
        <v>3</v>
      </c>
    </row>
    <row r="295" spans="2:6" x14ac:dyDescent="0.3">
      <c r="B295" s="4">
        <f xml:space="preserve"> ROW( co_models[[#This Row],[row_id]] ) - ROW( co_models[[#Headers],[row_id]] )</f>
        <v>5</v>
      </c>
      <c r="C295" s="89" t="str">
        <f xml:space="preserve"> SUBSTITUTE( SUBSTITUTE( co_models[[#This Row],[model_label]], " ", "" ), "-", "" )</f>
        <v>MIROC5</v>
      </c>
      <c r="D295" s="44">
        <v>5</v>
      </c>
      <c r="E295" s="44" t="s">
        <v>161</v>
      </c>
      <c r="F295" s="86" t="s">
        <v>4</v>
      </c>
    </row>
    <row r="296" spans="2:6" x14ac:dyDescent="0.3">
      <c r="B296" s="4">
        <f xml:space="preserve"> ROW( co_models[[#This Row],[row_id]] ) - ROW( co_models[[#Headers],[row_id]] )</f>
        <v>6</v>
      </c>
      <c r="C296" s="89" t="str">
        <f xml:space="preserve"> SUBSTITUTE( SUBSTITUTE( co_models[[#This Row],[model_label]], " ", "" ), "-", "" )</f>
        <v>GFDLCM3</v>
      </c>
      <c r="D296" s="44">
        <v>6</v>
      </c>
      <c r="E296" s="44" t="s">
        <v>161</v>
      </c>
      <c r="F296" s="86" t="s">
        <v>5</v>
      </c>
    </row>
    <row r="297" spans="2:6" x14ac:dyDescent="0.3">
      <c r="B297" s="4">
        <f xml:space="preserve"> ROW( co_models[[#This Row],[row_id]] ) - ROW( co_models[[#Headers],[row_id]] )</f>
        <v>7</v>
      </c>
      <c r="C297" s="89" t="str">
        <f xml:space="preserve"> SUBSTITUTE( SUBSTITUTE( co_models[[#This Row],[model_label]], " ", "" ), "-", "" )</f>
        <v>MRICGCM3</v>
      </c>
      <c r="D297" s="44">
        <v>3</v>
      </c>
      <c r="E297" s="44" t="s">
        <v>161</v>
      </c>
      <c r="F297" s="86" t="s">
        <v>341</v>
      </c>
    </row>
    <row r="298" spans="2:6" x14ac:dyDescent="0.3">
      <c r="B298" s="4">
        <f xml:space="preserve"> ROW( co_models[[#This Row],[row_id]] ) - ROW( co_models[[#Headers],[row_id]] )</f>
        <v>8</v>
      </c>
      <c r="C298" s="89" t="str">
        <f xml:space="preserve"> SUBSTITUTE( SUBSTITUTE( co_models[[#This Row],[model_label]], " ", "" ), "-", "" )</f>
        <v>GCMEnsemble</v>
      </c>
      <c r="D298" s="44">
        <v>5</v>
      </c>
      <c r="E298" s="44" t="s">
        <v>161</v>
      </c>
      <c r="F298" s="86" t="s">
        <v>339</v>
      </c>
    </row>
    <row r="299" spans="2:6" x14ac:dyDescent="0.3">
      <c r="B299" s="4">
        <f xml:space="preserve"> ROW( co_models[[#This Row],[row_id]] ) - ROW( co_models[[#Headers],[row_id]] )</f>
        <v>9</v>
      </c>
      <c r="C299" s="89" t="str">
        <f xml:space="preserve"> SUBSTITUTE( SUBSTITUTE( co_models[[#This Row],[model_label]], " ", "" ), "-", "" )</f>
        <v>30cm</v>
      </c>
      <c r="D299" s="44">
        <v>250</v>
      </c>
      <c r="E299" s="44" t="s">
        <v>160</v>
      </c>
      <c r="F299" s="86" t="s">
        <v>579</v>
      </c>
    </row>
    <row r="300" spans="2:6" x14ac:dyDescent="0.3">
      <c r="B300" s="4">
        <f xml:space="preserve"> ROW( co_models[[#This Row],[row_id]] ) - ROW( co_models[[#Headers],[row_id]] )</f>
        <v>10</v>
      </c>
      <c r="C300" s="89" t="str">
        <f xml:space="preserve"> SUBSTITUTE( SUBSTITUTE( co_models[[#This Row],[model_label]], " ", "" ), "-", "" )</f>
        <v>50cm</v>
      </c>
      <c r="D300" s="44">
        <v>250</v>
      </c>
      <c r="E300" s="44" t="s">
        <v>160</v>
      </c>
      <c r="F300" s="86" t="s">
        <v>580</v>
      </c>
    </row>
    <row r="301" spans="2:6" x14ac:dyDescent="0.3">
      <c r="B301" s="4">
        <f xml:space="preserve"> ROW( co_models[[#This Row],[row_id]] ) - ROW( co_models[[#Headers],[row_id]] )</f>
        <v>11</v>
      </c>
      <c r="C301" s="89" t="str">
        <f xml:space="preserve"> SUBSTITUTE( SUBSTITUTE( co_models[[#This Row],[model_label]], " ", "" ), "-", "" )</f>
        <v>100cm</v>
      </c>
      <c r="D301" s="44">
        <v>250</v>
      </c>
      <c r="E301" s="44" t="s">
        <v>160</v>
      </c>
      <c r="F301" s="86" t="s">
        <v>581</v>
      </c>
    </row>
    <row r="302" spans="2:6" x14ac:dyDescent="0.3">
      <c r="B302" s="4">
        <f xml:space="preserve"> ROW( co_models[[#This Row],[row_id]] ) - ROW( co_models[[#Headers],[row_id]] )</f>
        <v>12</v>
      </c>
      <c r="C302" s="89" t="str">
        <f xml:space="preserve"> SUBSTITUTE( SUBSTITUTE( co_models[[#This Row],[model_label]], " ", "" ), "-", "" )</f>
        <v>150cm</v>
      </c>
      <c r="D302" s="44">
        <v>250</v>
      </c>
      <c r="E302" s="44" t="s">
        <v>160</v>
      </c>
      <c r="F302" s="86" t="s">
        <v>582</v>
      </c>
    </row>
    <row r="303" spans="2:6" x14ac:dyDescent="0.3">
      <c r="B303" s="4">
        <f xml:space="preserve"> ROW( co_models[[#This Row],[row_id]] ) - ROW( co_models[[#Headers],[row_id]] )</f>
        <v>13</v>
      </c>
      <c r="C303" s="89" t="str">
        <f xml:space="preserve"> SUBSTITUTE( SUBSTITUTE( co_models[[#This Row],[model_label]], " ", "" ), "-", "" )</f>
        <v>200cm</v>
      </c>
      <c r="D303" s="44">
        <v>250</v>
      </c>
      <c r="E303" s="44" t="s">
        <v>160</v>
      </c>
      <c r="F303" s="86" t="s">
        <v>583</v>
      </c>
    </row>
    <row r="304" spans="2:6" x14ac:dyDescent="0.3">
      <c r="B304" s="4">
        <f xml:space="preserve"> ROW( co_models[[#This Row],[row_id]] ) - ROW( co_models[[#Headers],[row_id]] )</f>
        <v>14</v>
      </c>
      <c r="C304" s="89" t="str">
        <f xml:space="preserve"> SUBSTITUTE( SUBSTITUTE( co_models[[#This Row],[model_label]], " ", "" ), "-", "" )</f>
        <v>250cm</v>
      </c>
      <c r="D304" s="44">
        <v>250</v>
      </c>
      <c r="E304" s="44" t="s">
        <v>160</v>
      </c>
      <c r="F304" s="86" t="s">
        <v>584</v>
      </c>
    </row>
    <row r="307" spans="1:21" ht="14.5" x14ac:dyDescent="0.35">
      <c r="A307" s="16"/>
      <c r="B307" s="17" t="s">
        <v>306</v>
      </c>
      <c r="C307" s="17"/>
      <c r="D307" s="17"/>
      <c r="E307" s="17"/>
      <c r="F307" s="17"/>
      <c r="G307" s="17"/>
      <c r="H307" s="17"/>
      <c r="I307" s="17"/>
      <c r="J307" s="17"/>
      <c r="K307" s="17"/>
      <c r="L307" s="17"/>
      <c r="M307" s="17"/>
      <c r="N307" s="17"/>
      <c r="O307" s="17"/>
      <c r="P307" s="17"/>
      <c r="Q307" s="17"/>
      <c r="R307" s="17"/>
      <c r="S307" s="17"/>
      <c r="T307" s="17"/>
      <c r="U307" s="17"/>
    </row>
    <row r="309" spans="1:21" x14ac:dyDescent="0.3">
      <c r="B309" s="29" t="s">
        <v>123</v>
      </c>
      <c r="C309" s="29" t="s">
        <v>307</v>
      </c>
      <c r="D309" s="29" t="s">
        <v>311</v>
      </c>
      <c r="E309" s="29" t="s">
        <v>316</v>
      </c>
      <c r="F309" s="31" t="s">
        <v>313</v>
      </c>
      <c r="G309" s="31" t="s">
        <v>321</v>
      </c>
      <c r="H309" s="31" t="s">
        <v>322</v>
      </c>
      <c r="I309" s="31" t="s">
        <v>324</v>
      </c>
      <c r="J309" s="31" t="s">
        <v>55</v>
      </c>
    </row>
    <row r="310" spans="1:21" x14ac:dyDescent="0.3">
      <c r="B310" s="4">
        <f xml:space="preserve"> ROW( co_inputInfo[[#This Row],[row_id]] ) - ROW( co_inputInfo[[#Headers],[row_id]] )</f>
        <v>1</v>
      </c>
      <c r="C310" s="7" t="s">
        <v>308</v>
      </c>
      <c r="D310" s="44" t="s">
        <v>228</v>
      </c>
      <c r="E310" s="44" t="s">
        <v>317</v>
      </c>
      <c r="F310" s="27" t="s">
        <v>234</v>
      </c>
      <c r="G310" s="27">
        <v>0</v>
      </c>
      <c r="H310" s="27"/>
      <c r="I310" s="27" t="s">
        <v>325</v>
      </c>
      <c r="J310" s="27">
        <v>0</v>
      </c>
    </row>
    <row r="311" spans="1:21" x14ac:dyDescent="0.3">
      <c r="B311" s="4">
        <f xml:space="preserve"> ROW( co_inputInfo[[#This Row],[row_id]] ) - ROW( co_inputInfo[[#Headers],[row_id]] )</f>
        <v>2</v>
      </c>
      <c r="C311" s="7" t="s">
        <v>160</v>
      </c>
      <c r="D311" s="44" t="s">
        <v>233</v>
      </c>
      <c r="E311" s="44" t="s">
        <v>318</v>
      </c>
      <c r="F311" s="27" t="s">
        <v>235</v>
      </c>
      <c r="G311" s="27">
        <v>0</v>
      </c>
      <c r="H311" s="27"/>
      <c r="I311" s="27" t="s">
        <v>326</v>
      </c>
      <c r="J311" s="27">
        <v>0</v>
      </c>
    </row>
    <row r="312" spans="1:21" x14ac:dyDescent="0.3">
      <c r="B312" s="4">
        <f xml:space="preserve"> ROW( co_inputInfo[[#This Row],[row_id]] ) - ROW( co_inputInfo[[#Headers],[row_id]] )</f>
        <v>3</v>
      </c>
      <c r="C312" s="7" t="s">
        <v>309</v>
      </c>
      <c r="D312" s="44" t="s">
        <v>312</v>
      </c>
      <c r="E312" s="44" t="s">
        <v>319</v>
      </c>
      <c r="F312" s="27" t="s">
        <v>314</v>
      </c>
      <c r="G312" s="27">
        <v>0</v>
      </c>
      <c r="H312" s="27" t="str">
        <f xml:space="preserve"> IF( ISNA( MATCH( co_inputInfo[[#This Row],[inputType]], co_modelTypes[inputName], 0 ) ), "", INDEX( co_modelTypes[modelMaxExtrap], MATCH( co_inputInfo[[#This Row],[inputType]], co_modelTypes[inputName], 0 ) ) )</f>
        <v/>
      </c>
      <c r="I312" s="27" t="s">
        <v>187</v>
      </c>
      <c r="J312" s="27">
        <v>0</v>
      </c>
    </row>
    <row r="313" spans="1:21" x14ac:dyDescent="0.3">
      <c r="B313" s="4">
        <f xml:space="preserve"> ROW( co_inputInfo[[#This Row],[row_id]] ) - ROW( co_inputInfo[[#Headers],[row_id]] )</f>
        <v>4</v>
      </c>
      <c r="C313" s="7" t="s">
        <v>310</v>
      </c>
      <c r="D313" s="44" t="s">
        <v>577</v>
      </c>
      <c r="E313" s="44" t="s">
        <v>320</v>
      </c>
      <c r="F313" s="27" t="s">
        <v>315</v>
      </c>
      <c r="G313" s="27">
        <v>0</v>
      </c>
      <c r="H313" s="27" t="str">
        <f xml:space="preserve"> IF( ISNA( MATCH( co_inputInfo[[#This Row],[inputType]], co_modelTypes[inputName], 0 ) ), "", INDEX( co_modelTypes[modelMaxExtrap], MATCH( co_inputInfo[[#This Row],[inputType]], co_modelTypes[inputName], 0 ) ) )</f>
        <v/>
      </c>
      <c r="I313" s="27" t="s">
        <v>310</v>
      </c>
      <c r="J313" s="27">
        <v>1</v>
      </c>
    </row>
    <row r="316" spans="1:21" ht="14.5" x14ac:dyDescent="0.35">
      <c r="A316" s="16"/>
      <c r="B316" s="17" t="s">
        <v>69</v>
      </c>
      <c r="C316" s="17"/>
      <c r="D316" s="17"/>
      <c r="E316" s="17"/>
      <c r="F316" s="17"/>
      <c r="G316" s="17"/>
      <c r="H316" s="17"/>
      <c r="I316" s="17"/>
      <c r="J316" s="17"/>
      <c r="K316" s="17"/>
      <c r="L316" s="17"/>
      <c r="M316" s="17"/>
      <c r="N316" s="17"/>
      <c r="O316" s="17"/>
      <c r="P316" s="17"/>
      <c r="Q316" s="17"/>
      <c r="R316" s="17"/>
      <c r="S316" s="17"/>
      <c r="T316" s="17"/>
      <c r="U316" s="17"/>
    </row>
    <row r="318" spans="1:21" x14ac:dyDescent="0.3">
      <c r="B318" s="43" t="s">
        <v>123</v>
      </c>
      <c r="C318" s="29" t="s">
        <v>70</v>
      </c>
      <c r="D318" s="30" t="s">
        <v>598</v>
      </c>
      <c r="E318" s="2"/>
    </row>
    <row r="319" spans="1:21" x14ac:dyDescent="0.3">
      <c r="B319" s="4">
        <f xml:space="preserve"> ROW( co_regions[[#This Row],[row_id]] ) - ROW( co_regions[[#Headers],[row_id]] )</f>
        <v>1</v>
      </c>
      <c r="C319" s="44" t="s">
        <v>6</v>
      </c>
      <c r="D319" s="30" t="str">
        <f xml:space="preserve"> SUBSTITUTE( co_regions[[#This Row],[region_label]], " ", "" )</f>
        <v>Midwest</v>
      </c>
      <c r="E319" s="2"/>
    </row>
    <row r="320" spans="1:21" x14ac:dyDescent="0.3">
      <c r="B320" s="4">
        <f xml:space="preserve"> ROW( co_regions[[#This Row],[row_id]] ) - ROW( co_regions[[#Headers],[row_id]] )</f>
        <v>2</v>
      </c>
      <c r="C320" s="44" t="s">
        <v>7</v>
      </c>
      <c r="D320" s="30" t="str">
        <f xml:space="preserve"> SUBSTITUTE( co_regions[[#This Row],[region_label]], " ", "" )</f>
        <v>Northeast</v>
      </c>
      <c r="E320" s="2"/>
    </row>
    <row r="321" spans="1:21" x14ac:dyDescent="0.3">
      <c r="B321" s="4">
        <f xml:space="preserve"> ROW( co_regions[[#This Row],[row_id]] ) - ROW( co_regions[[#Headers],[row_id]] )</f>
        <v>3</v>
      </c>
      <c r="C321" s="44" t="s">
        <v>8</v>
      </c>
      <c r="D321" s="30" t="str">
        <f xml:space="preserve"> SUBSTITUTE( co_regions[[#This Row],[region_label]], " ", "" )</f>
        <v>NorthernPlains</v>
      </c>
      <c r="E321" s="2"/>
    </row>
    <row r="322" spans="1:21" x14ac:dyDescent="0.3">
      <c r="B322" s="4">
        <f xml:space="preserve"> ROW( co_regions[[#This Row],[row_id]] ) - ROW( co_regions[[#Headers],[row_id]] )</f>
        <v>4</v>
      </c>
      <c r="C322" s="44" t="s">
        <v>9</v>
      </c>
      <c r="D322" s="30" t="str">
        <f xml:space="preserve"> SUBSTITUTE( co_regions[[#This Row],[region_label]], " ", "" )</f>
        <v>Northwest</v>
      </c>
      <c r="E322" s="2"/>
    </row>
    <row r="323" spans="1:21" x14ac:dyDescent="0.3">
      <c r="B323" s="4">
        <f xml:space="preserve"> ROW( co_regions[[#This Row],[row_id]] ) - ROW( co_regions[[#Headers],[row_id]] )</f>
        <v>5</v>
      </c>
      <c r="C323" s="44" t="s">
        <v>10</v>
      </c>
      <c r="D323" s="30" t="str">
        <f xml:space="preserve"> SUBSTITUTE( co_regions[[#This Row],[region_label]], " ", "" )</f>
        <v>Southeast</v>
      </c>
      <c r="E323" s="2"/>
    </row>
    <row r="324" spans="1:21" x14ac:dyDescent="0.3">
      <c r="B324" s="4">
        <f xml:space="preserve"> ROW( co_regions[[#This Row],[row_id]] ) - ROW( co_regions[[#Headers],[row_id]] )</f>
        <v>6</v>
      </c>
      <c r="C324" s="44" t="s">
        <v>11</v>
      </c>
      <c r="D324" s="30" t="str">
        <f xml:space="preserve"> SUBSTITUTE( co_regions[[#This Row],[region_label]], " ", "" )</f>
        <v>SouthernPlains</v>
      </c>
      <c r="E324" s="2"/>
    </row>
    <row r="325" spans="1:21" x14ac:dyDescent="0.3">
      <c r="B325" s="4">
        <f xml:space="preserve"> ROW( co_regions[[#This Row],[row_id]] ) - ROW( co_regions[[#Headers],[row_id]] )</f>
        <v>7</v>
      </c>
      <c r="C325" s="44" t="s">
        <v>12</v>
      </c>
      <c r="D325" s="30" t="str">
        <f xml:space="preserve"> SUBSTITUTE( co_regions[[#This Row],[region_label]], " ", "" )</f>
        <v>Southwest</v>
      </c>
      <c r="E325" s="2"/>
    </row>
    <row r="328" spans="1:21" ht="14.5" x14ac:dyDescent="0.35">
      <c r="A328" s="16"/>
      <c r="B328" s="17" t="s">
        <v>441</v>
      </c>
      <c r="C328" s="17"/>
      <c r="D328" s="17"/>
      <c r="E328" s="17"/>
      <c r="F328" s="17"/>
      <c r="G328" s="17"/>
      <c r="H328" s="17"/>
      <c r="I328" s="17"/>
      <c r="J328" s="17"/>
      <c r="K328" s="17"/>
      <c r="L328" s="17"/>
      <c r="M328" s="17"/>
      <c r="N328" s="17"/>
      <c r="O328" s="17"/>
      <c r="P328" s="17"/>
      <c r="Q328" s="17"/>
      <c r="R328" s="17"/>
      <c r="S328" s="17"/>
      <c r="T328" s="17"/>
      <c r="U328" s="17"/>
    </row>
    <row r="330" spans="1:21" x14ac:dyDescent="0.3">
      <c r="B330" s="2" t="s">
        <v>123</v>
      </c>
      <c r="C330" s="2" t="s">
        <v>442</v>
      </c>
      <c r="D330" s="2" t="s">
        <v>443</v>
      </c>
      <c r="E330" s="2" t="s">
        <v>55</v>
      </c>
      <c r="F330" s="9" t="s">
        <v>444</v>
      </c>
    </row>
    <row r="331" spans="1:21" x14ac:dyDescent="0.3">
      <c r="B331" s="2">
        <f xml:space="preserve"> ROW( co_states[[#This Row],[row_id]] ) - ROW( co_states[[#Headers],[row_id]] )</f>
        <v>1</v>
      </c>
      <c r="C331" s="82" t="s">
        <v>445</v>
      </c>
      <c r="D331" s="82" t="s">
        <v>446</v>
      </c>
      <c r="E331" s="82" t="s">
        <v>10</v>
      </c>
      <c r="F331" s="83">
        <v>1</v>
      </c>
    </row>
    <row r="332" spans="1:21" x14ac:dyDescent="0.3">
      <c r="B332" s="2">
        <f xml:space="preserve"> ROW( co_states[[#This Row],[row_id]] ) - ROW( co_states[[#Headers],[row_id]] )</f>
        <v>2</v>
      </c>
      <c r="C332" s="82" t="s">
        <v>447</v>
      </c>
      <c r="D332" s="82" t="s">
        <v>448</v>
      </c>
      <c r="E332" s="82" t="s">
        <v>12</v>
      </c>
      <c r="F332" s="83">
        <v>4</v>
      </c>
    </row>
    <row r="333" spans="1:21" x14ac:dyDescent="0.3">
      <c r="B333" s="2">
        <f xml:space="preserve"> ROW( co_states[[#This Row],[row_id]] ) - ROW( co_states[[#Headers],[row_id]] )</f>
        <v>3</v>
      </c>
      <c r="C333" s="82" t="s">
        <v>449</v>
      </c>
      <c r="D333" s="82" t="s">
        <v>450</v>
      </c>
      <c r="E333" s="82" t="s">
        <v>10</v>
      </c>
      <c r="F333" s="83">
        <v>5</v>
      </c>
    </row>
    <row r="334" spans="1:21" x14ac:dyDescent="0.3">
      <c r="B334" s="2">
        <f xml:space="preserve"> ROW( co_states[[#This Row],[row_id]] ) - ROW( co_states[[#Headers],[row_id]] )</f>
        <v>4</v>
      </c>
      <c r="C334" s="82" t="s">
        <v>451</v>
      </c>
      <c r="D334" s="82" t="s">
        <v>452</v>
      </c>
      <c r="E334" s="82" t="s">
        <v>12</v>
      </c>
      <c r="F334" s="83">
        <v>6</v>
      </c>
    </row>
    <row r="335" spans="1:21" x14ac:dyDescent="0.3">
      <c r="B335" s="2">
        <f xml:space="preserve"> ROW( co_states[[#This Row],[row_id]] ) - ROW( co_states[[#Headers],[row_id]] )</f>
        <v>5</v>
      </c>
      <c r="C335" s="82" t="s">
        <v>453</v>
      </c>
      <c r="D335" s="82" t="s">
        <v>454</v>
      </c>
      <c r="E335" s="82" t="s">
        <v>12</v>
      </c>
      <c r="F335" s="83">
        <v>8</v>
      </c>
    </row>
    <row r="336" spans="1:21" x14ac:dyDescent="0.3">
      <c r="B336" s="2">
        <f xml:space="preserve"> ROW( co_states[[#This Row],[row_id]] ) - ROW( co_states[[#Headers],[row_id]] )</f>
        <v>6</v>
      </c>
      <c r="C336" s="82" t="s">
        <v>455</v>
      </c>
      <c r="D336" s="82" t="s">
        <v>456</v>
      </c>
      <c r="E336" s="82" t="s">
        <v>7</v>
      </c>
      <c r="F336" s="83">
        <v>9</v>
      </c>
    </row>
    <row r="337" spans="2:6" x14ac:dyDescent="0.3">
      <c r="B337" s="2">
        <f xml:space="preserve"> ROW( co_states[[#This Row],[row_id]] ) - ROW( co_states[[#Headers],[row_id]] )</f>
        <v>7</v>
      </c>
      <c r="C337" s="82" t="s">
        <v>457</v>
      </c>
      <c r="D337" s="82" t="s">
        <v>458</v>
      </c>
      <c r="E337" s="82" t="s">
        <v>7</v>
      </c>
      <c r="F337" s="83">
        <v>10</v>
      </c>
    </row>
    <row r="338" spans="2:6" x14ac:dyDescent="0.3">
      <c r="B338" s="2">
        <f xml:space="preserve"> ROW( co_states[[#This Row],[row_id]] ) - ROW( co_states[[#Headers],[row_id]] )</f>
        <v>8</v>
      </c>
      <c r="C338" s="82" t="s">
        <v>459</v>
      </c>
      <c r="D338" s="82" t="s">
        <v>460</v>
      </c>
      <c r="E338" s="82" t="s">
        <v>7</v>
      </c>
      <c r="F338" s="83">
        <v>11</v>
      </c>
    </row>
    <row r="339" spans="2:6" x14ac:dyDescent="0.3">
      <c r="B339" s="2">
        <f xml:space="preserve"> ROW( co_states[[#This Row],[row_id]] ) - ROW( co_states[[#Headers],[row_id]] )</f>
        <v>9</v>
      </c>
      <c r="C339" s="82" t="s">
        <v>461</v>
      </c>
      <c r="D339" s="82" t="s">
        <v>462</v>
      </c>
      <c r="E339" s="82" t="s">
        <v>10</v>
      </c>
      <c r="F339" s="83">
        <v>12</v>
      </c>
    </row>
    <row r="340" spans="2:6" x14ac:dyDescent="0.3">
      <c r="B340" s="2">
        <f xml:space="preserve"> ROW( co_states[[#This Row],[row_id]] ) - ROW( co_states[[#Headers],[row_id]] )</f>
        <v>10</v>
      </c>
      <c r="C340" s="82" t="s">
        <v>463</v>
      </c>
      <c r="D340" s="82" t="s">
        <v>464</v>
      </c>
      <c r="E340" s="82" t="s">
        <v>10</v>
      </c>
      <c r="F340" s="83">
        <v>13</v>
      </c>
    </row>
    <row r="341" spans="2:6" x14ac:dyDescent="0.3">
      <c r="B341" s="2">
        <f xml:space="preserve"> ROW( co_states[[#This Row],[row_id]] ) - ROW( co_states[[#Headers],[row_id]] )</f>
        <v>11</v>
      </c>
      <c r="C341" s="82" t="s">
        <v>465</v>
      </c>
      <c r="D341" s="82" t="s">
        <v>47</v>
      </c>
      <c r="E341" s="82" t="s">
        <v>9</v>
      </c>
      <c r="F341" s="83">
        <v>16</v>
      </c>
    </row>
    <row r="342" spans="2:6" x14ac:dyDescent="0.3">
      <c r="B342" s="2">
        <f xml:space="preserve"> ROW( co_states[[#This Row],[row_id]] ) - ROW( co_states[[#Headers],[row_id]] )</f>
        <v>12</v>
      </c>
      <c r="C342" s="82" t="s">
        <v>466</v>
      </c>
      <c r="D342" s="82" t="s">
        <v>467</v>
      </c>
      <c r="E342" s="82" t="s">
        <v>6</v>
      </c>
      <c r="F342" s="83">
        <v>17</v>
      </c>
    </row>
    <row r="343" spans="2:6" x14ac:dyDescent="0.3">
      <c r="B343" s="2">
        <f xml:space="preserve"> ROW( co_states[[#This Row],[row_id]] ) - ROW( co_states[[#Headers],[row_id]] )</f>
        <v>13</v>
      </c>
      <c r="C343" s="82" t="s">
        <v>468</v>
      </c>
      <c r="D343" s="82" t="s">
        <v>469</v>
      </c>
      <c r="E343" s="82" t="s">
        <v>6</v>
      </c>
      <c r="F343" s="83">
        <v>18</v>
      </c>
    </row>
    <row r="344" spans="2:6" x14ac:dyDescent="0.3">
      <c r="B344" s="2">
        <f xml:space="preserve"> ROW( co_states[[#This Row],[row_id]] ) - ROW( co_states[[#Headers],[row_id]] )</f>
        <v>14</v>
      </c>
      <c r="C344" s="82" t="s">
        <v>470</v>
      </c>
      <c r="D344" s="82" t="s">
        <v>471</v>
      </c>
      <c r="E344" s="82" t="s">
        <v>6</v>
      </c>
      <c r="F344" s="83">
        <v>19</v>
      </c>
    </row>
    <row r="345" spans="2:6" x14ac:dyDescent="0.3">
      <c r="B345" s="2">
        <f xml:space="preserve"> ROW( co_states[[#This Row],[row_id]] ) - ROW( co_states[[#Headers],[row_id]] )</f>
        <v>15</v>
      </c>
      <c r="C345" s="82" t="s">
        <v>472</v>
      </c>
      <c r="D345" s="82" t="s">
        <v>473</v>
      </c>
      <c r="E345" s="82" t="s">
        <v>11</v>
      </c>
      <c r="F345" s="83">
        <v>20</v>
      </c>
    </row>
    <row r="346" spans="2:6" x14ac:dyDescent="0.3">
      <c r="B346" s="2">
        <f xml:space="preserve"> ROW( co_states[[#This Row],[row_id]] ) - ROW( co_states[[#Headers],[row_id]] )</f>
        <v>16</v>
      </c>
      <c r="C346" s="82" t="s">
        <v>474</v>
      </c>
      <c r="D346" s="82" t="s">
        <v>475</v>
      </c>
      <c r="E346" s="82" t="s">
        <v>10</v>
      </c>
      <c r="F346" s="83">
        <v>21</v>
      </c>
    </row>
    <row r="347" spans="2:6" x14ac:dyDescent="0.3">
      <c r="B347" s="2">
        <f xml:space="preserve"> ROW( co_states[[#This Row],[row_id]] ) - ROW( co_states[[#Headers],[row_id]] )</f>
        <v>17</v>
      </c>
      <c r="C347" s="82" t="s">
        <v>476</v>
      </c>
      <c r="D347" s="82" t="s">
        <v>477</v>
      </c>
      <c r="E347" s="82" t="s">
        <v>10</v>
      </c>
      <c r="F347" s="83">
        <v>22</v>
      </c>
    </row>
    <row r="348" spans="2:6" x14ac:dyDescent="0.3">
      <c r="B348" s="2">
        <f xml:space="preserve"> ROW( co_states[[#This Row],[row_id]] ) - ROW( co_states[[#Headers],[row_id]] )</f>
        <v>18</v>
      </c>
      <c r="C348" s="82" t="s">
        <v>478</v>
      </c>
      <c r="D348" s="82" t="s">
        <v>479</v>
      </c>
      <c r="E348" s="82" t="s">
        <v>7</v>
      </c>
      <c r="F348" s="83">
        <v>23</v>
      </c>
    </row>
    <row r="349" spans="2:6" x14ac:dyDescent="0.3">
      <c r="B349" s="2">
        <f xml:space="preserve"> ROW( co_states[[#This Row],[row_id]] ) - ROW( co_states[[#Headers],[row_id]] )</f>
        <v>19</v>
      </c>
      <c r="C349" s="82" t="s">
        <v>480</v>
      </c>
      <c r="D349" s="82" t="s">
        <v>481</v>
      </c>
      <c r="E349" s="82" t="s">
        <v>7</v>
      </c>
      <c r="F349" s="83">
        <v>24</v>
      </c>
    </row>
    <row r="350" spans="2:6" x14ac:dyDescent="0.3">
      <c r="B350" s="2">
        <f xml:space="preserve"> ROW( co_states[[#This Row],[row_id]] ) - ROW( co_states[[#Headers],[row_id]] )</f>
        <v>20</v>
      </c>
      <c r="C350" s="82" t="s">
        <v>482</v>
      </c>
      <c r="D350" s="82" t="s">
        <v>483</v>
      </c>
      <c r="E350" s="82" t="s">
        <v>7</v>
      </c>
      <c r="F350" s="83">
        <v>25</v>
      </c>
    </row>
    <row r="351" spans="2:6" x14ac:dyDescent="0.3">
      <c r="B351" s="2">
        <f xml:space="preserve"> ROW( co_states[[#This Row],[row_id]] ) - ROW( co_states[[#Headers],[row_id]] )</f>
        <v>21</v>
      </c>
      <c r="C351" s="82" t="s">
        <v>484</v>
      </c>
      <c r="D351" s="82" t="s">
        <v>485</v>
      </c>
      <c r="E351" s="82" t="s">
        <v>6</v>
      </c>
      <c r="F351" s="83">
        <v>26</v>
      </c>
    </row>
    <row r="352" spans="2:6" x14ac:dyDescent="0.3">
      <c r="B352" s="2">
        <f xml:space="preserve"> ROW( co_states[[#This Row],[row_id]] ) - ROW( co_states[[#Headers],[row_id]] )</f>
        <v>22</v>
      </c>
      <c r="C352" s="82" t="s">
        <v>486</v>
      </c>
      <c r="D352" s="82" t="s">
        <v>487</v>
      </c>
      <c r="E352" s="82" t="s">
        <v>6</v>
      </c>
      <c r="F352" s="83">
        <v>27</v>
      </c>
    </row>
    <row r="353" spans="2:6" x14ac:dyDescent="0.3">
      <c r="B353" s="2">
        <f xml:space="preserve"> ROW( co_states[[#This Row],[row_id]] ) - ROW( co_states[[#Headers],[row_id]] )</f>
        <v>23</v>
      </c>
      <c r="C353" s="82" t="s">
        <v>488</v>
      </c>
      <c r="D353" s="82" t="s">
        <v>489</v>
      </c>
      <c r="E353" s="82" t="s">
        <v>10</v>
      </c>
      <c r="F353" s="83">
        <v>28</v>
      </c>
    </row>
    <row r="354" spans="2:6" x14ac:dyDescent="0.3">
      <c r="B354" s="2">
        <f xml:space="preserve"> ROW( co_states[[#This Row],[row_id]] ) - ROW( co_states[[#Headers],[row_id]] )</f>
        <v>24</v>
      </c>
      <c r="C354" s="82" t="s">
        <v>490</v>
      </c>
      <c r="D354" s="82" t="s">
        <v>491</v>
      </c>
      <c r="E354" s="82" t="s">
        <v>6</v>
      </c>
      <c r="F354" s="83">
        <v>29</v>
      </c>
    </row>
    <row r="355" spans="2:6" x14ac:dyDescent="0.3">
      <c r="B355" s="2">
        <f xml:space="preserve"> ROW( co_states[[#This Row],[row_id]] ) - ROW( co_states[[#Headers],[row_id]] )</f>
        <v>25</v>
      </c>
      <c r="C355" s="82" t="s">
        <v>492</v>
      </c>
      <c r="D355" s="82" t="s">
        <v>493</v>
      </c>
      <c r="E355" s="82" t="s">
        <v>8</v>
      </c>
      <c r="F355" s="83">
        <v>30</v>
      </c>
    </row>
    <row r="356" spans="2:6" x14ac:dyDescent="0.3">
      <c r="B356" s="2">
        <f xml:space="preserve"> ROW( co_states[[#This Row],[row_id]] ) - ROW( co_states[[#Headers],[row_id]] )</f>
        <v>26</v>
      </c>
      <c r="C356" s="82" t="s">
        <v>494</v>
      </c>
      <c r="D356" s="82" t="s">
        <v>495</v>
      </c>
      <c r="E356" s="82" t="s">
        <v>8</v>
      </c>
      <c r="F356" s="83">
        <v>31</v>
      </c>
    </row>
    <row r="357" spans="2:6" x14ac:dyDescent="0.3">
      <c r="B357" s="2">
        <f xml:space="preserve"> ROW( co_states[[#This Row],[row_id]] ) - ROW( co_states[[#Headers],[row_id]] )</f>
        <v>27</v>
      </c>
      <c r="C357" s="82" t="s">
        <v>496</v>
      </c>
      <c r="D357" s="82" t="s">
        <v>497</v>
      </c>
      <c r="E357" s="82" t="s">
        <v>12</v>
      </c>
      <c r="F357" s="83">
        <v>32</v>
      </c>
    </row>
    <row r="358" spans="2:6" x14ac:dyDescent="0.3">
      <c r="B358" s="2">
        <f xml:space="preserve"> ROW( co_states[[#This Row],[row_id]] ) - ROW( co_states[[#Headers],[row_id]] )</f>
        <v>28</v>
      </c>
      <c r="C358" s="82" t="s">
        <v>498</v>
      </c>
      <c r="D358" s="82" t="s">
        <v>499</v>
      </c>
      <c r="E358" s="82" t="s">
        <v>7</v>
      </c>
      <c r="F358" s="83">
        <v>33</v>
      </c>
    </row>
    <row r="359" spans="2:6" x14ac:dyDescent="0.3">
      <c r="B359" s="2">
        <f xml:space="preserve"> ROW( co_states[[#This Row],[row_id]] ) - ROW( co_states[[#Headers],[row_id]] )</f>
        <v>29</v>
      </c>
      <c r="C359" s="82" t="s">
        <v>500</v>
      </c>
      <c r="D359" s="82" t="s">
        <v>501</v>
      </c>
      <c r="E359" s="82" t="s">
        <v>7</v>
      </c>
      <c r="F359" s="83">
        <v>34</v>
      </c>
    </row>
    <row r="360" spans="2:6" x14ac:dyDescent="0.3">
      <c r="B360" s="2">
        <f xml:space="preserve"> ROW( co_states[[#This Row],[row_id]] ) - ROW( co_states[[#Headers],[row_id]] )</f>
        <v>30</v>
      </c>
      <c r="C360" s="82" t="s">
        <v>502</v>
      </c>
      <c r="D360" s="82" t="s">
        <v>503</v>
      </c>
      <c r="E360" s="82" t="s">
        <v>12</v>
      </c>
      <c r="F360" s="83">
        <v>35</v>
      </c>
    </row>
    <row r="361" spans="2:6" x14ac:dyDescent="0.3">
      <c r="B361" s="2">
        <f xml:space="preserve"> ROW( co_states[[#This Row],[row_id]] ) - ROW( co_states[[#Headers],[row_id]] )</f>
        <v>31</v>
      </c>
      <c r="C361" s="82" t="s">
        <v>504</v>
      </c>
      <c r="D361" s="82" t="s">
        <v>505</v>
      </c>
      <c r="E361" s="82" t="s">
        <v>7</v>
      </c>
      <c r="F361" s="83">
        <v>36</v>
      </c>
    </row>
    <row r="362" spans="2:6" x14ac:dyDescent="0.3">
      <c r="B362" s="2">
        <f xml:space="preserve"> ROW( co_states[[#This Row],[row_id]] ) - ROW( co_states[[#Headers],[row_id]] )</f>
        <v>32</v>
      </c>
      <c r="C362" s="82" t="s">
        <v>506</v>
      </c>
      <c r="D362" s="82" t="s">
        <v>507</v>
      </c>
      <c r="E362" s="82" t="s">
        <v>10</v>
      </c>
      <c r="F362" s="83">
        <v>37</v>
      </c>
    </row>
    <row r="363" spans="2:6" x14ac:dyDescent="0.3">
      <c r="B363" s="2">
        <f xml:space="preserve"> ROW( co_states[[#This Row],[row_id]] ) - ROW( co_states[[#Headers],[row_id]] )</f>
        <v>33</v>
      </c>
      <c r="C363" s="82" t="s">
        <v>508</v>
      </c>
      <c r="D363" s="82" t="s">
        <v>509</v>
      </c>
      <c r="E363" s="82" t="s">
        <v>8</v>
      </c>
      <c r="F363" s="83">
        <v>38</v>
      </c>
    </row>
    <row r="364" spans="2:6" x14ac:dyDescent="0.3">
      <c r="B364" s="2">
        <f xml:space="preserve"> ROW( co_states[[#This Row],[row_id]] ) - ROW( co_states[[#Headers],[row_id]] )</f>
        <v>34</v>
      </c>
      <c r="C364" s="82" t="s">
        <v>510</v>
      </c>
      <c r="D364" s="82" t="s">
        <v>511</v>
      </c>
      <c r="E364" s="82" t="s">
        <v>6</v>
      </c>
      <c r="F364" s="83">
        <v>39</v>
      </c>
    </row>
    <row r="365" spans="2:6" x14ac:dyDescent="0.3">
      <c r="B365" s="2">
        <f xml:space="preserve"> ROW( co_states[[#This Row],[row_id]] ) - ROW( co_states[[#Headers],[row_id]] )</f>
        <v>35</v>
      </c>
      <c r="C365" s="82" t="s">
        <v>512</v>
      </c>
      <c r="D365" s="82" t="s">
        <v>513</v>
      </c>
      <c r="E365" s="82" t="s">
        <v>11</v>
      </c>
      <c r="F365" s="83">
        <v>40</v>
      </c>
    </row>
    <row r="366" spans="2:6" x14ac:dyDescent="0.3">
      <c r="B366" s="2">
        <f xml:space="preserve"> ROW( co_states[[#This Row],[row_id]] ) - ROW( co_states[[#Headers],[row_id]] )</f>
        <v>36</v>
      </c>
      <c r="C366" s="82" t="s">
        <v>514</v>
      </c>
      <c r="D366" s="82" t="s">
        <v>515</v>
      </c>
      <c r="E366" s="82" t="s">
        <v>9</v>
      </c>
      <c r="F366" s="83">
        <v>41</v>
      </c>
    </row>
    <row r="367" spans="2:6" x14ac:dyDescent="0.3">
      <c r="B367" s="2">
        <f xml:space="preserve"> ROW( co_states[[#This Row],[row_id]] ) - ROW( co_states[[#Headers],[row_id]] )</f>
        <v>37</v>
      </c>
      <c r="C367" s="82" t="s">
        <v>516</v>
      </c>
      <c r="D367" s="82" t="s">
        <v>517</v>
      </c>
      <c r="E367" s="82" t="s">
        <v>7</v>
      </c>
      <c r="F367" s="83">
        <v>42</v>
      </c>
    </row>
    <row r="368" spans="2:6" x14ac:dyDescent="0.3">
      <c r="B368" s="2">
        <f xml:space="preserve"> ROW( co_states[[#This Row],[row_id]] ) - ROW( co_states[[#Headers],[row_id]] )</f>
        <v>38</v>
      </c>
      <c r="C368" s="82" t="s">
        <v>518</v>
      </c>
      <c r="D368" s="82" t="s">
        <v>519</v>
      </c>
      <c r="E368" s="82" t="s">
        <v>7</v>
      </c>
      <c r="F368" s="83">
        <v>44</v>
      </c>
    </row>
    <row r="369" spans="2:6" x14ac:dyDescent="0.3">
      <c r="B369" s="2">
        <f xml:space="preserve"> ROW( co_states[[#This Row],[row_id]] ) - ROW( co_states[[#Headers],[row_id]] )</f>
        <v>39</v>
      </c>
      <c r="C369" s="82" t="s">
        <v>520</v>
      </c>
      <c r="D369" s="82" t="s">
        <v>521</v>
      </c>
      <c r="E369" s="82" t="s">
        <v>10</v>
      </c>
      <c r="F369" s="83">
        <v>45</v>
      </c>
    </row>
    <row r="370" spans="2:6" x14ac:dyDescent="0.3">
      <c r="B370" s="2">
        <f xml:space="preserve"> ROW( co_states[[#This Row],[row_id]] ) - ROW( co_states[[#Headers],[row_id]] )</f>
        <v>40</v>
      </c>
      <c r="C370" s="82" t="s">
        <v>522</v>
      </c>
      <c r="D370" s="82" t="s">
        <v>523</v>
      </c>
      <c r="E370" s="82" t="s">
        <v>8</v>
      </c>
      <c r="F370" s="83">
        <v>46</v>
      </c>
    </row>
    <row r="371" spans="2:6" x14ac:dyDescent="0.3">
      <c r="B371" s="2">
        <f xml:space="preserve"> ROW( co_states[[#This Row],[row_id]] ) - ROW( co_states[[#Headers],[row_id]] )</f>
        <v>41</v>
      </c>
      <c r="C371" s="82" t="s">
        <v>524</v>
      </c>
      <c r="D371" s="82" t="s">
        <v>525</v>
      </c>
      <c r="E371" s="82" t="s">
        <v>10</v>
      </c>
      <c r="F371" s="83">
        <v>47</v>
      </c>
    </row>
    <row r="372" spans="2:6" x14ac:dyDescent="0.3">
      <c r="B372" s="2">
        <f xml:space="preserve"> ROW( co_states[[#This Row],[row_id]] ) - ROW( co_states[[#Headers],[row_id]] )</f>
        <v>42</v>
      </c>
      <c r="C372" s="82" t="s">
        <v>526</v>
      </c>
      <c r="D372" s="82" t="s">
        <v>527</v>
      </c>
      <c r="E372" s="82" t="s">
        <v>11</v>
      </c>
      <c r="F372" s="83">
        <v>48</v>
      </c>
    </row>
    <row r="373" spans="2:6" x14ac:dyDescent="0.3">
      <c r="B373" s="2">
        <f xml:space="preserve"> ROW( co_states[[#This Row],[row_id]] ) - ROW( co_states[[#Headers],[row_id]] )</f>
        <v>43</v>
      </c>
      <c r="C373" s="82" t="s">
        <v>528</v>
      </c>
      <c r="D373" s="82" t="s">
        <v>529</v>
      </c>
      <c r="E373" s="82" t="s">
        <v>12</v>
      </c>
      <c r="F373" s="83">
        <v>49</v>
      </c>
    </row>
    <row r="374" spans="2:6" x14ac:dyDescent="0.3">
      <c r="B374" s="2">
        <f xml:space="preserve"> ROW( co_states[[#This Row],[row_id]] ) - ROW( co_states[[#Headers],[row_id]] )</f>
        <v>44</v>
      </c>
      <c r="C374" s="82" t="s">
        <v>530</v>
      </c>
      <c r="D374" s="82" t="s">
        <v>531</v>
      </c>
      <c r="E374" s="82" t="s">
        <v>7</v>
      </c>
      <c r="F374" s="83">
        <v>50</v>
      </c>
    </row>
    <row r="375" spans="2:6" x14ac:dyDescent="0.3">
      <c r="B375" s="2">
        <f xml:space="preserve"> ROW( co_states[[#This Row],[row_id]] ) - ROW( co_states[[#Headers],[row_id]] )</f>
        <v>45</v>
      </c>
      <c r="C375" s="82" t="s">
        <v>532</v>
      </c>
      <c r="D375" s="82" t="s">
        <v>533</v>
      </c>
      <c r="E375" s="82" t="s">
        <v>10</v>
      </c>
      <c r="F375" s="83">
        <v>51</v>
      </c>
    </row>
    <row r="376" spans="2:6" x14ac:dyDescent="0.3">
      <c r="B376" s="2">
        <f xml:space="preserve"> ROW( co_states[[#This Row],[row_id]] ) - ROW( co_states[[#Headers],[row_id]] )</f>
        <v>46</v>
      </c>
      <c r="C376" s="82" t="s">
        <v>534</v>
      </c>
      <c r="D376" s="82" t="s">
        <v>535</v>
      </c>
      <c r="E376" s="82" t="s">
        <v>9</v>
      </c>
      <c r="F376" s="83">
        <v>53</v>
      </c>
    </row>
    <row r="377" spans="2:6" x14ac:dyDescent="0.3">
      <c r="B377" s="2">
        <f xml:space="preserve"> ROW( co_states[[#This Row],[row_id]] ) - ROW( co_states[[#Headers],[row_id]] )</f>
        <v>47</v>
      </c>
      <c r="C377" s="82" t="s">
        <v>536</v>
      </c>
      <c r="D377" s="82" t="s">
        <v>537</v>
      </c>
      <c r="E377" s="82" t="s">
        <v>7</v>
      </c>
      <c r="F377" s="83">
        <v>54</v>
      </c>
    </row>
    <row r="378" spans="2:6" x14ac:dyDescent="0.3">
      <c r="B378" s="2">
        <f xml:space="preserve"> ROW( co_states[[#This Row],[row_id]] ) - ROW( co_states[[#Headers],[row_id]] )</f>
        <v>48</v>
      </c>
      <c r="C378" s="82" t="s">
        <v>538</v>
      </c>
      <c r="D378" s="82" t="s">
        <v>539</v>
      </c>
      <c r="E378" s="82" t="s">
        <v>6</v>
      </c>
      <c r="F378" s="83">
        <v>55</v>
      </c>
    </row>
    <row r="379" spans="2:6" x14ac:dyDescent="0.3">
      <c r="B379" s="2">
        <f xml:space="preserve"> ROW( co_states[[#This Row],[row_id]] ) - ROW( co_states[[#Headers],[row_id]] )</f>
        <v>49</v>
      </c>
      <c r="C379" s="82" t="s">
        <v>540</v>
      </c>
      <c r="D379" s="82" t="s">
        <v>541</v>
      </c>
      <c r="E379" s="82" t="s">
        <v>8</v>
      </c>
      <c r="F379"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344</v>
      </c>
    </row>
    <row r="3" spans="2:6" x14ac:dyDescent="0.35">
      <c r="B3" s="61" t="s">
        <v>123</v>
      </c>
      <c r="C3" s="61" t="s">
        <v>56</v>
      </c>
      <c r="D3" s="61" t="s">
        <v>345</v>
      </c>
      <c r="E3" s="61" t="s">
        <v>346</v>
      </c>
      <c r="F3" s="61" t="s">
        <v>330</v>
      </c>
    </row>
    <row r="4" spans="2:6" ht="58" x14ac:dyDescent="0.35">
      <c r="B4" s="62">
        <f xml:space="preserve"> ROW( Readme_sectors[[#This Row],[row_id]] ) - ROW( Readme_sectors[[#Headers],[row_id]] )</f>
        <v>1</v>
      </c>
      <c r="C4" s="61" t="s">
        <v>21</v>
      </c>
      <c r="D4" s="61" t="s">
        <v>22</v>
      </c>
      <c r="E4" s="61" t="s">
        <v>119</v>
      </c>
      <c r="F4" s="63" t="s">
        <v>347</v>
      </c>
    </row>
    <row r="5" spans="2:6" ht="43.5" x14ac:dyDescent="0.35">
      <c r="B5" s="62">
        <f xml:space="preserve"> ROW( Readme_sectors[[#This Row],[row_id]] ) - ROW( Readme_sectors[[#Headers],[row_id]] )</f>
        <v>2</v>
      </c>
      <c r="C5" s="62" t="s">
        <v>58</v>
      </c>
      <c r="D5" s="61" t="s">
        <v>22</v>
      </c>
      <c r="E5" s="61" t="s">
        <v>119</v>
      </c>
      <c r="F5" s="63" t="s">
        <v>348</v>
      </c>
    </row>
    <row r="8" spans="2:6" x14ac:dyDescent="0.35">
      <c r="B8" t="s">
        <v>349</v>
      </c>
    </row>
    <row r="9" spans="2:6" x14ac:dyDescent="0.35">
      <c r="B9" t="s">
        <v>123</v>
      </c>
      <c r="C9" t="s">
        <v>56</v>
      </c>
      <c r="D9" t="s">
        <v>345</v>
      </c>
      <c r="E9" t="s">
        <v>346</v>
      </c>
    </row>
    <row r="10" spans="2:6" x14ac:dyDescent="0.35">
      <c r="B10" s="1">
        <f xml:space="preserve"> ROW( Readme_adaptations[[#This Row],[row_id]] ) - ROW( Readme_adaptations[[#Headers],[row_id]] )</f>
        <v>1</v>
      </c>
      <c r="C10" t="s">
        <v>21</v>
      </c>
      <c r="D10" t="s">
        <v>22</v>
      </c>
      <c r="E10" t="s">
        <v>119</v>
      </c>
    </row>
    <row r="11" spans="2:6" x14ac:dyDescent="0.35">
      <c r="B11" s="1">
        <f xml:space="preserve"> ROW( Readme_adaptations[[#This Row],[row_id]] ) - ROW( Readme_adaptations[[#Headers],[row_id]] )</f>
        <v>2</v>
      </c>
      <c r="C11" t="s">
        <v>21</v>
      </c>
      <c r="D11" t="s">
        <v>23</v>
      </c>
      <c r="E11" t="s">
        <v>121</v>
      </c>
    </row>
    <row r="12" spans="2:6" x14ac:dyDescent="0.35">
      <c r="B12" s="1">
        <f xml:space="preserve"> ROW( Readme_adaptations[[#This Row],[row_id]] ) - ROW( Readme_adaptations[[#Headers],[row_id]] )</f>
        <v>3</v>
      </c>
      <c r="C12" t="s">
        <v>21</v>
      </c>
      <c r="D12" t="s">
        <v>45</v>
      </c>
      <c r="E12" t="s">
        <v>120</v>
      </c>
    </row>
    <row r="13" spans="2:6" x14ac:dyDescent="0.35">
      <c r="B13" s="1">
        <f xml:space="preserve"> ROW( Readme_adaptations[[#This Row],[row_id]] ) - ROW( Readme_adaptations[[#Headers],[row_id]] )</f>
        <v>4</v>
      </c>
      <c r="C13" s="1" t="s">
        <v>58</v>
      </c>
      <c r="D13" t="s">
        <v>22</v>
      </c>
      <c r="E13" t="s">
        <v>119</v>
      </c>
    </row>
    <row r="14" spans="2:6" x14ac:dyDescent="0.35">
      <c r="B14" s="1">
        <f xml:space="preserve"> ROW( Readme_adaptations[[#This Row],[row_id]] ) - ROW( Readme_adaptations[[#Headers],[row_id]] )</f>
        <v>5</v>
      </c>
      <c r="C14" s="1" t="s">
        <v>58</v>
      </c>
      <c r="D14" t="s">
        <v>23</v>
      </c>
      <c r="E14" t="s">
        <v>122</v>
      </c>
    </row>
    <row r="15" spans="2:6" x14ac:dyDescent="0.3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81</v>
      </c>
      <c r="B1" s="2" t="s">
        <v>82</v>
      </c>
    </row>
    <row r="2" spans="1:5" x14ac:dyDescent="0.35">
      <c r="B2" s="2"/>
    </row>
    <row r="3" spans="1:5" ht="26" x14ac:dyDescent="0.35">
      <c r="B3" s="6" t="s">
        <v>123</v>
      </c>
      <c r="C3" s="6" t="s">
        <v>75</v>
      </c>
      <c r="D3" s="15" t="s">
        <v>395</v>
      </c>
      <c r="E3" s="6" t="s">
        <v>396</v>
      </c>
    </row>
    <row r="4" spans="1:5" x14ac:dyDescent="0.35">
      <c r="B4" s="4">
        <f xml:space="preserve"> ROW( testDev[[#This Row],[row_id]] ) - ROW(testDev[[#Headers],[row_id]] )</f>
        <v>1</v>
      </c>
      <c r="C4" s="7" t="s">
        <v>79</v>
      </c>
      <c r="D4" s="27" t="s">
        <v>397</v>
      </c>
      <c r="E4" s="47" t="s">
        <v>398</v>
      </c>
    </row>
    <row r="5" spans="1:5" ht="31.5" x14ac:dyDescent="0.35">
      <c r="B5" s="4">
        <f xml:space="preserve"> ROW( testDev[[#This Row],[row_id]] ) - ROW(testDev[[#Headers],[row_id]] )</f>
        <v>2</v>
      </c>
      <c r="C5" s="7" t="s">
        <v>175</v>
      </c>
      <c r="D5" s="27" t="s">
        <v>399</v>
      </c>
      <c r="E5" s="47" t="s">
        <v>400</v>
      </c>
    </row>
    <row r="6" spans="1:5" ht="42" x14ac:dyDescent="0.35">
      <c r="B6" s="4">
        <f xml:space="preserve"> ROW( testDev[[#This Row],[row_id]] ) - ROW(testDev[[#Headers],[row_id]] )</f>
        <v>3</v>
      </c>
      <c r="C6" s="7" t="s">
        <v>189</v>
      </c>
      <c r="D6" s="27" t="s">
        <v>397</v>
      </c>
      <c r="E6" s="47" t="s">
        <v>401</v>
      </c>
    </row>
    <row r="7" spans="1:5" x14ac:dyDescent="0.35">
      <c r="B7" s="4">
        <f xml:space="preserve"> ROW( testDev[[#This Row],[row_id]] ) - ROW(testDev[[#Headers],[row_id]] )</f>
        <v>4</v>
      </c>
      <c r="C7" s="7" t="s">
        <v>168</v>
      </c>
      <c r="D7" s="27" t="s">
        <v>402</v>
      </c>
      <c r="E7" s="47" t="s">
        <v>403</v>
      </c>
    </row>
    <row r="8" spans="1:5" x14ac:dyDescent="0.35">
      <c r="B8" s="4">
        <f xml:space="preserve"> ROW( testDev[[#This Row],[row_id]] ) - ROW(testDev[[#Headers],[row_id]] )</f>
        <v>5</v>
      </c>
      <c r="C8" s="7" t="s">
        <v>350</v>
      </c>
      <c r="D8" s="27" t="s">
        <v>402</v>
      </c>
      <c r="E8" s="47" t="s">
        <v>403</v>
      </c>
    </row>
    <row r="9" spans="1:5" x14ac:dyDescent="0.35">
      <c r="B9" s="4">
        <f xml:space="preserve"> ROW( testDev[[#This Row],[row_id]] ) - ROW(testDev[[#Headers],[row_id]] )</f>
        <v>6</v>
      </c>
      <c r="C9" s="7" t="s">
        <v>377</v>
      </c>
      <c r="D9" s="27" t="s">
        <v>397</v>
      </c>
      <c r="E9" s="47" t="s">
        <v>404</v>
      </c>
    </row>
    <row r="10" spans="1:5" x14ac:dyDescent="0.35">
      <c r="B10" s="4">
        <f xml:space="preserve"> ROW( testDev[[#This Row],[row_id]] ) - ROW(testDev[[#Headers],[row_id]] )</f>
        <v>7</v>
      </c>
      <c r="C10" s="7" t="s">
        <v>176</v>
      </c>
      <c r="D10" s="27" t="s">
        <v>397</v>
      </c>
      <c r="E10" s="47" t="s">
        <v>405</v>
      </c>
    </row>
    <row r="11" spans="1:5" ht="21" x14ac:dyDescent="0.35">
      <c r="B11" s="4">
        <f xml:space="preserve"> ROW( testDev[[#This Row],[row_id]] ) - ROW(testDev[[#Headers],[row_id]] )</f>
        <v>8</v>
      </c>
      <c r="C11" s="7" t="s">
        <v>177</v>
      </c>
      <c r="D11" s="27" t="s">
        <v>397</v>
      </c>
      <c r="E11" s="47" t="s">
        <v>406</v>
      </c>
    </row>
    <row r="12" spans="1:5" ht="21" x14ac:dyDescent="0.35">
      <c r="B12" s="4">
        <f xml:space="preserve"> ROW( testDev[[#This Row],[row_id]] ) - ROW(testDev[[#Headers],[row_id]] )</f>
        <v>9</v>
      </c>
      <c r="C12" s="7" t="s">
        <v>178</v>
      </c>
      <c r="D12" s="27" t="s">
        <v>399</v>
      </c>
      <c r="E12" s="47" t="s">
        <v>407</v>
      </c>
    </row>
    <row r="13" spans="1:5" x14ac:dyDescent="0.35">
      <c r="B13" s="4">
        <f xml:space="preserve"> ROW( testDev[[#This Row],[row_id]] ) - ROW(testDev[[#Headers],[row_id]] )</f>
        <v>10</v>
      </c>
      <c r="C13" s="7" t="s">
        <v>78</v>
      </c>
      <c r="D13" s="27" t="s">
        <v>402</v>
      </c>
      <c r="E13" s="47" t="s">
        <v>403</v>
      </c>
    </row>
    <row r="14" spans="1:5" x14ac:dyDescent="0.35">
      <c r="B14" s="4">
        <f xml:space="preserve"> ROW( testDev[[#This Row],[row_id]] ) - ROW(testDev[[#Headers],[row_id]] )</f>
        <v>11</v>
      </c>
      <c r="C14" s="7" t="s">
        <v>240</v>
      </c>
      <c r="D14" s="27" t="s">
        <v>399</v>
      </c>
      <c r="E14" s="47" t="s">
        <v>408</v>
      </c>
    </row>
    <row r="15" spans="1:5" ht="21" x14ac:dyDescent="0.35">
      <c r="B15" s="4">
        <f xml:space="preserve"> ROW( testDev[[#This Row],[row_id]] ) - ROW(testDev[[#Headers],[row_id]] )</f>
        <v>12</v>
      </c>
      <c r="C15" s="7" t="s">
        <v>199</v>
      </c>
      <c r="D15" s="27" t="s">
        <v>402</v>
      </c>
      <c r="E15" s="47" t="s">
        <v>409</v>
      </c>
    </row>
    <row r="16" spans="1:5" x14ac:dyDescent="0.35">
      <c r="B16" s="4">
        <f xml:space="preserve"> ROW( testDev[[#This Row],[row_id]] ) - ROW(testDev[[#Headers],[row_id]] )</f>
        <v>13</v>
      </c>
      <c r="C16" s="7" t="s">
        <v>241</v>
      </c>
      <c r="D16" s="27" t="s">
        <v>402</v>
      </c>
      <c r="E16" s="47" t="s">
        <v>410</v>
      </c>
    </row>
    <row r="17" spans="2:5" x14ac:dyDescent="0.35">
      <c r="B17" s="4">
        <f xml:space="preserve"> ROW( testDev[[#This Row],[row_id]] ) - ROW(testDev[[#Headers],[row_id]] )</f>
        <v>14</v>
      </c>
      <c r="C17" s="7" t="s">
        <v>327</v>
      </c>
      <c r="D17" s="27" t="s">
        <v>402</v>
      </c>
      <c r="E17" s="47" t="s">
        <v>403</v>
      </c>
    </row>
    <row r="18" spans="2:5" x14ac:dyDescent="0.35">
      <c r="B18" s="4">
        <f xml:space="preserve"> ROW( testDev[[#This Row],[row_id]] ) - ROW(testDev[[#Headers],[row_id]] )</f>
        <v>15</v>
      </c>
      <c r="C18" s="7" t="s">
        <v>326</v>
      </c>
      <c r="D18" s="27" t="s">
        <v>402</v>
      </c>
      <c r="E18" s="47" t="s">
        <v>411</v>
      </c>
    </row>
    <row r="19" spans="2:5" ht="42" x14ac:dyDescent="0.35">
      <c r="B19" s="4">
        <f xml:space="preserve"> ROW( testDev[[#This Row],[row_id]] ) - ROW(testDev[[#Headers],[row_id]] )</f>
        <v>16</v>
      </c>
      <c r="C19" s="7" t="s">
        <v>351</v>
      </c>
      <c r="D19" s="27" t="s">
        <v>399</v>
      </c>
      <c r="E19" s="47" t="s">
        <v>412</v>
      </c>
    </row>
    <row r="20" spans="2:5" x14ac:dyDescent="0.35">
      <c r="B20" s="4">
        <f xml:space="preserve"> ROW( testDev[[#This Row],[row_id]] ) - ROW(testDev[[#Headers],[row_id]] )</f>
        <v>17</v>
      </c>
      <c r="C20" s="7" t="s">
        <v>413</v>
      </c>
      <c r="D20" s="27" t="s">
        <v>397</v>
      </c>
      <c r="E20" s="47" t="s">
        <v>414</v>
      </c>
    </row>
    <row r="21" spans="2:5" ht="21" x14ac:dyDescent="0.35">
      <c r="B21" s="4">
        <f xml:space="preserve"> ROW( testDev[[#This Row],[row_id]] ) - ROW(testDev[[#Headers],[row_id]] )</f>
        <v>18</v>
      </c>
      <c r="C21" s="7" t="s">
        <v>415</v>
      </c>
      <c r="D21" s="27" t="s">
        <v>402</v>
      </c>
      <c r="E21" s="47" t="s">
        <v>416</v>
      </c>
    </row>
    <row r="22" spans="2:5" x14ac:dyDescent="0.35">
      <c r="B22" s="4">
        <f xml:space="preserve"> ROW( testDev[[#This Row],[row_id]] ) - ROW(testDev[[#Headers],[row_id]] )</f>
        <v>19</v>
      </c>
      <c r="C22" s="7" t="s">
        <v>417</v>
      </c>
      <c r="D22" s="27" t="s">
        <v>397</v>
      </c>
      <c r="E22" s="47" t="s">
        <v>418</v>
      </c>
    </row>
    <row r="23" spans="2:5" x14ac:dyDescent="0.35">
      <c r="B23" s="4">
        <f xml:space="preserve"> ROW( testDev[[#This Row],[row_id]] ) - ROW(testDev[[#Headers],[row_id]] )</f>
        <v>20</v>
      </c>
      <c r="C23" s="7" t="s">
        <v>419</v>
      </c>
      <c r="D23" s="27" t="s">
        <v>402</v>
      </c>
      <c r="E23" s="47" t="s">
        <v>403</v>
      </c>
    </row>
    <row r="24" spans="2:5" x14ac:dyDescent="0.35">
      <c r="B24" s="4">
        <f xml:space="preserve"> ROW( testDev[[#This Row],[row_id]] ) - ROW(testDev[[#Headers],[row_id]] )</f>
        <v>21</v>
      </c>
      <c r="C24" s="7" t="s">
        <v>420</v>
      </c>
      <c r="D24" s="27" t="s">
        <v>402</v>
      </c>
      <c r="E24" s="47" t="s">
        <v>403</v>
      </c>
    </row>
    <row r="25" spans="2:5" x14ac:dyDescent="0.35">
      <c r="B25" s="4">
        <f xml:space="preserve"> ROW( testDev[[#This Row],[row_id]] ) - ROW(testDev[[#Headers],[row_id]] )</f>
        <v>22</v>
      </c>
      <c r="C25" s="7" t="s">
        <v>421</v>
      </c>
      <c r="D25" s="27" t="s">
        <v>402</v>
      </c>
      <c r="E25" s="47" t="s">
        <v>403</v>
      </c>
    </row>
    <row r="26" spans="2:5" x14ac:dyDescent="0.35">
      <c r="B26" s="4">
        <f xml:space="preserve"> ROW( testDev[[#This Row],[row_id]] ) - ROW(testDev[[#Headers],[row_id]] )</f>
        <v>23</v>
      </c>
      <c r="C26" s="7" t="s">
        <v>422</v>
      </c>
      <c r="D26" s="27" t="s">
        <v>402</v>
      </c>
      <c r="E26" s="47" t="s">
        <v>403</v>
      </c>
    </row>
    <row r="27" spans="2:5" ht="42" x14ac:dyDescent="0.35">
      <c r="B27" s="4">
        <f xml:space="preserve"> ROW( testDev[[#This Row],[row_id]] ) - ROW(testDev[[#Headers],[row_id]] )</f>
        <v>24</v>
      </c>
      <c r="C27" s="7" t="s">
        <v>423</v>
      </c>
      <c r="D27" s="27" t="s">
        <v>399</v>
      </c>
      <c r="E27" s="47" t="s">
        <v>424</v>
      </c>
    </row>
    <row r="28" spans="2:5" ht="21" x14ac:dyDescent="0.3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4.5" x14ac:dyDescent="0.35"/>
  <sheetData>
    <row r="1" spans="1:9" x14ac:dyDescent="0.35">
      <c r="A1" t="s">
        <v>123</v>
      </c>
      <c r="B1" t="s">
        <v>68</v>
      </c>
      <c r="C1" t="s">
        <v>585</v>
      </c>
      <c r="D1" t="s">
        <v>586</v>
      </c>
      <c r="E1" t="s">
        <v>587</v>
      </c>
      <c r="F1" t="s">
        <v>588</v>
      </c>
      <c r="G1" t="s">
        <v>589</v>
      </c>
      <c r="H1" t="s">
        <v>590</v>
      </c>
      <c r="I1" t="s">
        <v>591</v>
      </c>
    </row>
    <row r="2" spans="1:9" x14ac:dyDescent="0.35">
      <c r="A2" s="1">
        <f xml:space="preserve"> ROW( slr_cm[[#This Row],[row_id]] ) - ROW( slr_cm[[#Headers],[row_id]] )</f>
        <v>1</v>
      </c>
      <c r="B2" s="85">
        <v>2000</v>
      </c>
      <c r="C2" s="87">
        <v>0</v>
      </c>
      <c r="D2" s="87">
        <v>0</v>
      </c>
      <c r="E2" s="87">
        <v>0</v>
      </c>
      <c r="F2" s="87">
        <v>0</v>
      </c>
      <c r="G2" s="87">
        <v>0</v>
      </c>
      <c r="H2" s="87">
        <v>0</v>
      </c>
      <c r="I2" s="87">
        <v>0</v>
      </c>
    </row>
    <row r="3" spans="1:9" x14ac:dyDescent="0.35">
      <c r="A3" s="1">
        <f xml:space="preserve"> ROW( slr_cm[[#This Row],[row_id]] ) - ROW( slr_cm[[#Headers],[row_id]] )</f>
        <v>2</v>
      </c>
      <c r="B3" s="85">
        <v>2001</v>
      </c>
      <c r="C3" s="87">
        <v>0</v>
      </c>
      <c r="D3" s="87">
        <v>0.3</v>
      </c>
      <c r="E3" s="87">
        <v>0.4</v>
      </c>
      <c r="F3" s="87">
        <v>0.4</v>
      </c>
      <c r="G3" s="87">
        <v>0.5</v>
      </c>
      <c r="H3" s="87">
        <v>0.5</v>
      </c>
      <c r="I3" s="87">
        <v>0.5</v>
      </c>
    </row>
    <row r="4" spans="1:9" x14ac:dyDescent="0.35">
      <c r="A4" s="1">
        <f xml:space="preserve"> ROW( slr_cm[[#This Row],[row_id]] ) - ROW( slr_cm[[#Headers],[row_id]] )</f>
        <v>3</v>
      </c>
      <c r="B4" s="85">
        <v>2002</v>
      </c>
      <c r="C4" s="87">
        <v>0</v>
      </c>
      <c r="D4" s="87">
        <v>0.6</v>
      </c>
      <c r="E4" s="87">
        <v>0.8</v>
      </c>
      <c r="F4" s="87">
        <v>0.8</v>
      </c>
      <c r="G4" s="87">
        <v>1</v>
      </c>
      <c r="H4" s="87">
        <v>1</v>
      </c>
      <c r="I4" s="87">
        <v>1</v>
      </c>
    </row>
    <row r="5" spans="1:9" x14ac:dyDescent="0.35">
      <c r="A5" s="1">
        <f xml:space="preserve"> ROW( slr_cm[[#This Row],[row_id]] ) - ROW( slr_cm[[#Headers],[row_id]] )</f>
        <v>4</v>
      </c>
      <c r="B5" s="85">
        <v>2003</v>
      </c>
      <c r="C5" s="87">
        <v>0</v>
      </c>
      <c r="D5" s="87">
        <v>0.9</v>
      </c>
      <c r="E5" s="87">
        <v>1.2</v>
      </c>
      <c r="F5" s="87">
        <v>1.2</v>
      </c>
      <c r="G5" s="87">
        <v>1.5</v>
      </c>
      <c r="H5" s="87">
        <v>1.5</v>
      </c>
      <c r="I5" s="87">
        <v>1.5</v>
      </c>
    </row>
    <row r="6" spans="1:9" x14ac:dyDescent="0.35">
      <c r="A6" s="1">
        <f xml:space="preserve"> ROW( slr_cm[[#This Row],[row_id]] ) - ROW( slr_cm[[#Headers],[row_id]] )</f>
        <v>5</v>
      </c>
      <c r="B6" s="85">
        <v>2004</v>
      </c>
      <c r="C6" s="87">
        <v>0</v>
      </c>
      <c r="D6" s="87">
        <v>1.2</v>
      </c>
      <c r="E6" s="87">
        <v>1.6</v>
      </c>
      <c r="F6" s="87">
        <v>1.6</v>
      </c>
      <c r="G6" s="87">
        <v>2</v>
      </c>
      <c r="H6" s="87">
        <v>2</v>
      </c>
      <c r="I6" s="87">
        <v>2</v>
      </c>
    </row>
    <row r="7" spans="1:9" x14ac:dyDescent="0.35">
      <c r="A7" s="1">
        <f xml:space="preserve"> ROW( slr_cm[[#This Row],[row_id]] ) - ROW( slr_cm[[#Headers],[row_id]] )</f>
        <v>6</v>
      </c>
      <c r="B7" s="85">
        <v>2005</v>
      </c>
      <c r="C7" s="87">
        <v>0</v>
      </c>
      <c r="D7" s="87">
        <v>1.5</v>
      </c>
      <c r="E7" s="87">
        <v>2</v>
      </c>
      <c r="F7" s="87">
        <v>2</v>
      </c>
      <c r="G7" s="87">
        <v>2.5</v>
      </c>
      <c r="H7" s="87">
        <v>2.5</v>
      </c>
      <c r="I7" s="87">
        <v>2.5</v>
      </c>
    </row>
    <row r="8" spans="1:9" x14ac:dyDescent="0.35">
      <c r="A8" s="1">
        <f xml:space="preserve"> ROW( slr_cm[[#This Row],[row_id]] ) - ROW( slr_cm[[#Headers],[row_id]] )</f>
        <v>7</v>
      </c>
      <c r="B8" s="85">
        <v>2006</v>
      </c>
      <c r="C8" s="87">
        <v>0</v>
      </c>
      <c r="D8" s="87">
        <v>1.8</v>
      </c>
      <c r="E8" s="87">
        <v>2.4</v>
      </c>
      <c r="F8" s="87">
        <v>2.4</v>
      </c>
      <c r="G8" s="87">
        <v>3</v>
      </c>
      <c r="H8" s="87">
        <v>3</v>
      </c>
      <c r="I8" s="87">
        <v>3</v>
      </c>
    </row>
    <row r="9" spans="1:9" x14ac:dyDescent="0.35">
      <c r="A9" s="1">
        <f xml:space="preserve"> ROW( slr_cm[[#This Row],[row_id]] ) - ROW( slr_cm[[#Headers],[row_id]] )</f>
        <v>8</v>
      </c>
      <c r="B9" s="85">
        <v>2007</v>
      </c>
      <c r="C9" s="87">
        <v>0</v>
      </c>
      <c r="D9" s="87">
        <v>2.1</v>
      </c>
      <c r="E9" s="87">
        <v>2.8</v>
      </c>
      <c r="F9" s="87">
        <v>2.8</v>
      </c>
      <c r="G9" s="87">
        <v>3.5</v>
      </c>
      <c r="H9" s="87">
        <v>3.5</v>
      </c>
      <c r="I9" s="87">
        <v>3.5</v>
      </c>
    </row>
    <row r="10" spans="1:9" x14ac:dyDescent="0.35">
      <c r="A10" s="1">
        <f xml:space="preserve"> ROW( slr_cm[[#This Row],[row_id]] ) - ROW( slr_cm[[#Headers],[row_id]] )</f>
        <v>9</v>
      </c>
      <c r="B10" s="85">
        <v>2008</v>
      </c>
      <c r="C10" s="87">
        <v>0</v>
      </c>
      <c r="D10" s="87">
        <v>2.4</v>
      </c>
      <c r="E10" s="87">
        <v>3.2</v>
      </c>
      <c r="F10" s="87">
        <v>3.2</v>
      </c>
      <c r="G10" s="87">
        <v>4</v>
      </c>
      <c r="H10" s="87">
        <v>4</v>
      </c>
      <c r="I10" s="87">
        <v>4</v>
      </c>
    </row>
    <row r="11" spans="1:9" x14ac:dyDescent="0.35">
      <c r="A11" s="1">
        <f xml:space="preserve"> ROW( slr_cm[[#This Row],[row_id]] ) - ROW( slr_cm[[#Headers],[row_id]] )</f>
        <v>10</v>
      </c>
      <c r="B11" s="85">
        <v>2009</v>
      </c>
      <c r="C11" s="87">
        <v>0</v>
      </c>
      <c r="D11" s="87">
        <v>2.7</v>
      </c>
      <c r="E11" s="87">
        <v>3.6</v>
      </c>
      <c r="F11" s="87">
        <v>3.6</v>
      </c>
      <c r="G11" s="87">
        <v>4.5</v>
      </c>
      <c r="H11" s="87">
        <v>4.5</v>
      </c>
      <c r="I11" s="87">
        <v>4.5</v>
      </c>
    </row>
    <row r="12" spans="1:9" x14ac:dyDescent="0.35">
      <c r="A12" s="1">
        <f xml:space="preserve"> ROW( slr_cm[[#This Row],[row_id]] ) - ROW( slr_cm[[#Headers],[row_id]] )</f>
        <v>11</v>
      </c>
      <c r="B12" s="85">
        <v>2010</v>
      </c>
      <c r="C12" s="87">
        <v>0</v>
      </c>
      <c r="D12" s="87">
        <v>3</v>
      </c>
      <c r="E12" s="87">
        <v>4</v>
      </c>
      <c r="F12" s="87">
        <v>4</v>
      </c>
      <c r="G12" s="87">
        <v>5</v>
      </c>
      <c r="H12" s="87">
        <v>5</v>
      </c>
      <c r="I12" s="87">
        <v>5</v>
      </c>
    </row>
    <row r="13" spans="1:9" x14ac:dyDescent="0.3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35">
      <c r="A14" s="1">
        <f xml:space="preserve"> ROW( slr_cm[[#This Row],[row_id]] ) - ROW( slr_cm[[#Headers],[row_id]] )</f>
        <v>13</v>
      </c>
      <c r="B14" s="85">
        <v>2012</v>
      </c>
      <c r="C14" s="87">
        <v>0</v>
      </c>
      <c r="D14" s="87">
        <v>3.6</v>
      </c>
      <c r="E14" s="87">
        <v>4.8</v>
      </c>
      <c r="F14" s="87">
        <v>5.2</v>
      </c>
      <c r="G14" s="87">
        <v>6</v>
      </c>
      <c r="H14" s="87">
        <v>6.2</v>
      </c>
      <c r="I14" s="87">
        <v>6.2</v>
      </c>
    </row>
    <row r="15" spans="1:9" x14ac:dyDescent="0.35">
      <c r="A15" s="1">
        <f xml:space="preserve"> ROW( slr_cm[[#This Row],[row_id]] ) - ROW( slr_cm[[#Headers],[row_id]] )</f>
        <v>14</v>
      </c>
      <c r="B15" s="85">
        <v>2013</v>
      </c>
      <c r="C15" s="87">
        <v>0</v>
      </c>
      <c r="D15" s="87">
        <v>3.9</v>
      </c>
      <c r="E15" s="87">
        <v>5.2</v>
      </c>
      <c r="F15" s="87">
        <v>5.8</v>
      </c>
      <c r="G15" s="87">
        <v>6.5</v>
      </c>
      <c r="H15" s="87">
        <v>6.8</v>
      </c>
      <c r="I15" s="87">
        <v>6.8</v>
      </c>
    </row>
    <row r="16" spans="1:9" x14ac:dyDescent="0.35">
      <c r="A16" s="1">
        <f xml:space="preserve"> ROW( slr_cm[[#This Row],[row_id]] ) - ROW( slr_cm[[#Headers],[row_id]] )</f>
        <v>15</v>
      </c>
      <c r="B16" s="85">
        <v>2014</v>
      </c>
      <c r="C16" s="87">
        <v>0</v>
      </c>
      <c r="D16" s="87">
        <v>4.2</v>
      </c>
      <c r="E16" s="87">
        <v>5.6</v>
      </c>
      <c r="F16" s="87">
        <v>6.4</v>
      </c>
      <c r="G16" s="87">
        <v>7</v>
      </c>
      <c r="H16" s="87">
        <v>7.4</v>
      </c>
      <c r="I16" s="87">
        <v>7.4</v>
      </c>
    </row>
    <row r="17" spans="1:9" x14ac:dyDescent="0.35">
      <c r="A17" s="1">
        <f xml:space="preserve"> ROW( slr_cm[[#This Row],[row_id]] ) - ROW( slr_cm[[#Headers],[row_id]] )</f>
        <v>16</v>
      </c>
      <c r="B17" s="85">
        <v>2015</v>
      </c>
      <c r="C17" s="87">
        <v>0</v>
      </c>
      <c r="D17" s="87">
        <v>4.5</v>
      </c>
      <c r="E17" s="87">
        <v>6</v>
      </c>
      <c r="F17" s="87">
        <v>7</v>
      </c>
      <c r="G17" s="87">
        <v>7.5</v>
      </c>
      <c r="H17" s="87">
        <v>8</v>
      </c>
      <c r="I17" s="87">
        <v>8</v>
      </c>
    </row>
    <row r="18" spans="1:9" x14ac:dyDescent="0.35">
      <c r="A18" s="1">
        <f xml:space="preserve"> ROW( slr_cm[[#This Row],[row_id]] ) - ROW( slr_cm[[#Headers],[row_id]] )</f>
        <v>17</v>
      </c>
      <c r="B18" s="85">
        <v>2016</v>
      </c>
      <c r="C18" s="87">
        <v>0</v>
      </c>
      <c r="D18" s="87">
        <v>4.8</v>
      </c>
      <c r="E18" s="87">
        <v>6.4</v>
      </c>
      <c r="F18" s="87">
        <v>7.6</v>
      </c>
      <c r="G18" s="87">
        <v>8</v>
      </c>
      <c r="H18" s="87">
        <v>8.6</v>
      </c>
      <c r="I18" s="87">
        <v>8.6</v>
      </c>
    </row>
    <row r="19" spans="1:9" x14ac:dyDescent="0.3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3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35">
      <c r="A21" s="1">
        <f xml:space="preserve"> ROW( slr_cm[[#This Row],[row_id]] ) - ROW( slr_cm[[#Headers],[row_id]] )</f>
        <v>20</v>
      </c>
      <c r="B21" s="85">
        <v>2019</v>
      </c>
      <c r="C21" s="87">
        <v>0</v>
      </c>
      <c r="D21" s="87">
        <v>5.7</v>
      </c>
      <c r="E21" s="87">
        <v>7.6</v>
      </c>
      <c r="F21" s="87">
        <v>9.4</v>
      </c>
      <c r="G21" s="87">
        <v>9.5</v>
      </c>
      <c r="H21" s="87">
        <v>10.4</v>
      </c>
      <c r="I21" s="87">
        <v>10.4</v>
      </c>
    </row>
    <row r="22" spans="1:9" x14ac:dyDescent="0.35">
      <c r="A22" s="1">
        <f xml:space="preserve"> ROW( slr_cm[[#This Row],[row_id]] ) - ROW( slr_cm[[#Headers],[row_id]] )</f>
        <v>21</v>
      </c>
      <c r="B22" s="85">
        <v>2020</v>
      </c>
      <c r="C22" s="87">
        <v>0</v>
      </c>
      <c r="D22" s="87">
        <v>6</v>
      </c>
      <c r="E22" s="87">
        <v>8</v>
      </c>
      <c r="F22" s="87">
        <v>10</v>
      </c>
      <c r="G22" s="87">
        <v>10</v>
      </c>
      <c r="H22" s="87">
        <v>11</v>
      </c>
      <c r="I22" s="87">
        <v>11</v>
      </c>
    </row>
    <row r="23" spans="1:9" x14ac:dyDescent="0.35">
      <c r="A23" s="1">
        <f xml:space="preserve"> ROW( slr_cm[[#This Row],[row_id]] ) - ROW( slr_cm[[#Headers],[row_id]] )</f>
        <v>22</v>
      </c>
      <c r="B23" s="85">
        <v>2021</v>
      </c>
      <c r="C23" s="87">
        <v>0</v>
      </c>
      <c r="D23" s="87">
        <v>6.3</v>
      </c>
      <c r="E23" s="87">
        <v>8.5</v>
      </c>
      <c r="F23" s="87">
        <v>10.6</v>
      </c>
      <c r="G23" s="87">
        <v>10.9</v>
      </c>
      <c r="H23" s="87">
        <v>12</v>
      </c>
      <c r="I23" s="87">
        <v>12.3</v>
      </c>
    </row>
    <row r="24" spans="1:9" x14ac:dyDescent="0.35">
      <c r="A24" s="1">
        <f xml:space="preserve"> ROW( slr_cm[[#This Row],[row_id]] ) - ROW( slr_cm[[#Headers],[row_id]] )</f>
        <v>23</v>
      </c>
      <c r="B24" s="85">
        <v>2022</v>
      </c>
      <c r="C24" s="87">
        <v>0</v>
      </c>
      <c r="D24" s="87">
        <v>6.6</v>
      </c>
      <c r="E24" s="87">
        <v>9</v>
      </c>
      <c r="F24" s="87">
        <v>11.2</v>
      </c>
      <c r="G24" s="87">
        <v>11.8</v>
      </c>
      <c r="H24" s="87">
        <v>13</v>
      </c>
      <c r="I24" s="87">
        <v>13.6</v>
      </c>
    </row>
    <row r="25" spans="1:9" x14ac:dyDescent="0.35">
      <c r="A25" s="1">
        <f xml:space="preserve"> ROW( slr_cm[[#This Row],[row_id]] ) - ROW( slr_cm[[#Headers],[row_id]] )</f>
        <v>24</v>
      </c>
      <c r="B25" s="85">
        <v>2023</v>
      </c>
      <c r="C25" s="87">
        <v>0</v>
      </c>
      <c r="D25" s="87">
        <v>6.9</v>
      </c>
      <c r="E25" s="87">
        <v>9.5</v>
      </c>
      <c r="F25" s="87">
        <v>11.8</v>
      </c>
      <c r="G25" s="87">
        <v>12.7</v>
      </c>
      <c r="H25" s="87">
        <v>14</v>
      </c>
      <c r="I25" s="87">
        <v>14.9</v>
      </c>
    </row>
    <row r="26" spans="1:9" x14ac:dyDescent="0.35">
      <c r="A26" s="1">
        <f xml:space="preserve"> ROW( slr_cm[[#This Row],[row_id]] ) - ROW( slr_cm[[#Headers],[row_id]] )</f>
        <v>25</v>
      </c>
      <c r="B26" s="85">
        <v>2024</v>
      </c>
      <c r="C26" s="87">
        <v>0</v>
      </c>
      <c r="D26" s="87">
        <v>7.2</v>
      </c>
      <c r="E26" s="87">
        <v>10</v>
      </c>
      <c r="F26" s="87">
        <v>12.4</v>
      </c>
      <c r="G26" s="87">
        <v>13.6</v>
      </c>
      <c r="H26" s="87">
        <v>15</v>
      </c>
      <c r="I26" s="87">
        <v>16.2</v>
      </c>
    </row>
    <row r="27" spans="1:9" x14ac:dyDescent="0.35">
      <c r="A27" s="1">
        <f xml:space="preserve"> ROW( slr_cm[[#This Row],[row_id]] ) - ROW( slr_cm[[#Headers],[row_id]] )</f>
        <v>26</v>
      </c>
      <c r="B27" s="85">
        <v>2025</v>
      </c>
      <c r="C27" s="87">
        <v>0</v>
      </c>
      <c r="D27" s="87">
        <v>7.5</v>
      </c>
      <c r="E27" s="87">
        <v>10.5</v>
      </c>
      <c r="F27" s="87">
        <v>13</v>
      </c>
      <c r="G27" s="87">
        <v>14.5</v>
      </c>
      <c r="H27" s="87">
        <v>16</v>
      </c>
      <c r="I27" s="87">
        <v>17.5</v>
      </c>
    </row>
    <row r="28" spans="1:9" x14ac:dyDescent="0.35">
      <c r="A28" s="1">
        <f xml:space="preserve"> ROW( slr_cm[[#This Row],[row_id]] ) - ROW( slr_cm[[#Headers],[row_id]] )</f>
        <v>27</v>
      </c>
      <c r="B28" s="85">
        <v>2026</v>
      </c>
      <c r="C28" s="87">
        <v>0</v>
      </c>
      <c r="D28" s="87">
        <v>7.8</v>
      </c>
      <c r="E28" s="87">
        <v>11</v>
      </c>
      <c r="F28" s="87">
        <v>13.6</v>
      </c>
      <c r="G28" s="87">
        <v>15.4</v>
      </c>
      <c r="H28" s="87">
        <v>17</v>
      </c>
      <c r="I28" s="87">
        <v>18.8</v>
      </c>
    </row>
    <row r="29" spans="1:9" x14ac:dyDescent="0.3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35">
      <c r="A30" s="1">
        <f xml:space="preserve"> ROW( slr_cm[[#This Row],[row_id]] ) - ROW( slr_cm[[#Headers],[row_id]] )</f>
        <v>29</v>
      </c>
      <c r="B30" s="85">
        <v>2028</v>
      </c>
      <c r="C30" s="87">
        <v>0</v>
      </c>
      <c r="D30" s="87">
        <v>8.4</v>
      </c>
      <c r="E30" s="87">
        <v>12</v>
      </c>
      <c r="F30" s="87">
        <v>14.8</v>
      </c>
      <c r="G30" s="87">
        <v>17.2</v>
      </c>
      <c r="H30" s="87">
        <v>19</v>
      </c>
      <c r="I30" s="87">
        <v>21.4</v>
      </c>
    </row>
    <row r="31" spans="1:9" x14ac:dyDescent="0.3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35">
      <c r="A32" s="1">
        <f xml:space="preserve"> ROW( slr_cm[[#This Row],[row_id]] ) - ROW( slr_cm[[#Headers],[row_id]] )</f>
        <v>31</v>
      </c>
      <c r="B32" s="85">
        <v>2030</v>
      </c>
      <c r="C32" s="87">
        <v>0</v>
      </c>
      <c r="D32" s="87">
        <v>9</v>
      </c>
      <c r="E32" s="87">
        <v>13</v>
      </c>
      <c r="F32" s="87">
        <v>16</v>
      </c>
      <c r="G32" s="87">
        <v>19</v>
      </c>
      <c r="H32" s="87">
        <v>21</v>
      </c>
      <c r="I32" s="87">
        <v>24</v>
      </c>
    </row>
    <row r="33" spans="1:9" x14ac:dyDescent="0.3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3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3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3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35">
      <c r="A37" s="1">
        <f xml:space="preserve"> ROW( slr_cm[[#This Row],[row_id]] ) - ROW( slr_cm[[#Headers],[row_id]] )</f>
        <v>36</v>
      </c>
      <c r="B37" s="85">
        <v>2035</v>
      </c>
      <c r="C37" s="87">
        <v>0</v>
      </c>
      <c r="D37" s="87">
        <v>11</v>
      </c>
      <c r="E37" s="87">
        <v>15.5</v>
      </c>
      <c r="F37" s="87">
        <v>20.5</v>
      </c>
      <c r="G37" s="87">
        <v>24.5</v>
      </c>
      <c r="H37" s="87">
        <v>28.5</v>
      </c>
      <c r="I37" s="87">
        <v>32.5</v>
      </c>
    </row>
    <row r="38" spans="1:9" x14ac:dyDescent="0.3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35">
      <c r="A39" s="1">
        <f xml:space="preserve"> ROW( slr_cm[[#This Row],[row_id]] ) - ROW( slr_cm[[#Headers],[row_id]] )</f>
        <v>38</v>
      </c>
      <c r="B39" s="85">
        <v>2037</v>
      </c>
      <c r="C39" s="87">
        <v>0</v>
      </c>
      <c r="D39" s="87">
        <v>11.8</v>
      </c>
      <c r="E39" s="87">
        <v>16.5</v>
      </c>
      <c r="F39" s="87">
        <v>22.3</v>
      </c>
      <c r="G39" s="87">
        <v>26.7</v>
      </c>
      <c r="H39" s="87">
        <v>31.5</v>
      </c>
      <c r="I39" s="87">
        <v>35.9</v>
      </c>
    </row>
    <row r="40" spans="1:9" x14ac:dyDescent="0.35">
      <c r="A40" s="1">
        <f xml:space="preserve"> ROW( slr_cm[[#This Row],[row_id]] ) - ROW( slr_cm[[#Headers],[row_id]] )</f>
        <v>39</v>
      </c>
      <c r="B40" s="85">
        <v>2038</v>
      </c>
      <c r="C40" s="87">
        <v>0</v>
      </c>
      <c r="D40" s="87">
        <v>12.2</v>
      </c>
      <c r="E40" s="87">
        <v>17</v>
      </c>
      <c r="F40" s="87">
        <v>23.2</v>
      </c>
      <c r="G40" s="87">
        <v>27.8</v>
      </c>
      <c r="H40" s="87">
        <v>33</v>
      </c>
      <c r="I40" s="87">
        <v>37.6</v>
      </c>
    </row>
    <row r="41" spans="1:9" x14ac:dyDescent="0.3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35">
      <c r="A42" s="1">
        <f xml:space="preserve"> ROW( slr_cm[[#This Row],[row_id]] ) - ROW( slr_cm[[#Headers],[row_id]] )</f>
        <v>41</v>
      </c>
      <c r="B42" s="85">
        <v>2040</v>
      </c>
      <c r="C42" s="87">
        <v>0</v>
      </c>
      <c r="D42" s="87">
        <v>13</v>
      </c>
      <c r="E42" s="87">
        <v>18</v>
      </c>
      <c r="F42" s="87">
        <v>25</v>
      </c>
      <c r="G42" s="87">
        <v>30</v>
      </c>
      <c r="H42" s="87">
        <v>36</v>
      </c>
      <c r="I42" s="87">
        <v>41</v>
      </c>
    </row>
    <row r="43" spans="1:9" x14ac:dyDescent="0.3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3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3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3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35">
      <c r="A47" s="1">
        <f xml:space="preserve"> ROW( slr_cm[[#This Row],[row_id]] ) - ROW( slr_cm[[#Headers],[row_id]] )</f>
        <v>46</v>
      </c>
      <c r="B47" s="85">
        <v>2045</v>
      </c>
      <c r="C47" s="87">
        <v>0</v>
      </c>
      <c r="D47" s="87">
        <v>14.5</v>
      </c>
      <c r="E47" s="87">
        <v>21</v>
      </c>
      <c r="F47" s="87">
        <v>29.5</v>
      </c>
      <c r="G47" s="87">
        <v>37</v>
      </c>
      <c r="H47" s="87">
        <v>45</v>
      </c>
      <c r="I47" s="87">
        <v>52</v>
      </c>
    </row>
    <row r="48" spans="1:9" x14ac:dyDescent="0.35">
      <c r="A48" s="1">
        <f xml:space="preserve"> ROW( slr_cm[[#This Row],[row_id]] ) - ROW( slr_cm[[#Headers],[row_id]] )</f>
        <v>47</v>
      </c>
      <c r="B48" s="85">
        <v>2046</v>
      </c>
      <c r="C48" s="87">
        <v>0</v>
      </c>
      <c r="D48" s="87">
        <v>14.8</v>
      </c>
      <c r="E48" s="87">
        <v>21.6</v>
      </c>
      <c r="F48" s="87">
        <v>30.4</v>
      </c>
      <c r="G48" s="87">
        <v>38.4</v>
      </c>
      <c r="H48" s="87">
        <v>46.8</v>
      </c>
      <c r="I48" s="87">
        <v>54.2</v>
      </c>
    </row>
    <row r="49" spans="1:9" x14ac:dyDescent="0.3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3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35">
      <c r="A51" s="1">
        <f xml:space="preserve"> ROW( slr_cm[[#This Row],[row_id]] ) - ROW( slr_cm[[#Headers],[row_id]] )</f>
        <v>50</v>
      </c>
      <c r="B51" s="85">
        <v>2049</v>
      </c>
      <c r="C51" s="87">
        <v>0</v>
      </c>
      <c r="D51" s="87">
        <v>15.7</v>
      </c>
      <c r="E51" s="87">
        <v>23.4</v>
      </c>
      <c r="F51" s="87">
        <v>33.1</v>
      </c>
      <c r="G51" s="87">
        <v>42.6</v>
      </c>
      <c r="H51" s="87">
        <v>52.2</v>
      </c>
      <c r="I51" s="87">
        <v>60.8</v>
      </c>
    </row>
    <row r="52" spans="1:9" x14ac:dyDescent="0.35">
      <c r="A52" s="1">
        <f xml:space="preserve"> ROW( slr_cm[[#This Row],[row_id]] ) - ROW( slr_cm[[#Headers],[row_id]] )</f>
        <v>51</v>
      </c>
      <c r="B52" s="85">
        <v>2050</v>
      </c>
      <c r="C52" s="87">
        <v>0</v>
      </c>
      <c r="D52" s="87">
        <v>16</v>
      </c>
      <c r="E52" s="87">
        <v>24</v>
      </c>
      <c r="F52" s="87">
        <v>34</v>
      </c>
      <c r="G52" s="87">
        <v>44</v>
      </c>
      <c r="H52" s="87">
        <v>54</v>
      </c>
      <c r="I52" s="87">
        <v>63</v>
      </c>
    </row>
    <row r="53" spans="1:9" x14ac:dyDescent="0.35">
      <c r="A53" s="1">
        <f xml:space="preserve"> ROW( slr_cm[[#This Row],[row_id]] ) - ROW( slr_cm[[#Headers],[row_id]] )</f>
        <v>52</v>
      </c>
      <c r="B53" s="85">
        <v>2051</v>
      </c>
      <c r="C53" s="87">
        <v>0</v>
      </c>
      <c r="D53" s="87">
        <v>16.3</v>
      </c>
      <c r="E53" s="87">
        <v>24.5</v>
      </c>
      <c r="F53" s="87">
        <v>35.1</v>
      </c>
      <c r="G53" s="87">
        <v>45.6</v>
      </c>
      <c r="H53" s="87">
        <v>56.3</v>
      </c>
      <c r="I53" s="87">
        <v>65.7</v>
      </c>
    </row>
    <row r="54" spans="1:9" x14ac:dyDescent="0.3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3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35">
      <c r="A56" s="1">
        <f xml:space="preserve"> ROW( slr_cm[[#This Row],[row_id]] ) - ROW( slr_cm[[#Headers],[row_id]] )</f>
        <v>55</v>
      </c>
      <c r="B56" s="85">
        <v>2054</v>
      </c>
      <c r="C56" s="87">
        <v>0</v>
      </c>
      <c r="D56" s="87">
        <v>17.2</v>
      </c>
      <c r="E56" s="87">
        <v>26</v>
      </c>
      <c r="F56" s="87">
        <v>38.4</v>
      </c>
      <c r="G56" s="87">
        <v>50.4</v>
      </c>
      <c r="H56" s="87">
        <v>63.2</v>
      </c>
      <c r="I56" s="87">
        <v>73.8</v>
      </c>
    </row>
    <row r="57" spans="1:9" x14ac:dyDescent="0.35">
      <c r="A57" s="1">
        <f xml:space="preserve"> ROW( slr_cm[[#This Row],[row_id]] ) - ROW( slr_cm[[#Headers],[row_id]] )</f>
        <v>56</v>
      </c>
      <c r="B57" s="85">
        <v>2055</v>
      </c>
      <c r="C57" s="87">
        <v>0</v>
      </c>
      <c r="D57" s="87">
        <v>17.5</v>
      </c>
      <c r="E57" s="87">
        <v>26.5</v>
      </c>
      <c r="F57" s="87">
        <v>39.5</v>
      </c>
      <c r="G57" s="87">
        <v>52</v>
      </c>
      <c r="H57" s="87">
        <v>65.5</v>
      </c>
      <c r="I57" s="87">
        <v>76.5</v>
      </c>
    </row>
    <row r="58" spans="1:9" x14ac:dyDescent="0.35">
      <c r="A58" s="1">
        <f xml:space="preserve"> ROW( slr_cm[[#This Row],[row_id]] ) - ROW( slr_cm[[#Headers],[row_id]] )</f>
        <v>57</v>
      </c>
      <c r="B58" s="85">
        <v>2056</v>
      </c>
      <c r="C58" s="87">
        <v>0</v>
      </c>
      <c r="D58" s="87">
        <v>17.8</v>
      </c>
      <c r="E58" s="87">
        <v>27</v>
      </c>
      <c r="F58" s="87">
        <v>40.6</v>
      </c>
      <c r="G58" s="87">
        <v>53.6</v>
      </c>
      <c r="H58" s="87">
        <v>67.8</v>
      </c>
      <c r="I58" s="87">
        <v>79.2</v>
      </c>
    </row>
    <row r="59" spans="1:9" x14ac:dyDescent="0.3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3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35">
      <c r="A61" s="1">
        <f xml:space="preserve"> ROW( slr_cm[[#This Row],[row_id]] ) - ROW( slr_cm[[#Headers],[row_id]] )</f>
        <v>60</v>
      </c>
      <c r="B61" s="85">
        <v>2059</v>
      </c>
      <c r="C61" s="87">
        <v>0</v>
      </c>
      <c r="D61" s="87">
        <v>18.7</v>
      </c>
      <c r="E61" s="87">
        <v>28.5</v>
      </c>
      <c r="F61" s="87">
        <v>43.9</v>
      </c>
      <c r="G61" s="87">
        <v>58.4</v>
      </c>
      <c r="H61" s="87">
        <v>74.7</v>
      </c>
      <c r="I61" s="87">
        <v>87.3</v>
      </c>
    </row>
    <row r="62" spans="1:9" x14ac:dyDescent="0.35">
      <c r="A62" s="1">
        <f xml:space="preserve"> ROW( slr_cm[[#This Row],[row_id]] ) - ROW( slr_cm[[#Headers],[row_id]] )</f>
        <v>61</v>
      </c>
      <c r="B62" s="85">
        <v>2060</v>
      </c>
      <c r="C62" s="87">
        <v>0</v>
      </c>
      <c r="D62" s="87">
        <v>19</v>
      </c>
      <c r="E62" s="87">
        <v>29</v>
      </c>
      <c r="F62" s="87">
        <v>45</v>
      </c>
      <c r="G62" s="87">
        <v>60</v>
      </c>
      <c r="H62" s="87">
        <v>77</v>
      </c>
      <c r="I62" s="87">
        <v>90</v>
      </c>
    </row>
    <row r="63" spans="1:9" x14ac:dyDescent="0.35">
      <c r="A63" s="1">
        <f xml:space="preserve"> ROW( slr_cm[[#This Row],[row_id]] ) - ROW( slr_cm[[#Headers],[row_id]] )</f>
        <v>62</v>
      </c>
      <c r="B63" s="85">
        <v>2061</v>
      </c>
      <c r="C63" s="87">
        <v>0</v>
      </c>
      <c r="D63" s="87">
        <v>19.3</v>
      </c>
      <c r="E63" s="87">
        <v>29.6</v>
      </c>
      <c r="F63" s="87">
        <v>46.2</v>
      </c>
      <c r="G63" s="87">
        <v>61.9</v>
      </c>
      <c r="H63" s="87">
        <v>79.3</v>
      </c>
      <c r="I63" s="87">
        <v>93</v>
      </c>
    </row>
    <row r="64" spans="1:9" x14ac:dyDescent="0.3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3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3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35">
      <c r="A67" s="1">
        <f xml:space="preserve"> ROW( slr_cm[[#This Row],[row_id]] ) - ROW( slr_cm[[#Headers],[row_id]] )</f>
        <v>66</v>
      </c>
      <c r="B67" s="85">
        <v>2065</v>
      </c>
      <c r="C67" s="87">
        <v>0</v>
      </c>
      <c r="D67" s="87">
        <v>20.5</v>
      </c>
      <c r="E67" s="87">
        <v>32</v>
      </c>
      <c r="F67" s="87">
        <v>51</v>
      </c>
      <c r="G67" s="87">
        <v>69.5</v>
      </c>
      <c r="H67" s="87">
        <v>88.5</v>
      </c>
      <c r="I67" s="87">
        <v>105</v>
      </c>
    </row>
    <row r="68" spans="1:9" x14ac:dyDescent="0.3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3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3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3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35">
      <c r="A72" s="1">
        <f xml:space="preserve"> ROW( slr_cm[[#This Row],[row_id]] ) - ROW( slr_cm[[#Headers],[row_id]] )</f>
        <v>71</v>
      </c>
      <c r="B72" s="85">
        <v>2070</v>
      </c>
      <c r="C72" s="87">
        <v>0</v>
      </c>
      <c r="D72" s="87">
        <v>22</v>
      </c>
      <c r="E72" s="87">
        <v>35</v>
      </c>
      <c r="F72" s="87">
        <v>57</v>
      </c>
      <c r="G72" s="87">
        <v>79</v>
      </c>
      <c r="H72" s="87">
        <v>100</v>
      </c>
      <c r="I72" s="87">
        <v>120</v>
      </c>
    </row>
    <row r="73" spans="1:9" x14ac:dyDescent="0.3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35">
      <c r="A74" s="1">
        <f xml:space="preserve"> ROW( slr_cm[[#This Row],[row_id]] ) - ROW( slr_cm[[#Headers],[row_id]] )</f>
        <v>73</v>
      </c>
      <c r="B74" s="85">
        <v>2072</v>
      </c>
      <c r="C74" s="87">
        <v>0</v>
      </c>
      <c r="D74" s="87">
        <v>22.6</v>
      </c>
      <c r="E74" s="87">
        <v>36</v>
      </c>
      <c r="F74" s="87">
        <v>59.8</v>
      </c>
      <c r="G74" s="87">
        <v>83.2</v>
      </c>
      <c r="H74" s="87">
        <v>106</v>
      </c>
      <c r="I74" s="87">
        <v>128</v>
      </c>
    </row>
    <row r="75" spans="1:9" x14ac:dyDescent="0.35">
      <c r="A75" s="1">
        <f xml:space="preserve"> ROW( slr_cm[[#This Row],[row_id]] ) - ROW( slr_cm[[#Headers],[row_id]] )</f>
        <v>74</v>
      </c>
      <c r="B75" s="85">
        <v>2073</v>
      </c>
      <c r="C75" s="87">
        <v>0</v>
      </c>
      <c r="D75" s="87">
        <v>22.9</v>
      </c>
      <c r="E75" s="87">
        <v>36.5</v>
      </c>
      <c r="F75" s="87">
        <v>61.2</v>
      </c>
      <c r="G75" s="87">
        <v>85.3</v>
      </c>
      <c r="H75" s="87">
        <v>109</v>
      </c>
      <c r="I75" s="87">
        <v>132</v>
      </c>
    </row>
    <row r="76" spans="1:9" x14ac:dyDescent="0.35">
      <c r="A76" s="1">
        <f xml:space="preserve"> ROW( slr_cm[[#This Row],[row_id]] ) - ROW( slr_cm[[#Headers],[row_id]] )</f>
        <v>75</v>
      </c>
      <c r="B76" s="85">
        <v>2074</v>
      </c>
      <c r="C76" s="87">
        <v>0</v>
      </c>
      <c r="D76" s="87">
        <v>23.2</v>
      </c>
      <c r="E76" s="87">
        <v>37</v>
      </c>
      <c r="F76" s="87">
        <v>62.6</v>
      </c>
      <c r="G76" s="87">
        <v>87.4</v>
      </c>
      <c r="H76" s="87">
        <v>112</v>
      </c>
      <c r="I76" s="87">
        <v>136</v>
      </c>
    </row>
    <row r="77" spans="1:9" x14ac:dyDescent="0.35">
      <c r="A77" s="1">
        <f xml:space="preserve"> ROW( slr_cm[[#This Row],[row_id]] ) - ROW( slr_cm[[#Headers],[row_id]] )</f>
        <v>76</v>
      </c>
      <c r="B77" s="85">
        <v>2075</v>
      </c>
      <c r="C77" s="87">
        <v>0</v>
      </c>
      <c r="D77" s="87">
        <v>23.5</v>
      </c>
      <c r="E77" s="87">
        <v>37.5</v>
      </c>
      <c r="F77" s="87">
        <v>64</v>
      </c>
      <c r="G77" s="87">
        <v>89.5</v>
      </c>
      <c r="H77" s="87">
        <v>115</v>
      </c>
      <c r="I77" s="87">
        <v>140</v>
      </c>
    </row>
    <row r="78" spans="1:9" x14ac:dyDescent="0.3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35">
      <c r="A79" s="1">
        <f xml:space="preserve"> ROW( slr_cm[[#This Row],[row_id]] ) - ROW( slr_cm[[#Headers],[row_id]] )</f>
        <v>78</v>
      </c>
      <c r="B79" s="85">
        <v>2077</v>
      </c>
      <c r="C79" s="87">
        <v>0</v>
      </c>
      <c r="D79" s="87">
        <v>24.1</v>
      </c>
      <c r="E79" s="87">
        <v>38.5</v>
      </c>
      <c r="F79" s="87">
        <v>66.8</v>
      </c>
      <c r="G79" s="87">
        <v>93.7</v>
      </c>
      <c r="H79" s="87">
        <v>121</v>
      </c>
      <c r="I79" s="87">
        <v>148</v>
      </c>
    </row>
    <row r="80" spans="1:9" x14ac:dyDescent="0.35">
      <c r="A80" s="1">
        <f xml:space="preserve"> ROW( slr_cm[[#This Row],[row_id]] ) - ROW( slr_cm[[#Headers],[row_id]] )</f>
        <v>79</v>
      </c>
      <c r="B80" s="85">
        <v>2078</v>
      </c>
      <c r="C80" s="87">
        <v>0</v>
      </c>
      <c r="D80" s="87">
        <v>24.4</v>
      </c>
      <c r="E80" s="87">
        <v>39</v>
      </c>
      <c r="F80" s="87">
        <v>68.2</v>
      </c>
      <c r="G80" s="87">
        <v>95.8</v>
      </c>
      <c r="H80" s="87">
        <v>124</v>
      </c>
      <c r="I80" s="87">
        <v>152</v>
      </c>
    </row>
    <row r="81" spans="1:9" x14ac:dyDescent="0.3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35">
      <c r="A82" s="1">
        <f xml:space="preserve"> ROW( slr_cm[[#This Row],[row_id]] ) - ROW( slr_cm[[#Headers],[row_id]] )</f>
        <v>81</v>
      </c>
      <c r="B82" s="85">
        <v>2080</v>
      </c>
      <c r="C82" s="87">
        <v>0</v>
      </c>
      <c r="D82" s="87">
        <v>25</v>
      </c>
      <c r="E82" s="87">
        <v>40</v>
      </c>
      <c r="F82" s="87">
        <v>71</v>
      </c>
      <c r="G82" s="87">
        <v>100</v>
      </c>
      <c r="H82" s="87">
        <v>130</v>
      </c>
      <c r="I82" s="87">
        <v>160</v>
      </c>
    </row>
    <row r="83" spans="1:9" x14ac:dyDescent="0.3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35">
      <c r="A84" s="1">
        <f xml:space="preserve"> ROW( slr_cm[[#This Row],[row_id]] ) - ROW( slr_cm[[#Headers],[row_id]] )</f>
        <v>83</v>
      </c>
      <c r="B84" s="85">
        <v>2082</v>
      </c>
      <c r="C84" s="87">
        <v>0</v>
      </c>
      <c r="D84" s="87">
        <v>25.6</v>
      </c>
      <c r="E84" s="87">
        <v>41</v>
      </c>
      <c r="F84" s="87">
        <v>73.8</v>
      </c>
      <c r="G84" s="87">
        <v>104</v>
      </c>
      <c r="H84" s="87">
        <v>138</v>
      </c>
      <c r="I84" s="87">
        <v>168</v>
      </c>
    </row>
    <row r="85" spans="1:9" x14ac:dyDescent="0.35">
      <c r="A85" s="1">
        <f xml:space="preserve"> ROW( slr_cm[[#This Row],[row_id]] ) - ROW( slr_cm[[#Headers],[row_id]] )</f>
        <v>84</v>
      </c>
      <c r="B85" s="85">
        <v>2083</v>
      </c>
      <c r="C85" s="87">
        <v>0</v>
      </c>
      <c r="D85" s="87">
        <v>25.9</v>
      </c>
      <c r="E85" s="87">
        <v>41.5</v>
      </c>
      <c r="F85" s="87">
        <v>75.2</v>
      </c>
      <c r="G85" s="87">
        <v>106</v>
      </c>
      <c r="H85" s="87">
        <v>142</v>
      </c>
      <c r="I85" s="87">
        <v>172</v>
      </c>
    </row>
    <row r="86" spans="1:9" x14ac:dyDescent="0.3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35">
      <c r="A87" s="1">
        <f xml:space="preserve"> ROW( slr_cm[[#This Row],[row_id]] ) - ROW( slr_cm[[#Headers],[row_id]] )</f>
        <v>86</v>
      </c>
      <c r="B87" s="85">
        <v>2085</v>
      </c>
      <c r="C87" s="87">
        <v>0</v>
      </c>
      <c r="D87" s="87">
        <v>26.5</v>
      </c>
      <c r="E87" s="87">
        <v>42.5</v>
      </c>
      <c r="F87" s="87">
        <v>78</v>
      </c>
      <c r="G87" s="87">
        <v>110</v>
      </c>
      <c r="H87" s="87">
        <v>150</v>
      </c>
      <c r="I87" s="87">
        <v>180</v>
      </c>
    </row>
    <row r="88" spans="1:9" x14ac:dyDescent="0.3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35">
      <c r="A89" s="1">
        <f xml:space="preserve"> ROW( slr_cm[[#This Row],[row_id]] ) - ROW( slr_cm[[#Headers],[row_id]] )</f>
        <v>88</v>
      </c>
      <c r="B89" s="85">
        <v>2087</v>
      </c>
      <c r="C89" s="87">
        <v>0</v>
      </c>
      <c r="D89" s="87">
        <v>27.1</v>
      </c>
      <c r="E89" s="87">
        <v>43.5</v>
      </c>
      <c r="F89" s="87">
        <v>80.8</v>
      </c>
      <c r="G89" s="87">
        <v>114</v>
      </c>
      <c r="H89" s="87">
        <v>158</v>
      </c>
      <c r="I89" s="87">
        <v>188</v>
      </c>
    </row>
    <row r="90" spans="1:9" x14ac:dyDescent="0.35">
      <c r="A90" s="1">
        <f xml:space="preserve"> ROW( slr_cm[[#This Row],[row_id]] ) - ROW( slr_cm[[#Headers],[row_id]] )</f>
        <v>89</v>
      </c>
      <c r="B90" s="85">
        <v>2088</v>
      </c>
      <c r="C90" s="87">
        <v>0</v>
      </c>
      <c r="D90" s="87">
        <v>27.4</v>
      </c>
      <c r="E90" s="87">
        <v>44</v>
      </c>
      <c r="F90" s="87">
        <v>82.2</v>
      </c>
      <c r="G90" s="87">
        <v>116</v>
      </c>
      <c r="H90" s="87">
        <v>162</v>
      </c>
      <c r="I90" s="87">
        <v>192</v>
      </c>
    </row>
    <row r="91" spans="1:9" x14ac:dyDescent="0.35">
      <c r="A91" s="1">
        <f xml:space="preserve"> ROW( slr_cm[[#This Row],[row_id]] ) - ROW( slr_cm[[#Headers],[row_id]] )</f>
        <v>90</v>
      </c>
      <c r="B91" s="85">
        <v>2089</v>
      </c>
      <c r="C91" s="87">
        <v>0</v>
      </c>
      <c r="D91" s="87">
        <v>27.7</v>
      </c>
      <c r="E91" s="87">
        <v>44.5</v>
      </c>
      <c r="F91" s="87">
        <v>83.6</v>
      </c>
      <c r="G91" s="87">
        <v>118</v>
      </c>
      <c r="H91" s="87">
        <v>166</v>
      </c>
      <c r="I91" s="87">
        <v>196</v>
      </c>
    </row>
    <row r="92" spans="1:9" x14ac:dyDescent="0.35">
      <c r="A92" s="1">
        <f xml:space="preserve"> ROW( slr_cm[[#This Row],[row_id]] ) - ROW( slr_cm[[#Headers],[row_id]] )</f>
        <v>91</v>
      </c>
      <c r="B92" s="85">
        <v>2090</v>
      </c>
      <c r="C92" s="87">
        <v>0</v>
      </c>
      <c r="D92" s="87">
        <v>28</v>
      </c>
      <c r="E92" s="87">
        <v>45</v>
      </c>
      <c r="F92" s="87">
        <v>85</v>
      </c>
      <c r="G92" s="87">
        <v>120</v>
      </c>
      <c r="H92" s="87">
        <v>170</v>
      </c>
      <c r="I92" s="87">
        <v>200</v>
      </c>
    </row>
    <row r="93" spans="1:9" x14ac:dyDescent="0.35">
      <c r="A93" s="1">
        <f xml:space="preserve"> ROW( slr_cm[[#This Row],[row_id]] ) - ROW( slr_cm[[#Headers],[row_id]] )</f>
        <v>92</v>
      </c>
      <c r="B93" s="85">
        <v>2091</v>
      </c>
      <c r="C93" s="87">
        <v>0</v>
      </c>
      <c r="D93" s="87">
        <v>28.2</v>
      </c>
      <c r="E93" s="87">
        <v>45.5</v>
      </c>
      <c r="F93" s="87">
        <v>86.5</v>
      </c>
      <c r="G93" s="87">
        <v>123</v>
      </c>
      <c r="H93" s="87">
        <v>173</v>
      </c>
      <c r="I93" s="87">
        <v>205</v>
      </c>
    </row>
    <row r="94" spans="1:9" x14ac:dyDescent="0.35">
      <c r="A94" s="1">
        <f xml:space="preserve"> ROW( slr_cm[[#This Row],[row_id]] ) - ROW( slr_cm[[#Headers],[row_id]] )</f>
        <v>93</v>
      </c>
      <c r="B94" s="85">
        <v>2092</v>
      </c>
      <c r="C94" s="87">
        <v>0</v>
      </c>
      <c r="D94" s="87">
        <v>28.4</v>
      </c>
      <c r="E94" s="87">
        <v>46</v>
      </c>
      <c r="F94" s="87">
        <v>88</v>
      </c>
      <c r="G94" s="87">
        <v>126</v>
      </c>
      <c r="H94" s="87">
        <v>176</v>
      </c>
      <c r="I94" s="87">
        <v>210</v>
      </c>
    </row>
    <row r="95" spans="1:9" x14ac:dyDescent="0.35">
      <c r="A95" s="1">
        <f xml:space="preserve"> ROW( slr_cm[[#This Row],[row_id]] ) - ROW( slr_cm[[#Headers],[row_id]] )</f>
        <v>94</v>
      </c>
      <c r="B95" s="85">
        <v>2093</v>
      </c>
      <c r="C95" s="87">
        <v>0</v>
      </c>
      <c r="D95" s="87">
        <v>28.6</v>
      </c>
      <c r="E95" s="87">
        <v>46.5</v>
      </c>
      <c r="F95" s="87">
        <v>89.5</v>
      </c>
      <c r="G95" s="87">
        <v>129</v>
      </c>
      <c r="H95" s="87">
        <v>179</v>
      </c>
      <c r="I95" s="87">
        <v>215</v>
      </c>
    </row>
    <row r="96" spans="1:9" x14ac:dyDescent="0.35">
      <c r="A96" s="1">
        <f xml:space="preserve"> ROW( slr_cm[[#This Row],[row_id]] ) - ROW( slr_cm[[#Headers],[row_id]] )</f>
        <v>95</v>
      </c>
      <c r="B96" s="85">
        <v>2094</v>
      </c>
      <c r="C96" s="87">
        <v>0</v>
      </c>
      <c r="D96" s="87">
        <v>28.8</v>
      </c>
      <c r="E96" s="87">
        <v>47</v>
      </c>
      <c r="F96" s="87">
        <v>91</v>
      </c>
      <c r="G96" s="87">
        <v>132</v>
      </c>
      <c r="H96" s="87">
        <v>182</v>
      </c>
      <c r="I96" s="87">
        <v>220</v>
      </c>
    </row>
    <row r="97" spans="1:9" x14ac:dyDescent="0.35">
      <c r="A97" s="1">
        <f xml:space="preserve"> ROW( slr_cm[[#This Row],[row_id]] ) - ROW( slr_cm[[#Headers],[row_id]] )</f>
        <v>96</v>
      </c>
      <c r="B97" s="85">
        <v>2095</v>
      </c>
      <c r="C97" s="87">
        <v>0</v>
      </c>
      <c r="D97" s="87">
        <v>29</v>
      </c>
      <c r="E97" s="87">
        <v>47.5</v>
      </c>
      <c r="F97" s="87">
        <v>92.5</v>
      </c>
      <c r="G97" s="87">
        <v>135</v>
      </c>
      <c r="H97" s="87">
        <v>185</v>
      </c>
      <c r="I97" s="87">
        <v>225</v>
      </c>
    </row>
    <row r="98" spans="1:9" x14ac:dyDescent="0.35">
      <c r="A98" s="1">
        <f xml:space="preserve"> ROW( slr_cm[[#This Row],[row_id]] ) - ROW( slr_cm[[#Headers],[row_id]] )</f>
        <v>97</v>
      </c>
      <c r="B98" s="85">
        <v>2096</v>
      </c>
      <c r="C98" s="87">
        <v>0</v>
      </c>
      <c r="D98" s="87">
        <v>29.2</v>
      </c>
      <c r="E98" s="87">
        <v>48</v>
      </c>
      <c r="F98" s="87">
        <v>94</v>
      </c>
      <c r="G98" s="87">
        <v>138</v>
      </c>
      <c r="H98" s="87">
        <v>188</v>
      </c>
      <c r="I98" s="87">
        <v>230</v>
      </c>
    </row>
    <row r="99" spans="1:9" x14ac:dyDescent="0.35">
      <c r="A99" s="1">
        <f xml:space="preserve"> ROW( slr_cm[[#This Row],[row_id]] ) - ROW( slr_cm[[#Headers],[row_id]] )</f>
        <v>98</v>
      </c>
      <c r="B99" s="85">
        <v>2097</v>
      </c>
      <c r="C99" s="87">
        <v>0</v>
      </c>
      <c r="D99" s="87">
        <v>29.4</v>
      </c>
      <c r="E99" s="87">
        <v>48.5</v>
      </c>
      <c r="F99" s="87">
        <v>95.5</v>
      </c>
      <c r="G99" s="87">
        <v>141</v>
      </c>
      <c r="H99" s="87">
        <v>191</v>
      </c>
      <c r="I99" s="87">
        <v>235</v>
      </c>
    </row>
    <row r="100" spans="1:9" x14ac:dyDescent="0.3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3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3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2025-02-14T20:32:43Z</dcterms:modified>
</cp:coreProperties>
</file>