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L:\Public\WHETS\Stable Isotopes\WHETS SI 2022\"/>
    </mc:Choice>
  </mc:AlternateContent>
  <xr:revisionPtr revIDLastSave="0" documentId="13_ncr:1_{BF08088A-01EF-4F3E-9CB5-5973FFA17E68}" xr6:coauthVersionLast="47" xr6:coauthVersionMax="47" xr10:uidLastSave="{00000000-0000-0000-0000-000000000000}"/>
  <bookViews>
    <workbookView xWindow="-110" yWindow="-110" windowWidth="19420" windowHeight="10560" tabRatio="870" xr2:uid="{B704D4C7-4AFA-47B3-92E9-05BC1A1B8F16}"/>
  </bookViews>
  <sheets>
    <sheet name="Compiled" sheetId="12" r:id="rId1"/>
    <sheet name="IRMS" sheetId="10" r:id="rId2"/>
    <sheet name="QA_Q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6" l="1"/>
  <c r="E10" i="6" a="1"/>
  <c r="E10" i="6" s="1"/>
  <c r="C12" i="6" a="1"/>
  <c r="C12" i="6" s="1"/>
  <c r="C7" i="6" a="1"/>
  <c r="C7" i="6" s="1"/>
  <c r="C10" i="6" a="1"/>
  <c r="C10" i="6" s="1"/>
  <c r="F10" i="6" a="1"/>
  <c r="F10" i="6" s="1"/>
  <c r="F12" i="6" a="1"/>
  <c r="F12" i="6" s="1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M42" i="12" s="1"/>
  <c r="L43" i="12"/>
  <c r="L44" i="12"/>
  <c r="L45" i="12"/>
  <c r="L46" i="12"/>
  <c r="L47" i="12"/>
  <c r="L48" i="12"/>
  <c r="L49" i="12"/>
  <c r="M49" i="12" s="1"/>
  <c r="L50" i="12"/>
  <c r="M50" i="12" s="1"/>
  <c r="L51" i="12"/>
  <c r="L52" i="12"/>
  <c r="L53" i="12"/>
  <c r="L54" i="12"/>
  <c r="L55" i="12"/>
  <c r="L56" i="12"/>
  <c r="L57" i="12"/>
  <c r="M57" i="12" s="1"/>
  <c r="L58" i="12"/>
  <c r="M58" i="12" s="1"/>
  <c r="L59" i="12"/>
  <c r="L60" i="12"/>
  <c r="L61" i="12"/>
  <c r="L62" i="12"/>
  <c r="L63" i="12"/>
  <c r="L64" i="12"/>
  <c r="L65" i="12"/>
  <c r="M65" i="12" s="1"/>
  <c r="L66" i="12"/>
  <c r="L67" i="12"/>
  <c r="L68" i="12"/>
  <c r="L69" i="12"/>
  <c r="L70" i="12"/>
  <c r="L71" i="12"/>
  <c r="L72" i="12"/>
  <c r="M72" i="12" s="1"/>
  <c r="L73" i="12"/>
  <c r="L74" i="12"/>
  <c r="M74" i="12" s="1"/>
  <c r="L75" i="12"/>
  <c r="L76" i="12"/>
  <c r="L77" i="12"/>
  <c r="L78" i="12"/>
  <c r="L79" i="12"/>
  <c r="L80" i="12"/>
  <c r="M80" i="12" s="1"/>
  <c r="L81" i="12"/>
  <c r="L82" i="12"/>
  <c r="M82" i="12" s="1"/>
  <c r="L83" i="12"/>
  <c r="L84" i="12"/>
  <c r="L85" i="12"/>
  <c r="L86" i="12"/>
  <c r="M86" i="12" s="1"/>
  <c r="L87" i="12"/>
  <c r="L88" i="12"/>
  <c r="L89" i="12"/>
  <c r="M89" i="12" s="1"/>
  <c r="L90" i="12"/>
  <c r="M90" i="12" s="1"/>
  <c r="L91" i="12"/>
  <c r="L92" i="12"/>
  <c r="L93" i="12"/>
  <c r="L94" i="12"/>
  <c r="M94" i="12" s="1"/>
  <c r="L95" i="12"/>
  <c r="M95" i="12" s="1"/>
  <c r="L96" i="12"/>
  <c r="M96" i="12" s="1"/>
  <c r="L97" i="12"/>
  <c r="M97" i="12" s="1"/>
  <c r="L98" i="12"/>
  <c r="M98" i="12" s="1"/>
  <c r="L99" i="12"/>
  <c r="L100" i="12"/>
  <c r="L101" i="12"/>
  <c r="L102" i="12"/>
  <c r="L103" i="12"/>
  <c r="M103" i="12" s="1"/>
  <c r="L104" i="12"/>
  <c r="M104" i="12" s="1"/>
  <c r="L105" i="12"/>
  <c r="M105" i="12" s="1"/>
  <c r="L106" i="12"/>
  <c r="M106" i="12" s="1"/>
  <c r="L107" i="12"/>
  <c r="L108" i="12"/>
  <c r="L109" i="12"/>
  <c r="L110" i="12"/>
  <c r="L111" i="12"/>
  <c r="M111" i="12" s="1"/>
  <c r="L112" i="12"/>
  <c r="M112" i="12" s="1"/>
  <c r="L113" i="12"/>
  <c r="M113" i="12" s="1"/>
  <c r="L114" i="12"/>
  <c r="M114" i="12" s="1"/>
  <c r="L115" i="12"/>
  <c r="L116" i="12"/>
  <c r="L117" i="12"/>
  <c r="L118" i="12"/>
  <c r="L119" i="12"/>
  <c r="M119" i="12" s="1"/>
  <c r="L120" i="12"/>
  <c r="M120" i="12" s="1"/>
  <c r="L121" i="12"/>
  <c r="M121" i="12" s="1"/>
  <c r="L122" i="12"/>
  <c r="M122" i="12" s="1"/>
  <c r="L123" i="12"/>
  <c r="L124" i="12"/>
  <c r="L125" i="12"/>
  <c r="L126" i="12"/>
  <c r="M126" i="12" s="1"/>
  <c r="L127" i="12"/>
  <c r="L128" i="12"/>
  <c r="M128" i="12" s="1"/>
  <c r="L129" i="12"/>
  <c r="M129" i="12" s="1"/>
  <c r="L130" i="12"/>
  <c r="M130" i="12" s="1"/>
  <c r="L131" i="12"/>
  <c r="L132" i="12"/>
  <c r="L133" i="12"/>
  <c r="L134" i="12"/>
  <c r="M134" i="12" s="1"/>
  <c r="L135" i="12"/>
  <c r="M135" i="12" s="1"/>
  <c r="L136" i="12"/>
  <c r="M136" i="12" s="1"/>
  <c r="L137" i="12"/>
  <c r="M137" i="12" s="1"/>
  <c r="L138" i="12"/>
  <c r="M138" i="12" s="1"/>
  <c r="L139" i="12"/>
  <c r="L140" i="12"/>
  <c r="L141" i="12"/>
  <c r="L142" i="12"/>
  <c r="M142" i="12" s="1"/>
  <c r="L143" i="12"/>
  <c r="M143" i="12" s="1"/>
  <c r="L144" i="12"/>
  <c r="M144" i="12" s="1"/>
  <c r="L145" i="12"/>
  <c r="M145" i="12" s="1"/>
  <c r="L146" i="12"/>
  <c r="M146" i="12" s="1"/>
  <c r="L147" i="12"/>
  <c r="L148" i="12"/>
  <c r="L149" i="12"/>
  <c r="L150" i="12"/>
  <c r="M150" i="12" s="1"/>
  <c r="L151" i="12"/>
  <c r="L152" i="12"/>
  <c r="M152" i="12" s="1"/>
  <c r="L153" i="12"/>
  <c r="M153" i="12" s="1"/>
  <c r="L154" i="12"/>
  <c r="M154" i="12" s="1"/>
  <c r="L155" i="12"/>
  <c r="L156" i="12"/>
  <c r="L157" i="12"/>
  <c r="L158" i="12"/>
  <c r="M158" i="12" s="1"/>
  <c r="L159" i="12"/>
  <c r="M159" i="12" s="1"/>
  <c r="L160" i="12"/>
  <c r="M160" i="12" s="1"/>
  <c r="L161" i="12"/>
  <c r="M161" i="12" s="1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J33" i="12" s="1"/>
  <c r="I34" i="12"/>
  <c r="J34" i="12" s="1"/>
  <c r="I35" i="12"/>
  <c r="I36" i="12"/>
  <c r="I37" i="12"/>
  <c r="I38" i="12"/>
  <c r="I39" i="12"/>
  <c r="J39" i="12" s="1"/>
  <c r="I40" i="12"/>
  <c r="I41" i="12"/>
  <c r="J41" i="12" s="1"/>
  <c r="I42" i="12"/>
  <c r="J42" i="12" s="1"/>
  <c r="I43" i="12"/>
  <c r="J43" i="12" s="1"/>
  <c r="I44" i="12"/>
  <c r="I45" i="12"/>
  <c r="I46" i="12"/>
  <c r="I47" i="12"/>
  <c r="J47" i="12" s="1"/>
  <c r="I48" i="12"/>
  <c r="J48" i="12" s="1"/>
  <c r="I49" i="12"/>
  <c r="J49" i="12" s="1"/>
  <c r="I50" i="12"/>
  <c r="J50" i="12" s="1"/>
  <c r="I51" i="12"/>
  <c r="J51" i="12" s="1"/>
  <c r="I52" i="12"/>
  <c r="J52" i="12" s="1"/>
  <c r="I53" i="12"/>
  <c r="J53" i="12" s="1"/>
  <c r="I54" i="12"/>
  <c r="J54" i="12" s="1"/>
  <c r="I55" i="12"/>
  <c r="J55" i="12" s="1"/>
  <c r="I56" i="12"/>
  <c r="J56" i="12" s="1"/>
  <c r="I57" i="12"/>
  <c r="J57" i="12" s="1"/>
  <c r="I58" i="12"/>
  <c r="J58" i="12" s="1"/>
  <c r="I59" i="12"/>
  <c r="J59" i="12" s="1"/>
  <c r="I60" i="12"/>
  <c r="I61" i="12"/>
  <c r="I62" i="12"/>
  <c r="J62" i="12" s="1"/>
  <c r="I63" i="12"/>
  <c r="J63" i="12" s="1"/>
  <c r="I64" i="12"/>
  <c r="J64" i="12" s="1"/>
  <c r="I65" i="12"/>
  <c r="J65" i="12" s="1"/>
  <c r="I66" i="12"/>
  <c r="J66" i="12" s="1"/>
  <c r="I67" i="12"/>
  <c r="J67" i="12" s="1"/>
  <c r="I68" i="12"/>
  <c r="J68" i="12" s="1"/>
  <c r="I69" i="12"/>
  <c r="I70" i="12"/>
  <c r="J70" i="12" s="1"/>
  <c r="I71" i="12"/>
  <c r="J71" i="12" s="1"/>
  <c r="I72" i="12"/>
  <c r="J72" i="12" s="1"/>
  <c r="I73" i="12"/>
  <c r="J73" i="12" s="1"/>
  <c r="I74" i="12"/>
  <c r="J74" i="12" s="1"/>
  <c r="I75" i="12"/>
  <c r="J75" i="12" s="1"/>
  <c r="I76" i="12"/>
  <c r="I77" i="12"/>
  <c r="I78" i="12"/>
  <c r="J78" i="12" s="1"/>
  <c r="I79" i="12"/>
  <c r="J79" i="12" s="1"/>
  <c r="I80" i="12"/>
  <c r="J80" i="12" s="1"/>
  <c r="I81" i="12"/>
  <c r="J81" i="12" s="1"/>
  <c r="I82" i="12"/>
  <c r="J82" i="12" s="1"/>
  <c r="I83" i="12"/>
  <c r="J83" i="12" s="1"/>
  <c r="I84" i="12"/>
  <c r="I85" i="12"/>
  <c r="I86" i="12"/>
  <c r="I87" i="12"/>
  <c r="J87" i="12" s="1"/>
  <c r="I88" i="12"/>
  <c r="J88" i="12" s="1"/>
  <c r="I89" i="12"/>
  <c r="J89" i="12" s="1"/>
  <c r="I90" i="12"/>
  <c r="J90" i="12" s="1"/>
  <c r="I91" i="12"/>
  <c r="I92" i="12"/>
  <c r="I93" i="12"/>
  <c r="J93" i="12" s="1"/>
  <c r="I94" i="12"/>
  <c r="I95" i="12"/>
  <c r="J95" i="12" s="1"/>
  <c r="I96" i="12"/>
  <c r="J96" i="12" s="1"/>
  <c r="I97" i="12"/>
  <c r="J97" i="12" s="1"/>
  <c r="I98" i="12"/>
  <c r="J98" i="12" s="1"/>
  <c r="I99" i="12"/>
  <c r="I100" i="12"/>
  <c r="I101" i="12"/>
  <c r="I102" i="12"/>
  <c r="I103" i="12"/>
  <c r="J103" i="12" s="1"/>
  <c r="I104" i="12"/>
  <c r="J104" i="12" s="1"/>
  <c r="I105" i="12"/>
  <c r="J105" i="12" s="1"/>
  <c r="I106" i="12"/>
  <c r="J106" i="12" s="1"/>
  <c r="I107" i="12"/>
  <c r="I108" i="12"/>
  <c r="I109" i="12"/>
  <c r="I110" i="12"/>
  <c r="I111" i="12"/>
  <c r="J111" i="12" s="1"/>
  <c r="I112" i="12"/>
  <c r="J112" i="12" s="1"/>
  <c r="I113" i="12"/>
  <c r="J113" i="12" s="1"/>
  <c r="I114" i="12"/>
  <c r="J114" i="12" s="1"/>
  <c r="I115" i="12"/>
  <c r="I116" i="12"/>
  <c r="I117" i="12"/>
  <c r="I118" i="12"/>
  <c r="I119" i="12"/>
  <c r="J119" i="12" s="1"/>
  <c r="I120" i="12"/>
  <c r="J120" i="12" s="1"/>
  <c r="I121" i="12"/>
  <c r="J121" i="12" s="1"/>
  <c r="I122" i="12"/>
  <c r="J122" i="12" s="1"/>
  <c r="I123" i="12"/>
  <c r="I124" i="12"/>
  <c r="I125" i="12"/>
  <c r="I126" i="12"/>
  <c r="I127" i="12"/>
  <c r="J127" i="12" s="1"/>
  <c r="I128" i="12"/>
  <c r="J128" i="12" s="1"/>
  <c r="I129" i="12"/>
  <c r="J129" i="12" s="1"/>
  <c r="I130" i="12"/>
  <c r="J130" i="12" s="1"/>
  <c r="I131" i="12"/>
  <c r="J131" i="12" s="1"/>
  <c r="I132" i="12"/>
  <c r="I133" i="12"/>
  <c r="I134" i="12"/>
  <c r="I135" i="12"/>
  <c r="J135" i="12" s="1"/>
  <c r="I136" i="12"/>
  <c r="J136" i="12" s="1"/>
  <c r="I137" i="12"/>
  <c r="J137" i="12" s="1"/>
  <c r="I138" i="12"/>
  <c r="I139" i="12"/>
  <c r="J139" i="12" s="1"/>
  <c r="I140" i="12"/>
  <c r="I141" i="12"/>
  <c r="I142" i="12"/>
  <c r="I143" i="12"/>
  <c r="I144" i="12"/>
  <c r="J144" i="12" s="1"/>
  <c r="I145" i="12"/>
  <c r="I146" i="12"/>
  <c r="J146" i="12" s="1"/>
  <c r="I147" i="12"/>
  <c r="J147" i="12" s="1"/>
  <c r="I148" i="12"/>
  <c r="I149" i="12"/>
  <c r="I150" i="12"/>
  <c r="I151" i="12"/>
  <c r="J151" i="12" s="1"/>
  <c r="I152" i="12"/>
  <c r="J152" i="12" s="1"/>
  <c r="I153" i="12"/>
  <c r="I154" i="12"/>
  <c r="J154" i="12" s="1"/>
  <c r="I155" i="12"/>
  <c r="I156" i="12"/>
  <c r="I157" i="12"/>
  <c r="I158" i="12"/>
  <c r="I159" i="12"/>
  <c r="J159" i="12" s="1"/>
  <c r="I160" i="12"/>
  <c r="J160" i="12" s="1"/>
  <c r="I161" i="12"/>
  <c r="J161" i="12" s="1"/>
  <c r="J32" i="12"/>
  <c r="M32" i="12"/>
  <c r="K33" i="12"/>
  <c r="M33" i="12"/>
  <c r="N33" i="12"/>
  <c r="K34" i="12"/>
  <c r="M34" i="12"/>
  <c r="N34" i="12"/>
  <c r="J35" i="12"/>
  <c r="K35" i="12"/>
  <c r="M35" i="12"/>
  <c r="N35" i="12"/>
  <c r="J36" i="12"/>
  <c r="K36" i="12"/>
  <c r="M36" i="12"/>
  <c r="N36" i="12"/>
  <c r="J37" i="12"/>
  <c r="K37" i="12"/>
  <c r="M37" i="12"/>
  <c r="N37" i="12"/>
  <c r="J38" i="12"/>
  <c r="K38" i="12"/>
  <c r="M38" i="12"/>
  <c r="N38" i="12"/>
  <c r="K39" i="12"/>
  <c r="M39" i="12"/>
  <c r="N39" i="12"/>
  <c r="J40" i="12"/>
  <c r="K40" i="12"/>
  <c r="M40" i="12"/>
  <c r="N40" i="12"/>
  <c r="K41" i="12"/>
  <c r="M41" i="12"/>
  <c r="N41" i="12"/>
  <c r="K42" i="12"/>
  <c r="N42" i="12"/>
  <c r="K43" i="12"/>
  <c r="M43" i="12"/>
  <c r="N43" i="12"/>
  <c r="J44" i="12"/>
  <c r="K44" i="12"/>
  <c r="M44" i="12"/>
  <c r="N44" i="12"/>
  <c r="J45" i="12"/>
  <c r="K45" i="12"/>
  <c r="M45" i="12"/>
  <c r="N45" i="12"/>
  <c r="J46" i="12"/>
  <c r="K46" i="12"/>
  <c r="M46" i="12"/>
  <c r="N46" i="12"/>
  <c r="K47" i="12"/>
  <c r="M47" i="12"/>
  <c r="N47" i="12"/>
  <c r="K48" i="12"/>
  <c r="M48" i="12"/>
  <c r="N48" i="12"/>
  <c r="K49" i="12"/>
  <c r="N49" i="12"/>
  <c r="K50" i="12"/>
  <c r="N50" i="12"/>
  <c r="K51" i="12"/>
  <c r="M51" i="12"/>
  <c r="N51" i="12"/>
  <c r="K52" i="12"/>
  <c r="M52" i="12"/>
  <c r="N52" i="12"/>
  <c r="K53" i="12"/>
  <c r="M53" i="12"/>
  <c r="N53" i="12"/>
  <c r="K54" i="12"/>
  <c r="M54" i="12"/>
  <c r="N54" i="12"/>
  <c r="K55" i="12"/>
  <c r="M55" i="12"/>
  <c r="N55" i="12"/>
  <c r="K56" i="12"/>
  <c r="M56" i="12"/>
  <c r="N56" i="12"/>
  <c r="K57" i="12"/>
  <c r="N57" i="12"/>
  <c r="K58" i="12"/>
  <c r="N58" i="12"/>
  <c r="K59" i="12"/>
  <c r="M59" i="12"/>
  <c r="N59" i="12"/>
  <c r="J60" i="12"/>
  <c r="K60" i="12"/>
  <c r="M60" i="12"/>
  <c r="N60" i="12"/>
  <c r="J61" i="12"/>
  <c r="K61" i="12"/>
  <c r="M61" i="12"/>
  <c r="N61" i="12"/>
  <c r="K62" i="12"/>
  <c r="M62" i="12"/>
  <c r="N62" i="12"/>
  <c r="K63" i="12"/>
  <c r="M63" i="12"/>
  <c r="N63" i="12"/>
  <c r="K64" i="12"/>
  <c r="M64" i="12"/>
  <c r="N64" i="12"/>
  <c r="K65" i="12"/>
  <c r="N65" i="12"/>
  <c r="K66" i="12"/>
  <c r="M66" i="12"/>
  <c r="N66" i="12"/>
  <c r="K67" i="12"/>
  <c r="M67" i="12"/>
  <c r="N67" i="12"/>
  <c r="K68" i="12"/>
  <c r="M68" i="12"/>
  <c r="N68" i="12"/>
  <c r="J69" i="12"/>
  <c r="K69" i="12"/>
  <c r="M69" i="12"/>
  <c r="N69" i="12"/>
  <c r="K70" i="12"/>
  <c r="M70" i="12"/>
  <c r="N70" i="12"/>
  <c r="K71" i="12"/>
  <c r="M71" i="12"/>
  <c r="N71" i="12"/>
  <c r="K72" i="12"/>
  <c r="N72" i="12"/>
  <c r="K73" i="12"/>
  <c r="M73" i="12"/>
  <c r="N73" i="12"/>
  <c r="K74" i="12"/>
  <c r="N74" i="12"/>
  <c r="K75" i="12"/>
  <c r="M75" i="12"/>
  <c r="N75" i="12"/>
  <c r="J76" i="12"/>
  <c r="K76" i="12"/>
  <c r="M76" i="12"/>
  <c r="N76" i="12"/>
  <c r="J77" i="12"/>
  <c r="K77" i="12"/>
  <c r="M77" i="12"/>
  <c r="N77" i="12"/>
  <c r="K78" i="12"/>
  <c r="M78" i="12"/>
  <c r="N78" i="12"/>
  <c r="K79" i="12"/>
  <c r="M79" i="12"/>
  <c r="N79" i="12"/>
  <c r="K80" i="12"/>
  <c r="N80" i="12"/>
  <c r="K81" i="12"/>
  <c r="M81" i="12"/>
  <c r="N81" i="12"/>
  <c r="K82" i="12"/>
  <c r="N82" i="12"/>
  <c r="K83" i="12"/>
  <c r="M83" i="12"/>
  <c r="N83" i="12"/>
  <c r="J84" i="12"/>
  <c r="K84" i="12"/>
  <c r="M84" i="12"/>
  <c r="N84" i="12"/>
  <c r="J85" i="12"/>
  <c r="K85" i="12"/>
  <c r="M85" i="12"/>
  <c r="N85" i="12"/>
  <c r="J86" i="12"/>
  <c r="K86" i="12"/>
  <c r="N86" i="12"/>
  <c r="K87" i="12"/>
  <c r="M87" i="12"/>
  <c r="N87" i="12"/>
  <c r="K88" i="12"/>
  <c r="M88" i="12"/>
  <c r="N88" i="12"/>
  <c r="K89" i="12"/>
  <c r="N89" i="12"/>
  <c r="K90" i="12"/>
  <c r="N90" i="12"/>
  <c r="J91" i="12"/>
  <c r="K91" i="12"/>
  <c r="M91" i="12"/>
  <c r="N91" i="12"/>
  <c r="J92" i="12"/>
  <c r="K92" i="12"/>
  <c r="M92" i="12"/>
  <c r="N92" i="12"/>
  <c r="K93" i="12"/>
  <c r="M93" i="12"/>
  <c r="N93" i="12"/>
  <c r="J94" i="12"/>
  <c r="K94" i="12"/>
  <c r="N94" i="12"/>
  <c r="K95" i="12"/>
  <c r="N95" i="12"/>
  <c r="K96" i="12"/>
  <c r="N96" i="12"/>
  <c r="K97" i="12"/>
  <c r="N97" i="12"/>
  <c r="K98" i="12"/>
  <c r="N98" i="12"/>
  <c r="J99" i="12"/>
  <c r="K99" i="12"/>
  <c r="M99" i="12"/>
  <c r="N99" i="12"/>
  <c r="J100" i="12"/>
  <c r="K100" i="12"/>
  <c r="M100" i="12"/>
  <c r="N100" i="12"/>
  <c r="J101" i="12"/>
  <c r="K101" i="12"/>
  <c r="M101" i="12"/>
  <c r="N101" i="12"/>
  <c r="J102" i="12"/>
  <c r="K102" i="12"/>
  <c r="M102" i="12"/>
  <c r="N102" i="12"/>
  <c r="K103" i="12"/>
  <c r="N103" i="12"/>
  <c r="K104" i="12"/>
  <c r="N104" i="12"/>
  <c r="K105" i="12"/>
  <c r="N105" i="12"/>
  <c r="K106" i="12"/>
  <c r="N106" i="12"/>
  <c r="J107" i="12"/>
  <c r="K107" i="12"/>
  <c r="M107" i="12"/>
  <c r="N107" i="12"/>
  <c r="J108" i="12"/>
  <c r="K108" i="12"/>
  <c r="M108" i="12"/>
  <c r="N108" i="12"/>
  <c r="J109" i="12"/>
  <c r="K109" i="12"/>
  <c r="M109" i="12"/>
  <c r="N109" i="12"/>
  <c r="J110" i="12"/>
  <c r="K110" i="12"/>
  <c r="M110" i="12"/>
  <c r="N110" i="12"/>
  <c r="K111" i="12"/>
  <c r="N111" i="12"/>
  <c r="K112" i="12"/>
  <c r="N112" i="12"/>
  <c r="K113" i="12"/>
  <c r="N113" i="12"/>
  <c r="K114" i="12"/>
  <c r="N114" i="12"/>
  <c r="J115" i="12"/>
  <c r="K115" i="12"/>
  <c r="M115" i="12"/>
  <c r="N115" i="12"/>
  <c r="J116" i="12"/>
  <c r="K116" i="12"/>
  <c r="M116" i="12"/>
  <c r="N116" i="12"/>
  <c r="J117" i="12"/>
  <c r="K117" i="12"/>
  <c r="M117" i="12"/>
  <c r="N117" i="12"/>
  <c r="J118" i="12"/>
  <c r="K118" i="12"/>
  <c r="M118" i="12"/>
  <c r="N118" i="12"/>
  <c r="K119" i="12"/>
  <c r="N119" i="12"/>
  <c r="K120" i="12"/>
  <c r="N120" i="12"/>
  <c r="K121" i="12"/>
  <c r="N121" i="12"/>
  <c r="K122" i="12"/>
  <c r="N122" i="12"/>
  <c r="J123" i="12"/>
  <c r="K123" i="12"/>
  <c r="M123" i="12"/>
  <c r="N123" i="12"/>
  <c r="J124" i="12"/>
  <c r="K124" i="12"/>
  <c r="M124" i="12"/>
  <c r="N124" i="12"/>
  <c r="J125" i="12"/>
  <c r="K125" i="12"/>
  <c r="M125" i="12"/>
  <c r="N125" i="12"/>
  <c r="J126" i="12"/>
  <c r="K126" i="12"/>
  <c r="N126" i="12"/>
  <c r="K127" i="12"/>
  <c r="M127" i="12"/>
  <c r="N127" i="12"/>
  <c r="K128" i="12"/>
  <c r="N128" i="12"/>
  <c r="K129" i="12"/>
  <c r="N129" i="12"/>
  <c r="K130" i="12"/>
  <c r="N130" i="12"/>
  <c r="K131" i="12"/>
  <c r="M131" i="12"/>
  <c r="N131" i="12"/>
  <c r="J132" i="12"/>
  <c r="K132" i="12"/>
  <c r="M132" i="12"/>
  <c r="N132" i="12"/>
  <c r="J133" i="12"/>
  <c r="K133" i="12"/>
  <c r="M133" i="12"/>
  <c r="N133" i="12"/>
  <c r="J134" i="12"/>
  <c r="K134" i="12"/>
  <c r="N134" i="12"/>
  <c r="K135" i="12"/>
  <c r="N135" i="12"/>
  <c r="K136" i="12"/>
  <c r="N136" i="12"/>
  <c r="K137" i="12"/>
  <c r="N137" i="12"/>
  <c r="J138" i="12"/>
  <c r="K138" i="12"/>
  <c r="N138" i="12"/>
  <c r="K139" i="12"/>
  <c r="M139" i="12"/>
  <c r="N139" i="12"/>
  <c r="J140" i="12"/>
  <c r="K140" i="12"/>
  <c r="M140" i="12"/>
  <c r="N140" i="12"/>
  <c r="J141" i="12"/>
  <c r="K141" i="12"/>
  <c r="M141" i="12"/>
  <c r="N141" i="12"/>
  <c r="J142" i="12"/>
  <c r="K142" i="12"/>
  <c r="N142" i="12"/>
  <c r="J143" i="12"/>
  <c r="K143" i="12"/>
  <c r="N143" i="12"/>
  <c r="K144" i="12"/>
  <c r="N144" i="12"/>
  <c r="J145" i="12"/>
  <c r="K145" i="12"/>
  <c r="N145" i="12"/>
  <c r="K146" i="12"/>
  <c r="N146" i="12"/>
  <c r="K147" i="12"/>
  <c r="M147" i="12"/>
  <c r="N147" i="12"/>
  <c r="J148" i="12"/>
  <c r="K148" i="12"/>
  <c r="M148" i="12"/>
  <c r="N148" i="12"/>
  <c r="J149" i="12"/>
  <c r="K149" i="12"/>
  <c r="M149" i="12"/>
  <c r="N149" i="12"/>
  <c r="J150" i="12"/>
  <c r="K150" i="12"/>
  <c r="N150" i="12"/>
  <c r="K151" i="12"/>
  <c r="M151" i="12"/>
  <c r="N151" i="12"/>
  <c r="K152" i="12"/>
  <c r="N152" i="12"/>
  <c r="J153" i="12"/>
  <c r="K153" i="12"/>
  <c r="N153" i="12"/>
  <c r="K154" i="12"/>
  <c r="N154" i="12"/>
  <c r="J155" i="12"/>
  <c r="K155" i="12"/>
  <c r="M155" i="12"/>
  <c r="N155" i="12"/>
  <c r="J156" i="12"/>
  <c r="K156" i="12"/>
  <c r="M156" i="12"/>
  <c r="N156" i="12"/>
  <c r="J157" i="12"/>
  <c r="K157" i="12"/>
  <c r="M157" i="12"/>
  <c r="N157" i="12"/>
  <c r="J158" i="12"/>
  <c r="K158" i="12"/>
  <c r="N158" i="12"/>
  <c r="K159" i="12"/>
  <c r="N159" i="12"/>
  <c r="K160" i="12"/>
  <c r="N160" i="12"/>
  <c r="K161" i="12"/>
  <c r="N161" i="12"/>
  <c r="D5" i="6"/>
  <c r="B5" i="6"/>
  <c r="F5" i="6" a="1"/>
  <c r="F5" i="6" s="1"/>
  <c r="E5" i="6" a="1"/>
  <c r="E5" i="6" s="1"/>
  <c r="C5" i="6" a="1"/>
  <c r="C5" i="6" s="1"/>
  <c r="E12" i="6" l="1" a="1"/>
  <c r="E12" i="6" s="1"/>
  <c r="D12" i="6"/>
  <c r="D10" i="6"/>
  <c r="B2" i="6"/>
  <c r="C2" i="6" a="1"/>
  <c r="C2" i="6" s="1"/>
  <c r="D2" i="6"/>
  <c r="E2" i="6" a="1"/>
  <c r="E2" i="6" s="1"/>
  <c r="F2" i="6" a="1"/>
  <c r="F2" i="6" s="1"/>
  <c r="F3" i="6" a="1"/>
  <c r="F3" i="6" s="1"/>
  <c r="F4" i="6" a="1"/>
  <c r="F4" i="6" s="1"/>
  <c r="B3" i="6"/>
  <c r="C3" i="6" a="1"/>
  <c r="C3" i="6" s="1"/>
  <c r="D3" i="6"/>
  <c r="E3" i="6" a="1"/>
  <c r="E3" i="6" s="1"/>
  <c r="B4" i="6"/>
  <c r="C4" i="6" a="1"/>
  <c r="C4" i="6" s="1"/>
  <c r="D4" i="6"/>
  <c r="E4" i="6" a="1"/>
  <c r="E4" i="6" s="1"/>
  <c r="B7" i="6"/>
  <c r="D7" i="6"/>
  <c r="E7" i="6" a="1"/>
  <c r="E7" i="6" s="1"/>
  <c r="F7" i="6" a="1"/>
  <c r="F7" i="6" s="1"/>
  <c r="B12" i="6"/>
  <c r="J22" i="12"/>
  <c r="J23" i="12"/>
  <c r="J24" i="12"/>
  <c r="J25" i="12"/>
  <c r="J26" i="12"/>
  <c r="J27" i="12"/>
  <c r="J28" i="12"/>
  <c r="J29" i="12"/>
  <c r="J30" i="12"/>
  <c r="J31" i="12"/>
  <c r="K22" i="12"/>
  <c r="K23" i="12"/>
  <c r="K24" i="12"/>
  <c r="K25" i="12"/>
  <c r="K26" i="12"/>
  <c r="K27" i="12"/>
  <c r="K28" i="12"/>
  <c r="K29" i="12"/>
  <c r="K30" i="12"/>
  <c r="K31" i="12"/>
  <c r="K32" i="12"/>
  <c r="M22" i="12"/>
  <c r="M23" i="12"/>
  <c r="M24" i="12"/>
  <c r="M25" i="12"/>
  <c r="M26" i="12"/>
  <c r="M27" i="12"/>
  <c r="M28" i="12"/>
  <c r="M29" i="12"/>
  <c r="M30" i="12"/>
  <c r="M31" i="12"/>
  <c r="N22" i="12"/>
  <c r="N23" i="12"/>
  <c r="N24" i="12"/>
  <c r="N25" i="12"/>
  <c r="N26" i="12"/>
  <c r="N27" i="12"/>
  <c r="N28" i="12"/>
  <c r="N29" i="12"/>
  <c r="N30" i="12"/>
  <c r="N31" i="12"/>
  <c r="N32" i="12"/>
  <c r="J13" i="12"/>
  <c r="J14" i="12"/>
  <c r="J15" i="12"/>
  <c r="J16" i="12"/>
  <c r="J17" i="12"/>
  <c r="J18" i="12"/>
  <c r="J19" i="12"/>
  <c r="J20" i="12"/>
  <c r="J21" i="12"/>
  <c r="K13" i="12"/>
  <c r="K14" i="12"/>
  <c r="K15" i="12"/>
  <c r="K16" i="12"/>
  <c r="K17" i="12"/>
  <c r="K18" i="12"/>
  <c r="K19" i="12"/>
  <c r="K20" i="12"/>
  <c r="K21" i="12"/>
  <c r="M13" i="12"/>
  <c r="M14" i="12"/>
  <c r="M15" i="12"/>
  <c r="M16" i="12"/>
  <c r="M17" i="12"/>
  <c r="M18" i="12"/>
  <c r="M19" i="12"/>
  <c r="M20" i="12"/>
  <c r="M21" i="12"/>
  <c r="N13" i="12"/>
  <c r="N14" i="12"/>
  <c r="N15" i="12"/>
  <c r="N16" i="12"/>
  <c r="N17" i="12"/>
  <c r="N18" i="12"/>
  <c r="N19" i="12"/>
  <c r="N20" i="12"/>
  <c r="N21" i="12"/>
  <c r="J4" i="12"/>
  <c r="J5" i="12"/>
  <c r="J6" i="12"/>
  <c r="J7" i="12"/>
  <c r="J8" i="12"/>
  <c r="J9" i="12"/>
  <c r="J10" i="12"/>
  <c r="J11" i="12"/>
  <c r="J12" i="12"/>
  <c r="K4" i="12"/>
  <c r="K5" i="12"/>
  <c r="K6" i="12"/>
  <c r="K7" i="12"/>
  <c r="K8" i="12"/>
  <c r="K9" i="12"/>
  <c r="K10" i="12"/>
  <c r="K11" i="12"/>
  <c r="K12" i="12"/>
  <c r="M4" i="12"/>
  <c r="M5" i="12"/>
  <c r="M6" i="12"/>
  <c r="M7" i="12"/>
  <c r="M8" i="12"/>
  <c r="M9" i="12"/>
  <c r="M10" i="12"/>
  <c r="M11" i="12"/>
  <c r="M12" i="12"/>
  <c r="N4" i="12"/>
  <c r="N5" i="12"/>
  <c r="N6" i="12"/>
  <c r="N7" i="12"/>
  <c r="N8" i="12"/>
  <c r="N9" i="12"/>
  <c r="N10" i="12"/>
  <c r="N11" i="12"/>
  <c r="N12" i="12"/>
  <c r="J3" i="12"/>
  <c r="K3" i="12"/>
  <c r="M3" i="12"/>
  <c r="N3" i="12"/>
  <c r="J2" i="12"/>
  <c r="K2" i="12"/>
  <c r="M2" i="12"/>
  <c r="N2" i="12"/>
  <c r="F15" i="6" l="1"/>
  <c r="D15" i="6"/>
  <c r="B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<sst xmlns="http://schemas.openxmlformats.org/spreadsheetml/2006/main" count="2607" uniqueCount="171">
  <si>
    <t>Name</t>
  </si>
  <si>
    <t>%C</t>
  </si>
  <si>
    <t>%N</t>
  </si>
  <si>
    <t>BLUM</t>
  </si>
  <si>
    <t>USGS 40</t>
  </si>
  <si>
    <t>USGS 41</t>
  </si>
  <si>
    <t>ID</t>
  </si>
  <si>
    <t>Count</t>
  </si>
  <si>
    <t>Mass (mg)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</si>
  <si>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</si>
  <si>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</t>
    </r>
  </si>
  <si>
    <t>Cystine</t>
  </si>
  <si>
    <t>Isotopic SRM</t>
  </si>
  <si>
    <t>Elemental SRM</t>
  </si>
  <si>
    <t>%N Difference</t>
  </si>
  <si>
    <t>%N STDEV</t>
  </si>
  <si>
    <t>%C Difference</t>
  </si>
  <si>
    <t>%C STDEV</t>
  </si>
  <si>
    <t>Isotopic QC</t>
  </si>
  <si>
    <t>Elemental QC</t>
  </si>
  <si>
    <t>Peach</t>
  </si>
  <si>
    <t>Date</t>
  </si>
  <si>
    <t>Replicate</t>
  </si>
  <si>
    <t>IRMS ID</t>
  </si>
  <si>
    <t>Position</t>
  </si>
  <si>
    <t>Sample Type</t>
  </si>
  <si>
    <t>N Beam Height (nA)</t>
  </si>
  <si>
    <t>C Beam Height (nA)</t>
  </si>
  <si>
    <t>mg N/L</t>
  </si>
  <si>
    <t>mg C/L</t>
  </si>
  <si>
    <t>IRMS SRM</t>
  </si>
  <si>
    <t>EA SRM</t>
  </si>
  <si>
    <t>PEACH</t>
  </si>
  <si>
    <t>Unknown Sample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</si>
  <si>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</si>
  <si>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</si>
  <si>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</si>
  <si>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</si>
  <si>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</si>
  <si>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</si>
  <si>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</si>
  <si>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</si>
  <si>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</si>
  <si>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</si>
  <si>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</si>
  <si>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</si>
  <si>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</si>
  <si>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</si>
  <si>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</si>
  <si>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</si>
  <si>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</si>
  <si>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</si>
  <si>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</si>
  <si>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Station</t>
  </si>
  <si>
    <t>Volume (mL)</t>
  </si>
  <si>
    <t>A</t>
  </si>
  <si>
    <t>B</t>
  </si>
  <si>
    <t>A1</t>
  </si>
  <si>
    <t>G1</t>
  </si>
  <si>
    <t>G2</t>
  </si>
  <si>
    <t>G3</t>
  </si>
  <si>
    <t>G4</t>
  </si>
  <si>
    <t>G5</t>
  </si>
  <si>
    <t>G6</t>
  </si>
  <si>
    <t>G7</t>
  </si>
  <si>
    <t>G8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</si>
  <si>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</si>
  <si>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</si>
  <si>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</si>
  <si>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</si>
  <si>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</si>
  <si>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</si>
  <si>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</si>
  <si>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</si>
  <si>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</si>
  <si>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</si>
  <si>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G9</t>
  </si>
  <si>
    <t>G10</t>
  </si>
  <si>
    <t>Month</t>
  </si>
  <si>
    <t>A1 WHETS Jan_A 2021</t>
  </si>
  <si>
    <t>January</t>
  </si>
  <si>
    <t>February</t>
  </si>
  <si>
    <t>MT</t>
  </si>
  <si>
    <t>Blank</t>
  </si>
  <si>
    <t>NA</t>
  </si>
  <si>
    <t>Bakeout</t>
  </si>
  <si>
    <t>RunIn</t>
  </si>
  <si>
    <t>EA Run-in</t>
  </si>
  <si>
    <t>A1 Serbst Insects Tray 4</t>
  </si>
  <si>
    <t>A11</t>
  </si>
  <si>
    <t>A12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</si>
  <si>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</si>
  <si>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</si>
  <si>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</si>
  <si>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</si>
  <si>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</si>
  <si>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</si>
  <si>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</si>
  <si>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</si>
  <si>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</si>
  <si>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</si>
  <si>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</si>
  <si>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</si>
  <si>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</si>
  <si>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</si>
  <si>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</si>
  <si>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</si>
  <si>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</si>
  <si>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</si>
  <si>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</si>
  <si>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</si>
  <si>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</si>
  <si>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</si>
  <si>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</si>
  <si>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</si>
  <si>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</si>
  <si>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</si>
  <si>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A1 Serbst Insects Tray 5</t>
  </si>
  <si>
    <t>A1 Serbst LGN Tray 9</t>
  </si>
  <si>
    <t>B1 WHETS Jan_B</t>
  </si>
  <si>
    <t>A1 Puerto Rico Nov_Dec A</t>
  </si>
  <si>
    <t>A1 Puerto Rico Dec_Jan A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</si>
  <si>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</si>
  <si>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</si>
  <si>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</si>
  <si>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STDEV</t>
    </r>
  </si>
  <si>
    <t>Summary Stats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</si>
  <si>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Pooled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</si>
  <si>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Pooled STDEV</t>
    </r>
  </si>
  <si>
    <t>A1 GSO Tray 12</t>
  </si>
  <si>
    <t>F1 WHETS Feb_A 2022</t>
  </si>
  <si>
    <t>D1 Puerto Rico Nov_Dec_B 2021</t>
  </si>
  <si>
    <t>E1</t>
  </si>
  <si>
    <t>E2</t>
  </si>
  <si>
    <t>E3</t>
  </si>
  <si>
    <t>E4</t>
  </si>
  <si>
    <t>E5</t>
  </si>
  <si>
    <t>E6</t>
  </si>
  <si>
    <t>C5 Puerto Rico Dec_Jan_B 2021</t>
  </si>
  <si>
    <t>E7</t>
  </si>
  <si>
    <t>March</t>
  </si>
  <si>
    <t>April</t>
  </si>
  <si>
    <t>May</t>
  </si>
  <si>
    <t>June</t>
  </si>
  <si>
    <t>July</t>
  </si>
  <si>
    <t>August</t>
  </si>
  <si>
    <t>USGS 41a</t>
  </si>
  <si>
    <t>Reference δ¹⁵N (‰)</t>
  </si>
  <si>
    <t>mgN</t>
  </si>
  <si>
    <t>mgC</t>
  </si>
  <si>
    <t>Reference δ¹³C (‰)</t>
  </si>
  <si>
    <t>Conditioning sample</t>
  </si>
  <si>
    <t>IRMS QC</t>
  </si>
  <si>
    <t>A1 PR POM Jan_Feb 2022</t>
  </si>
  <si>
    <t>Sample</t>
  </si>
  <si>
    <t>E8</t>
  </si>
  <si>
    <t>E9</t>
  </si>
  <si>
    <t>E10</t>
  </si>
  <si>
    <t>G1 WHETS Feb_2022 B</t>
  </si>
  <si>
    <t>F1 WHETS Mar_2022 A</t>
  </si>
  <si>
    <t>F1 WHETS Apr_2022 A</t>
  </si>
  <si>
    <t>A1 Mexico Sediment Test</t>
  </si>
  <si>
    <t>A1 PR POM Feb_Mar 2022</t>
  </si>
  <si>
    <t>G1 WHETS March_2022 B</t>
  </si>
  <si>
    <t>A1 BETS Mar_2022 A</t>
  </si>
  <si>
    <t>E2 BloomChasers Tray2A</t>
  </si>
  <si>
    <t>D5 BloomChasers Tray2B</t>
  </si>
  <si>
    <t>A1 PR POM MAR_B 2022</t>
  </si>
  <si>
    <t>A1 BETS  April_A 2022</t>
  </si>
  <si>
    <t>G1 WHETS April_B 2022</t>
  </si>
  <si>
    <t>LIMS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</si>
</sst>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7">
    <xf numFmtId="0" fontId="0" fillId="0" borderId="0" xfId="0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3" xfId="0" applyFont="1" applyFill="1" applyBorder="1"/>
    <xf numFmtId="2" fontId="1" fillId="3" borderId="13" xfId="0" applyNumberFormat="1" applyFont="1" applyFill="1" applyBorder="1"/>
    <xf numFmtId="2" fontId="1" fillId="4" borderId="13" xfId="0" applyNumberFormat="1" applyFont="1" applyFill="1" applyBorder="1"/>
    <xf numFmtId="2" fontId="1" fillId="4" borderId="14" xfId="0" applyNumberFormat="1" applyFont="1" applyFill="1" applyBorder="1"/>
    <xf numFmtId="14" fontId="1" fillId="2" borderId="13" xfId="0" applyNumberFormat="1" applyFont="1" applyFill="1" applyBorder="1"/>
    <xf numFmtId="14" fontId="0" fillId="0" borderId="4" xfId="0" applyNumberFormat="1" applyBorder="1"/>
    <xf numFmtId="0" fontId="0" fillId="0" borderId="4" xfId="0" applyBorder="1"/>
    <xf numFmtId="2" fontId="0" fillId="5" borderId="4" xfId="1" applyNumberFormat="1" applyFont="1" applyFill="1" applyBorder="1" applyAlignment="1">
      <alignment horizontal="right"/>
    </xf>
    <xf numFmtId="2" fontId="0" fillId="7" borderId="4" xfId="1" applyNumberFormat="1" applyFont="1" applyFill="1" applyBorder="1" applyAlignment="1">
      <alignment horizontal="right"/>
    </xf>
    <xf numFmtId="2" fontId="0" fillId="6" borderId="4" xfId="1" applyNumberFormat="1" applyFont="1" applyFill="1" applyBorder="1" applyAlignment="1">
      <alignment horizontal="right"/>
    </xf>
    <xf numFmtId="2" fontId="0" fillId="6" borderId="16" xfId="1" applyNumberFormat="1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1" fontId="0" fillId="0" borderId="9" xfId="0" applyNumberFormat="1" applyBorder="1"/>
    <xf numFmtId="0" fontId="0" fillId="0" borderId="20" xfId="0" applyBorder="1"/>
    <xf numFmtId="0" fontId="0" fillId="0" borderId="21" xfId="0" applyBorder="1"/>
    <xf numFmtId="164" fontId="0" fillId="0" borderId="15" xfId="0" applyNumberFormat="1" applyFont="1" applyFill="1" applyBorder="1"/>
    <xf numFmtId="0" fontId="0" fillId="0" borderId="4" xfId="0" applyFont="1" applyFill="1" applyBorder="1"/>
    <xf numFmtId="2" fontId="0" fillId="5" borderId="4" xfId="0" applyNumberFormat="1" applyFont="1" applyFill="1" applyBorder="1" applyAlignment="1">
      <alignment horizontal="right"/>
    </xf>
    <xf numFmtId="2" fontId="0" fillId="7" borderId="4" xfId="0" applyNumberFormat="1" applyFont="1" applyFill="1" applyBorder="1" applyAlignment="1">
      <alignment horizontal="right"/>
    </xf>
    <xf numFmtId="2" fontId="0" fillId="6" borderId="4" xfId="0" applyNumberFormat="1" applyFont="1" applyFill="1" applyBorder="1" applyAlignment="1">
      <alignment horizontal="right"/>
    </xf>
    <xf numFmtId="2" fontId="0" fillId="6" borderId="16" xfId="0" applyNumberFormat="1" applyFont="1" applyFill="1" applyBorder="1" applyAlignment="1">
      <alignment horizontal="right"/>
    </xf>
    <xf numFmtId="164" fontId="0" fillId="0" borderId="22" xfId="0" applyNumberFormat="1" applyFont="1" applyFill="1" applyBorder="1"/>
    <xf numFmtId="0" fontId="0" fillId="0" borderId="17" xfId="0" applyFont="1" applyFill="1" applyBorder="1"/>
    <xf numFmtId="1" fontId="1" fillId="2" borderId="13" xfId="0" applyNumberFormat="1" applyFon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7" xfId="0" applyBorder="1"/>
    <xf numFmtId="2" fontId="0" fillId="5" borderId="17" xfId="0" applyNumberFormat="1" applyFont="1" applyFill="1" applyBorder="1" applyAlignment="1">
      <alignment horizontal="right"/>
    </xf>
    <xf numFmtId="2" fontId="0" fillId="7" borderId="17" xfId="0" applyNumberFormat="1" applyFont="1" applyFill="1" applyBorder="1" applyAlignment="1">
      <alignment horizontal="right"/>
    </xf>
    <xf numFmtId="2" fontId="0" fillId="6" borderId="17" xfId="0" applyNumberFormat="1" applyFont="1" applyFill="1" applyBorder="1" applyAlignment="1">
      <alignment horizontal="right"/>
    </xf>
    <xf numFmtId="2" fontId="0" fillId="6" borderId="23" xfId="0" applyNumberFormat="1" applyFont="1" applyFill="1" applyBorder="1" applyAlignment="1">
      <alignment horizontal="right"/>
    </xf>
    <xf numFmtId="1" fontId="0" fillId="0" borderId="15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2" fontId="0" fillId="5" borderId="4" xfId="0" applyNumberFormat="1" applyFill="1" applyBorder="1"/>
    <xf numFmtId="2" fontId="0" fillId="6" borderId="4" xfId="0" applyNumberFormat="1" applyFill="1" applyBorder="1"/>
    <xf numFmtId="2" fontId="0" fillId="6" borderId="16" xfId="0" applyNumberFormat="1" applyFill="1" applyBorder="1"/>
    <xf numFmtId="2" fontId="0" fillId="5" borderId="17" xfId="0" applyNumberFormat="1" applyFill="1" applyBorder="1"/>
    <xf numFmtId="2" fontId="0" fillId="6" borderId="17" xfId="0" applyNumberFormat="1" applyFill="1" applyBorder="1"/>
    <xf numFmtId="2" fontId="0" fillId="6" borderId="23" xfId="0" applyNumberFormat="1" applyFill="1" applyBorder="1"/>
    <xf numFmtId="165" fontId="1" fillId="3" borderId="13" xfId="0" applyNumberFormat="1" applyFont="1" applyFill="1" applyBorder="1"/>
    <xf numFmtId="165" fontId="0" fillId="5" borderId="4" xfId="0" applyNumberFormat="1" applyFill="1" applyBorder="1"/>
    <xf numFmtId="165" fontId="0" fillId="5" borderId="17" xfId="0" applyNumberFormat="1" applyFill="1" applyBorder="1"/>
    <xf numFmtId="165" fontId="0" fillId="0" borderId="0" xfId="0" applyNumberFormat="1"/>
    <xf numFmtId="165" fontId="1" fillId="4" borderId="14" xfId="0" applyNumberFormat="1" applyFont="1" applyFill="1" applyBorder="1"/>
    <xf numFmtId="165" fontId="0" fillId="6" borderId="16" xfId="0" applyNumberFormat="1" applyFill="1" applyBorder="1"/>
    <xf numFmtId="165" fontId="0" fillId="6" borderId="23" xfId="0" applyNumberFormat="1" applyFill="1" applyBorder="1"/>
    <xf numFmtId="2" fontId="0" fillId="5" borderId="4" xfId="0" applyNumberFormat="1" applyFont="1" applyFill="1" applyBorder="1"/>
    <xf numFmtId="2" fontId="0" fillId="5" borderId="17" xfId="0" applyNumberFormat="1" applyFont="1" applyFill="1" applyBorder="1"/>
    <xf numFmtId="2" fontId="0" fillId="5" borderId="4" xfId="1" applyNumberFormat="1" applyFont="1" applyFill="1" applyBorder="1"/>
    <xf numFmtId="1" fontId="0" fillId="0" borderId="17" xfId="0" applyNumberFormat="1" applyFill="1" applyBorder="1" applyAlignment="1"/>
    <xf numFmtId="0" fontId="0" fillId="0" borderId="4" xfId="0" applyFont="1" applyFill="1" applyBorder="1" applyAlignment="1"/>
    <xf numFmtId="1" fontId="0" fillId="0" borderId="4" xfId="0" applyNumberFormat="1" applyFill="1" applyBorder="1" applyAlignment="1"/>
    <xf numFmtId="164" fontId="0" fillId="0" borderId="15" xfId="0" applyNumberFormat="1" applyFill="1" applyBorder="1"/>
    <xf numFmtId="164" fontId="0" fillId="0" borderId="22" xfId="0" applyNumberFormat="1" applyFill="1" applyBorder="1"/>
    <xf numFmtId="1" fontId="0" fillId="0" borderId="4" xfId="0" applyNumberFormat="1" applyFont="1" applyFill="1" applyBorder="1" applyAlignment="1"/>
    <xf numFmtId="164" fontId="0" fillId="0" borderId="15" xfId="1" applyNumberFormat="1" applyFont="1" applyBorder="1"/>
    <xf numFmtId="0" fontId="0" fillId="0" borderId="4" xfId="1" applyFont="1" applyBorder="1"/>
    <xf numFmtId="164" fontId="0" fillId="0" borderId="22" xfId="1" applyNumberFormat="1" applyFont="1" applyBorder="1"/>
    <xf numFmtId="0" fontId="0" fillId="0" borderId="17" xfId="1" applyFont="1" applyBorder="1"/>
    <xf numFmtId="2" fontId="0" fillId="5" borderId="17" xfId="1" applyNumberFormat="1" applyFont="1" applyFill="1" applyBorder="1"/>
    <xf numFmtId="2" fontId="0" fillId="5" borderId="17" xfId="1" applyNumberFormat="1" applyFont="1" applyFill="1" applyBorder="1" applyAlignment="1">
      <alignment horizontal="right"/>
    </xf>
    <xf numFmtId="2" fontId="0" fillId="7" borderId="17" xfId="1" applyNumberFormat="1" applyFont="1" applyFill="1" applyBorder="1" applyAlignment="1">
      <alignment horizontal="right"/>
    </xf>
    <xf numFmtId="2" fontId="0" fillId="6" borderId="17" xfId="1" applyNumberFormat="1" applyFont="1" applyFill="1" applyBorder="1" applyAlignment="1">
      <alignment horizontal="right"/>
    </xf>
    <xf numFmtId="2" fontId="0" fillId="6" borderId="23" xfId="1" applyNumberFormat="1" applyFont="1" applyFill="1" applyBorder="1" applyAlignment="1">
      <alignment horizontal="right"/>
    </xf>
    <xf numFmtId="0" fontId="1" fillId="2" borderId="1" xfId="0" applyFont="1" applyFill="1" applyBorder="1"/>
    <xf numFmtId="2" fontId="1" fillId="3" borderId="2" xfId="0" applyNumberFormat="1" applyFont="1" applyFill="1" applyBorder="1"/>
    <xf numFmtId="2" fontId="1" fillId="4" borderId="2" xfId="0" applyNumberFormat="1" applyFont="1" applyFill="1" applyBorder="1"/>
    <xf numFmtId="2" fontId="1" fillId="2" borderId="3" xfId="0" applyNumberFormat="1" applyFont="1" applyFill="1" applyBorder="1"/>
    <xf numFmtId="2" fontId="0" fillId="5" borderId="13" xfId="0" applyNumberFormat="1" applyFill="1" applyBorder="1"/>
    <xf numFmtId="2" fontId="0" fillId="6" borderId="13" xfId="0" applyNumberFormat="1" applyFill="1" applyBorder="1"/>
    <xf numFmtId="0" fontId="1" fillId="2" borderId="3" xfId="0" applyFont="1" applyFill="1" applyBorder="1"/>
    <xf numFmtId="2" fontId="0" fillId="5" borderId="8" xfId="0" applyNumberFormat="1" applyFill="1" applyBorder="1"/>
    <xf numFmtId="2" fontId="0" fillId="6" borderId="8" xfId="0" applyNumberFormat="1" applyFill="1" applyBorder="1"/>
    <xf numFmtId="1" fontId="0" fillId="0" borderId="0" xfId="0" applyNumberFormat="1"/>
    <xf numFmtId="2" fontId="0" fillId="5" borderId="11" xfId="0" applyNumberFormat="1" applyFill="1" applyBorder="1"/>
    <xf numFmtId="2" fontId="0" fillId="6" borderId="11" xfId="0" applyNumberFormat="1" applyFill="1" applyBorder="1"/>
    <xf numFmtId="0" fontId="1" fillId="2" borderId="24" xfId="0" applyFont="1" applyFill="1" applyBorder="1"/>
    <xf numFmtId="2" fontId="1" fillId="2" borderId="26" xfId="0" applyNumberFormat="1" applyFont="1" applyFill="1" applyBorder="1"/>
    <xf numFmtId="0" fontId="0" fillId="0" borderId="27" xfId="0" applyBorder="1"/>
    <xf numFmtId="1" fontId="0" fillId="0" borderId="29" xfId="0" applyNumberFormat="1" applyBorder="1"/>
    <xf numFmtId="14" fontId="0" fillId="0" borderId="17" xfId="0" applyNumberFormat="1" applyBorder="1"/>
    <xf numFmtId="164" fontId="0" fillId="0" borderId="15" xfId="0" applyNumberFormat="1" applyBorder="1"/>
    <xf numFmtId="0" fontId="0" fillId="5" borderId="4" xfId="0" applyFill="1" applyBorder="1"/>
    <xf numFmtId="2" fontId="0" fillId="5" borderId="4" xfId="0" applyNumberFormat="1" applyFill="1" applyBorder="1" applyAlignment="1">
      <alignment horizontal="right"/>
    </xf>
    <xf numFmtId="2" fontId="0" fillId="7" borderId="4" xfId="0" applyNumberFormat="1" applyFill="1" applyBorder="1" applyAlignment="1">
      <alignment horizontal="right"/>
    </xf>
    <xf numFmtId="2" fontId="0" fillId="6" borderId="4" xfId="0" applyNumberFormat="1" applyFill="1" applyBorder="1" applyAlignment="1">
      <alignment horizontal="right"/>
    </xf>
    <xf numFmtId="2" fontId="0" fillId="6" borderId="16" xfId="0" applyNumberFormat="1" applyFill="1" applyBorder="1" applyAlignment="1">
      <alignment horizontal="right"/>
    </xf>
    <xf numFmtId="164" fontId="0" fillId="0" borderId="22" xfId="0" applyNumberFormat="1" applyBorder="1"/>
    <xf numFmtId="0" fontId="0" fillId="5" borderId="17" xfId="0" applyFill="1" applyBorder="1"/>
    <xf numFmtId="2" fontId="0" fillId="5" borderId="17" xfId="0" applyNumberFormat="1" applyFill="1" applyBorder="1" applyAlignment="1">
      <alignment horizontal="right"/>
    </xf>
    <xf numFmtId="2" fontId="0" fillId="7" borderId="17" xfId="0" applyNumberFormat="1" applyFill="1" applyBorder="1" applyAlignment="1">
      <alignment horizontal="right"/>
    </xf>
    <xf numFmtId="2" fontId="0" fillId="6" borderId="17" xfId="0" applyNumberFormat="1" applyFill="1" applyBorder="1" applyAlignment="1">
      <alignment horizontal="right"/>
    </xf>
    <xf numFmtId="2" fontId="0" fillId="6" borderId="23" xfId="0" applyNumberFormat="1" applyFill="1" applyBorder="1" applyAlignment="1">
      <alignment horizontal="right"/>
    </xf>
    <xf numFmtId="2" fontId="1" fillId="3" borderId="25" xfId="0" applyNumberFormat="1" applyFont="1" applyFill="1" applyBorder="1"/>
    <xf numFmtId="2" fontId="1" fillId="4" borderId="25" xfId="0" applyNumberFormat="1" applyFont="1" applyFill="1" applyBorder="1"/>
    <xf numFmtId="2" fontId="0" fillId="5" borderId="28" xfId="0" applyNumberFormat="1" applyFill="1" applyBorder="1"/>
    <xf numFmtId="2" fontId="0" fillId="6" borderId="28" xfId="0" applyNumberFormat="1" applyFill="1" applyBorder="1"/>
  </cellXfs>
  <cellStyles count="2">
    <cellStyle name="Normal" xfId="0" builtinId="0"/>
    <cellStyle name="Normal 2" xfId="1" xr:uid="{9E7CDE7B-6296-4A4A-9D5F-DA1A8E4C10FF}"/>
  </cellStyles>
  <dxfs count="36"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.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DEAF-C1F2-4612-8D7B-B01C95DD7E8F}" name="Table1" displayName="Table1" ref="A1:N161" totalsRowShown="0" headerRowDxfId="35" headerRowBorderDxfId="34" tableBorderDxfId="33" totalsRowBorderDxfId="32">
  <sortState xmlns:xlrd2="http://schemas.microsoft.com/office/spreadsheetml/2017/richdata2" ref="A2:N2">
    <sortCondition ref="A2" customList="January,February,March,April,May,June,July,August,September,October,November,December"/>
    <sortCondition ref="G2"/>
  </sortState>
  <tableColumns count="14">
    <tableColumn id="5" xr3:uid="{353ED00E-3112-4B93-9344-5C4A314CDBBA}" name="Month" dataDxfId="31"/>
    <tableColumn id="2" xr3:uid="{4B6670BF-612B-468D-B721-341BC94AD9F2}" name="Date" dataDxfId="30"/>
    <tableColumn id="6" xr3:uid="{9A2BC8D1-722D-4E5E-87BF-0B40CC69DDA7}" name="LIMS ID" dataDxfId="0"/>
    <tableColumn id="4" xr3:uid="{E7617110-D639-43F6-BD66-7BC311B297EF}" name="Station" dataDxfId="29"/>
    <tableColumn id="1" xr3:uid="{F445F88D-A712-43E6-ABED-C26702446023}" name="Volume (mL)" dataDxfId="28"/>
    <tableColumn id="9" xr3:uid="{A4D72F7C-8929-478D-B646-A3D87DBFEF0C}" name="Position" dataDxfId="27"/>
    <tableColumn id="3" xr3:uid="{344B9833-0AF3-4E35-8C3E-CBA0BD5BE047}" name="Replicate" dataDxfId="26"/>
    <tableColumn id="8" xr3:uid="{8001997B-A0C6-40A2-8009-30B88B619068}" name="IRMS ID" dataDxfId="25"/>
    <tableColumn id="10" xr3:uid="{089A9E8E-1DD0-43C4-A463-6DD38505C79B}" name="%N" dataDxfId="24">
      <calculatedColumnFormula>IF(ISNUMBER(_xlfn.XLOOKUP($H2,IRMS[ID],IRMS[mgN],,0)),_xlfn.XLOOKUP($H2,IRMS[ID],IRMS[mgN],,0),NA())</calculatedColumnFormula>
    </tableColumn>
    <tableColumn id="7" xr3:uid="{784F863B-972F-488C-9128-74F185A265BF}" name="mg N/L" dataDxfId="23">
      <calculatedColumnFormula>100*(Table1[[#This Row],[%N]]/100)/(Table1[[#This Row],[Volume (mL)]]/1000)</calculatedColumnFormula>
    </tableColumn>
    <tableColumn id="12" xr3:uid="{02AED1E6-9141-41F5-A884-57796CB5CBCD}" name="δ¹⁵NAir (‰)" dataDxfId="22">
      <calculatedColumnFormula>IF(ISNUMBER(_xlfn.XLOOKUP($H2,IRMS[ID],IRMS[δ¹⁵NAir (‰)],,0)),_xlfn.XLOOKUP($H2,IRMS[ID],IRMS[δ¹⁵NAir (‰)],,0),NA())</calculatedColumnFormula>
    </tableColumn>
    <tableColumn id="11" xr3:uid="{92FBF6AA-9293-4B16-BB35-337BF8F0C293}" name="%C" dataDxfId="21">
      <calculatedColumnFormula>IF(ISNUMBER(_xlfn.XLOOKUP($H2,IRMS[ID],IRMS[mgC],,0)),_xlfn.XLOOKUP($H2,IRMS[ID],IRMS[mgC],,0),NA())</calculatedColumnFormula>
    </tableColumn>
    <tableColumn id="15" xr3:uid="{19969121-0EEC-40EF-A8F4-EAE92274E1B9}" name="mg C/L" dataDxfId="20">
      <calculatedColumnFormula>100*(Table1[[#This Row],[%C]]/100)/(Table1[[#This Row],[Volume (mL)]]/1000)</calculatedColumnFormula>
    </tableColumn>
    <tableColumn id="13" xr3:uid="{71F86A5F-BA68-495D-BD4C-78FB1D23D45B}" name="δ¹³CVPDB (‰)" dataDxfId="19">
      <calculatedColumnFormula>IF(ISNUMBER(_xlfn.XLOOKUP($H2,IRMS[ID],IRMS[δ¹³CVPDB (‰)],,0)),_xlfn.XLOOKUP($H2,IRMS[ID],IRMS[δ¹³CVPDB (‰)],,0),NA())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90EB-26C9-435A-A51C-BB4E328F38E8}" name="IRMS" displayName="IRMS" ref="A1:N706" totalsRowShown="0" headerRowDxfId="18" headerRowBorderDxfId="17" tableBorderDxfId="16" totalsRowBorderDxfId="15">
  <autoFilter ref="A1:N706" xr:uid="{A960E1F2-D3EC-43D2-BE30-7164EB7BC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38">
    <sortCondition ref="A2:A238"/>
  </sortState>
  <tableColumns count="14">
    <tableColumn id="1" xr3:uid="{80AB69B1-7F32-4FBC-A20C-5906F65189EA}" name="ID" dataDxfId="14"/>
    <tableColumn id="2" xr3:uid="{A888D1F4-3738-442F-A54C-EA5316F77FF0}" name="Name" dataDxfId="13"/>
    <tableColumn id="5" xr3:uid="{CA97AB6F-AD76-4C12-AA1F-D327B811A8F6}" name="Sample Type" dataDxfId="12"/>
    <tableColumn id="4" xr3:uid="{9EB1E643-3BCB-40E8-A17D-186916113EB6}" name="Mass (mg)" dataDxfId="11"/>
    <tableColumn id="8" xr3:uid="{9D2C3169-C3CA-4DCF-889A-AB04DB9826FD}" name="N Beam Height (nA)" dataDxfId="10"/>
    <tableColumn id="3" xr3:uid="{2CA00623-F8AA-4176-8EAF-A8CF061CF7F6}" name="Reference δ¹⁵N (‰)" dataDxfId="9"/>
    <tableColumn id="7" xr3:uid="{E1F6F506-C415-431D-BB4C-803207B96F49}" name="%N" dataDxfId="8"/>
    <tableColumn id="10" xr3:uid="{BC4097E1-9E55-457F-9691-08D1E2163830}" name="mgN" dataDxfId="7"/>
    <tableColumn id="33" xr3:uid="{E010D1CD-F061-4876-8C3E-8F6CDEE9EE6F}" name="δ¹⁵NAir (‰)" dataDxfId="6"/>
    <tableColumn id="9" xr3:uid="{1C72FDAE-40AD-4F18-A754-1EC9E6419FA5}" name="C Beam Height (nA)" dataDxfId="5"/>
    <tableColumn id="11" xr3:uid="{BCBE1FA9-BAC7-43F6-B76B-748BC131D00A}" name="Reference δ¹³C (‰)" dataDxfId="4"/>
    <tableColumn id="6" xr3:uid="{D3D2F0F8-1519-4A2B-B24A-D2BF02B836F8}" name="%C" dataDxfId="3"/>
    <tableColumn id="12" xr3:uid="{7DAB5D4E-0F9D-42A1-A6DA-25FD0A89D4FA}" name="mgC" dataDxfId="2"/>
    <tableColumn id="30" xr3:uid="{73E63995-E879-42DB-BE0C-F15926CC3A7E}" name="δ¹³CVPDB (‰)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554-EE29-47BE-B6F3-A0911FF15A20}">
  <dimension ref="A1:O161"/>
  <sheetViews>
    <sheetView tabSelected="1" workbookViewId="0">
      <selection activeCell="C1" sqref="C1"/>
    </sheetView>
  </sheetViews>
  <sheetFormatPr defaultRowHeight="14.5" x14ac:dyDescent="0.35"/>
  <cols>
    <col min="1" max="1" width="10.453125" customWidth="1"/>
    <col min="2" max="2" width="10.453125" bestFit="1" customWidth="1"/>
    <col min="3" max="3" width="10.453125" customWidth="1"/>
    <col min="5" max="5" width="12.36328125" style="35" bestFit="1" customWidth="1"/>
    <col min="7" max="8" width="11.453125" bestFit="1" customWidth="1"/>
    <col min="10" max="10" width="10.453125" style="1" customWidth="1"/>
    <col min="11" max="11" width="8.7265625" style="1"/>
    <col min="12" max="12" width="11.08984375" style="52" bestFit="1" customWidth="1"/>
    <col min="13" max="13" width="8.7265625" style="1"/>
    <col min="14" max="14" width="9.36328125" style="1" customWidth="1"/>
    <col min="15" max="15" width="11.08984375" style="52" bestFit="1" customWidth="1"/>
    <col min="16" max="16" width="9.6328125" customWidth="1"/>
    <col min="17" max="18" width="9.81640625" bestFit="1" customWidth="1"/>
    <col min="19" max="19" width="9.81640625" customWidth="1"/>
    <col min="20" max="21" width="11.08984375" bestFit="1" customWidth="1"/>
    <col min="22" max="22" width="13.08984375" customWidth="1"/>
  </cols>
  <sheetData>
    <row r="1" spans="1:15" ht="16.5" x14ac:dyDescent="0.45">
      <c r="A1" s="12" t="s">
        <v>78</v>
      </c>
      <c r="B1" s="12" t="s">
        <v>21</v>
      </c>
      <c r="C1" s="12" t="s">
        <v>170</v>
      </c>
      <c r="D1" s="32" t="s">
        <v>53</v>
      </c>
      <c r="E1" s="7" t="s">
        <v>54</v>
      </c>
      <c r="F1" s="7" t="s">
        <v>24</v>
      </c>
      <c r="G1" s="7" t="s">
        <v>22</v>
      </c>
      <c r="H1" s="7" t="s">
        <v>23</v>
      </c>
      <c r="I1" s="9" t="s">
        <v>2</v>
      </c>
      <c r="J1" s="9" t="s">
        <v>28</v>
      </c>
      <c r="K1" s="49" t="s">
        <v>9</v>
      </c>
      <c r="L1" s="10" t="s">
        <v>1</v>
      </c>
      <c r="M1" s="11" t="s">
        <v>29</v>
      </c>
      <c r="N1" s="53" t="s">
        <v>10</v>
      </c>
      <c r="O1"/>
    </row>
    <row r="2" spans="1:15" x14ac:dyDescent="0.35">
      <c r="A2" s="13" t="s">
        <v>80</v>
      </c>
      <c r="B2" s="13">
        <v>44574</v>
      </c>
      <c r="C2" s="13"/>
      <c r="D2" s="33">
        <v>1</v>
      </c>
      <c r="E2" s="41">
        <v>300</v>
      </c>
      <c r="F2" s="60" t="s">
        <v>57</v>
      </c>
      <c r="G2" s="14" t="s">
        <v>55</v>
      </c>
      <c r="H2" s="24">
        <v>15975</v>
      </c>
      <c r="I2" s="43" t="e">
        <f>IF(ISNUMBER(_xlfn.XLOOKUP($H2,IRMS[ID],IRMS[mgN],,0)),_xlfn.XLOOKUP($H2,IRMS[ID],IRMS[mgN],,0),NA())</f>
        <v>#N/A</v>
      </c>
      <c r="J2" s="43" t="e">
        <f>100*(Table1[[#This Row],[%N]]/100)/(Table1[[#This Row],[Volume (mL)]]/1000)</f>
        <v>#N/A</v>
      </c>
      <c r="K2" s="50">
        <f>IF(ISNUMBER(_xlfn.XLOOKUP($H2,IRMS[ID],IRMS[δ¹⁵NAir (‰)],,0)),_xlfn.XLOOKUP($H2,IRMS[ID],IRMS[δ¹⁵NAir (‰)],,0),NA())</f>
        <v>7.71</v>
      </c>
      <c r="L2" s="44" t="e">
        <f>IF(ISNUMBER(_xlfn.XLOOKUP($H2,IRMS[ID],IRMS[mgC],,0)),_xlfn.XLOOKUP($H2,IRMS[ID],IRMS[mgC],,0),NA())</f>
        <v>#N/A</v>
      </c>
      <c r="M2" s="45" t="e">
        <f>100*(Table1[[#This Row],[%C]]/100)/(Table1[[#This Row],[Volume (mL)]]/1000)</f>
        <v>#N/A</v>
      </c>
      <c r="N2" s="54">
        <f>IF(ISNUMBER(_xlfn.XLOOKUP($H2,IRMS[ID],IRMS[δ¹³CVPDB (‰)],,0)),_xlfn.XLOOKUP($H2,IRMS[ID],IRMS[δ¹³CVPDB (‰)],,0),NA())</f>
        <v>-22.77</v>
      </c>
      <c r="O2"/>
    </row>
    <row r="3" spans="1:15" x14ac:dyDescent="0.35">
      <c r="A3" s="13" t="s">
        <v>80</v>
      </c>
      <c r="B3" s="13">
        <v>44574</v>
      </c>
      <c r="C3" s="90"/>
      <c r="D3" s="34">
        <v>2</v>
      </c>
      <c r="E3" s="42">
        <v>300</v>
      </c>
      <c r="F3" s="59" t="s">
        <v>34</v>
      </c>
      <c r="G3" s="36" t="s">
        <v>55</v>
      </c>
      <c r="H3" s="24">
        <v>15976</v>
      </c>
      <c r="I3" s="46" t="e">
        <f>IF(ISNUMBER(_xlfn.XLOOKUP($H3,IRMS[ID],IRMS[mgN],,0)),_xlfn.XLOOKUP($H3,IRMS[ID],IRMS[mgN],,0),NA())</f>
        <v>#N/A</v>
      </c>
      <c r="J3" s="46" t="e">
        <f>100*(Table1[[#This Row],[%N]]/100)/(Table1[[#This Row],[Volume (mL)]]/1000)</f>
        <v>#N/A</v>
      </c>
      <c r="K3" s="51">
        <f>IF(ISNUMBER(_xlfn.XLOOKUP($H3,IRMS[ID],IRMS[δ¹⁵NAir (‰)],,0)),_xlfn.XLOOKUP($H3,IRMS[ID],IRMS[δ¹⁵NAir (‰)],,0),NA())</f>
        <v>8.26</v>
      </c>
      <c r="L3" s="47" t="e">
        <f>IF(ISNUMBER(_xlfn.XLOOKUP($H3,IRMS[ID],IRMS[mgC],,0)),_xlfn.XLOOKUP($H3,IRMS[ID],IRMS[mgC],,0),NA())</f>
        <v>#N/A</v>
      </c>
      <c r="M3" s="48" t="e">
        <f>100*(Table1[[#This Row],[%C]]/100)/(Table1[[#This Row],[Volume (mL)]]/1000)</f>
        <v>#N/A</v>
      </c>
      <c r="N3" s="55">
        <f>IF(ISNUMBER(_xlfn.XLOOKUP($H3,IRMS[ID],IRMS[δ¹³CVPDB (‰)],,0)),_xlfn.XLOOKUP($H3,IRMS[ID],IRMS[δ¹³CVPDB (‰)],,0),NA())</f>
        <v>-21.78</v>
      </c>
      <c r="O3"/>
    </row>
    <row r="4" spans="1:15" x14ac:dyDescent="0.35">
      <c r="A4" s="13" t="s">
        <v>80</v>
      </c>
      <c r="B4" s="13">
        <v>44574</v>
      </c>
      <c r="C4" s="13"/>
      <c r="D4" s="33">
        <v>3</v>
      </c>
      <c r="E4" s="41">
        <v>300</v>
      </c>
      <c r="F4" s="60" t="s">
        <v>35</v>
      </c>
      <c r="G4" s="14" t="s">
        <v>55</v>
      </c>
      <c r="H4" s="24">
        <v>15977</v>
      </c>
      <c r="I4" s="43" t="e">
        <f>IF(ISNUMBER(_xlfn.XLOOKUP($H4,IRMS[ID],IRMS[mgN],,0)),_xlfn.XLOOKUP($H4,IRMS[ID],IRMS[mgN],,0),NA())</f>
        <v>#N/A</v>
      </c>
      <c r="J4" s="43" t="e">
        <f>100*(Table1[[#This Row],[%N]]/100)/(Table1[[#This Row],[Volume (mL)]]/1000)</f>
        <v>#N/A</v>
      </c>
      <c r="K4" s="50">
        <f>IF(ISNUMBER(_xlfn.XLOOKUP($H4,IRMS[ID],IRMS[δ¹⁵NAir (‰)],,0)),_xlfn.XLOOKUP($H4,IRMS[ID],IRMS[δ¹⁵NAir (‰)],,0),NA())</f>
        <v>8.5299999999999994</v>
      </c>
      <c r="L4" s="44" t="e">
        <f>IF(ISNUMBER(_xlfn.XLOOKUP($H4,IRMS[ID],IRMS[mgC],,0)),_xlfn.XLOOKUP($H4,IRMS[ID],IRMS[mgC],,0),NA())</f>
        <v>#N/A</v>
      </c>
      <c r="M4" s="45" t="e">
        <f>100*(Table1[[#This Row],[%C]]/100)/(Table1[[#This Row],[Volume (mL)]]/1000)</f>
        <v>#N/A</v>
      </c>
      <c r="N4" s="54">
        <f>IF(ISNUMBER(_xlfn.XLOOKUP($H4,IRMS[ID],IRMS[δ¹³CVPDB (‰)],,0)),_xlfn.XLOOKUP($H4,IRMS[ID],IRMS[δ¹³CVPDB (‰)],,0),NA())</f>
        <v>-21.95</v>
      </c>
      <c r="O4"/>
    </row>
    <row r="5" spans="1:15" x14ac:dyDescent="0.35">
      <c r="A5" s="13" t="s">
        <v>80</v>
      </c>
      <c r="B5" s="13">
        <v>44574</v>
      </c>
      <c r="C5" s="13"/>
      <c r="D5" s="33">
        <v>4</v>
      </c>
      <c r="E5" s="41">
        <v>300</v>
      </c>
      <c r="F5" s="59" t="s">
        <v>36</v>
      </c>
      <c r="G5" s="36" t="s">
        <v>55</v>
      </c>
      <c r="H5" s="24">
        <v>15978</v>
      </c>
      <c r="I5" s="43" t="e">
        <f>IF(ISNUMBER(_xlfn.XLOOKUP($H5,IRMS[ID],IRMS[mgN],,0)),_xlfn.XLOOKUP($H5,IRMS[ID],IRMS[mgN],,0),NA())</f>
        <v>#N/A</v>
      </c>
      <c r="J5" s="43" t="e">
        <f>100*(Table1[[#This Row],[%N]]/100)/(Table1[[#This Row],[Volume (mL)]]/1000)</f>
        <v>#N/A</v>
      </c>
      <c r="K5" s="50">
        <f>IF(ISNUMBER(_xlfn.XLOOKUP($H5,IRMS[ID],IRMS[δ¹⁵NAir (‰)],,0)),_xlfn.XLOOKUP($H5,IRMS[ID],IRMS[δ¹⁵NAir (‰)],,0),NA())</f>
        <v>8.16</v>
      </c>
      <c r="L5" s="44" t="e">
        <f>IF(ISNUMBER(_xlfn.XLOOKUP($H5,IRMS[ID],IRMS[mgC],,0)),_xlfn.XLOOKUP($H5,IRMS[ID],IRMS[mgC],,0),NA())</f>
        <v>#N/A</v>
      </c>
      <c r="M5" s="45" t="e">
        <f>100*(Table1[[#This Row],[%C]]/100)/(Table1[[#This Row],[Volume (mL)]]/1000)</f>
        <v>#N/A</v>
      </c>
      <c r="N5" s="54">
        <f>IF(ISNUMBER(_xlfn.XLOOKUP($H5,IRMS[ID],IRMS[δ¹³CVPDB (‰)],,0)),_xlfn.XLOOKUP($H5,IRMS[ID],IRMS[δ¹³CVPDB (‰)],,0),NA())</f>
        <v>-21.96</v>
      </c>
      <c r="O5"/>
    </row>
    <row r="6" spans="1:15" x14ac:dyDescent="0.35">
      <c r="A6" s="13" t="s">
        <v>80</v>
      </c>
      <c r="B6" s="13">
        <v>44574</v>
      </c>
      <c r="C6" s="90"/>
      <c r="D6" s="34">
        <v>5</v>
      </c>
      <c r="E6" s="41">
        <v>300</v>
      </c>
      <c r="F6" s="60" t="s">
        <v>37</v>
      </c>
      <c r="G6" s="14" t="s">
        <v>55</v>
      </c>
      <c r="H6" s="24">
        <v>15979</v>
      </c>
      <c r="I6" s="43" t="e">
        <f>IF(ISNUMBER(_xlfn.XLOOKUP($H6,IRMS[ID],IRMS[mgN],,0)),_xlfn.XLOOKUP($H6,IRMS[ID],IRMS[mgN],,0),NA())</f>
        <v>#N/A</v>
      </c>
      <c r="J6" s="43" t="e">
        <f>100*(Table1[[#This Row],[%N]]/100)/(Table1[[#This Row],[Volume (mL)]]/1000)</f>
        <v>#N/A</v>
      </c>
      <c r="K6" s="50">
        <f>IF(ISNUMBER(_xlfn.XLOOKUP($H6,IRMS[ID],IRMS[δ¹⁵NAir (‰)],,0)),_xlfn.XLOOKUP($H6,IRMS[ID],IRMS[δ¹⁵NAir (‰)],,0),NA())</f>
        <v>8.16</v>
      </c>
      <c r="L6" s="44" t="e">
        <f>IF(ISNUMBER(_xlfn.XLOOKUP($H6,IRMS[ID],IRMS[mgC],,0)),_xlfn.XLOOKUP($H6,IRMS[ID],IRMS[mgC],,0),NA())</f>
        <v>#N/A</v>
      </c>
      <c r="M6" s="45" t="e">
        <f>100*(Table1[[#This Row],[%C]]/100)/(Table1[[#This Row],[Volume (mL)]]/1000)</f>
        <v>#N/A</v>
      </c>
      <c r="N6" s="54">
        <f>IF(ISNUMBER(_xlfn.XLOOKUP($H6,IRMS[ID],IRMS[δ¹³CVPDB (‰)],,0)),_xlfn.XLOOKUP($H6,IRMS[ID],IRMS[δ¹³CVPDB (‰)],,0),NA())</f>
        <v>-23.25</v>
      </c>
      <c r="O6"/>
    </row>
    <row r="7" spans="1:15" x14ac:dyDescent="0.35">
      <c r="A7" s="13" t="s">
        <v>80</v>
      </c>
      <c r="B7" s="13">
        <v>44574</v>
      </c>
      <c r="C7" s="13"/>
      <c r="D7" s="33">
        <v>6</v>
      </c>
      <c r="E7" s="41">
        <v>300</v>
      </c>
      <c r="F7" s="59" t="s">
        <v>38</v>
      </c>
      <c r="G7" s="36" t="s">
        <v>55</v>
      </c>
      <c r="H7" s="24">
        <v>15980</v>
      </c>
      <c r="I7" s="43" t="e">
        <f>IF(ISNUMBER(_xlfn.XLOOKUP($H7,IRMS[ID],IRMS[mgN],,0)),_xlfn.XLOOKUP($H7,IRMS[ID],IRMS[mgN],,0),NA())</f>
        <v>#N/A</v>
      </c>
      <c r="J7" s="43" t="e">
        <f>100*(Table1[[#This Row],[%N]]/100)/(Table1[[#This Row],[Volume (mL)]]/1000)</f>
        <v>#N/A</v>
      </c>
      <c r="K7" s="50">
        <f>IF(ISNUMBER(_xlfn.XLOOKUP($H7,IRMS[ID],IRMS[δ¹⁵NAir (‰)],,0)),_xlfn.XLOOKUP($H7,IRMS[ID],IRMS[δ¹⁵NAir (‰)],,0),NA())</f>
        <v>9.16</v>
      </c>
      <c r="L7" s="44" t="e">
        <f>IF(ISNUMBER(_xlfn.XLOOKUP($H7,IRMS[ID],IRMS[mgC],,0)),_xlfn.XLOOKUP($H7,IRMS[ID],IRMS[mgC],,0),NA())</f>
        <v>#N/A</v>
      </c>
      <c r="M7" s="45" t="e">
        <f>100*(Table1[[#This Row],[%C]]/100)/(Table1[[#This Row],[Volume (mL)]]/1000)</f>
        <v>#N/A</v>
      </c>
      <c r="N7" s="54">
        <f>IF(ISNUMBER(_xlfn.XLOOKUP($H7,IRMS[ID],IRMS[δ¹³CVPDB (‰)],,0)),_xlfn.XLOOKUP($H7,IRMS[ID],IRMS[δ¹³CVPDB (‰)],,0),NA())</f>
        <v>-22.75</v>
      </c>
      <c r="O7"/>
    </row>
    <row r="8" spans="1:15" x14ac:dyDescent="0.35">
      <c r="A8" s="13" t="s">
        <v>80</v>
      </c>
      <c r="B8" s="13">
        <v>44574</v>
      </c>
      <c r="C8" s="13"/>
      <c r="D8" s="33">
        <v>7</v>
      </c>
      <c r="E8" s="41">
        <v>300</v>
      </c>
      <c r="F8" s="60" t="s">
        <v>39</v>
      </c>
      <c r="G8" s="14" t="s">
        <v>55</v>
      </c>
      <c r="H8" s="24">
        <v>15981</v>
      </c>
      <c r="I8" s="43" t="e">
        <f>IF(ISNUMBER(_xlfn.XLOOKUP($H8,IRMS[ID],IRMS[mgN],,0)),_xlfn.XLOOKUP($H8,IRMS[ID],IRMS[mgN],,0),NA())</f>
        <v>#N/A</v>
      </c>
      <c r="J8" s="43" t="e">
        <f>100*(Table1[[#This Row],[%N]]/100)/(Table1[[#This Row],[Volume (mL)]]/1000)</f>
        <v>#N/A</v>
      </c>
      <c r="K8" s="50">
        <f>IF(ISNUMBER(_xlfn.XLOOKUP($H8,IRMS[ID],IRMS[δ¹⁵NAir (‰)],,0)),_xlfn.XLOOKUP($H8,IRMS[ID],IRMS[δ¹⁵NAir (‰)],,0),NA())</f>
        <v>8.58</v>
      </c>
      <c r="L8" s="44" t="e">
        <f>IF(ISNUMBER(_xlfn.XLOOKUP($H8,IRMS[ID],IRMS[mgC],,0)),_xlfn.XLOOKUP($H8,IRMS[ID],IRMS[mgC],,0),NA())</f>
        <v>#N/A</v>
      </c>
      <c r="M8" s="45" t="e">
        <f>100*(Table1[[#This Row],[%C]]/100)/(Table1[[#This Row],[Volume (mL)]]/1000)</f>
        <v>#N/A</v>
      </c>
      <c r="N8" s="54">
        <f>IF(ISNUMBER(_xlfn.XLOOKUP($H8,IRMS[ID],IRMS[δ¹³CVPDB (‰)],,0)),_xlfn.XLOOKUP($H8,IRMS[ID],IRMS[δ¹³CVPDB (‰)],,0),NA())</f>
        <v>-22.02</v>
      </c>
      <c r="O8"/>
    </row>
    <row r="9" spans="1:15" x14ac:dyDescent="0.35">
      <c r="A9" s="13" t="s">
        <v>80</v>
      </c>
      <c r="B9" s="13">
        <v>44574</v>
      </c>
      <c r="C9" s="90"/>
      <c r="D9" s="34">
        <v>8</v>
      </c>
      <c r="E9" s="41">
        <v>300</v>
      </c>
      <c r="F9" s="59" t="s">
        <v>40</v>
      </c>
      <c r="G9" s="36" t="s">
        <v>55</v>
      </c>
      <c r="H9" s="24">
        <v>15982</v>
      </c>
      <c r="I9" s="43" t="e">
        <f>IF(ISNUMBER(_xlfn.XLOOKUP($H9,IRMS[ID],IRMS[mgN],,0)),_xlfn.XLOOKUP($H9,IRMS[ID],IRMS[mgN],,0),NA())</f>
        <v>#N/A</v>
      </c>
      <c r="J9" s="43" t="e">
        <f>100*(Table1[[#This Row],[%N]]/100)/(Table1[[#This Row],[Volume (mL)]]/1000)</f>
        <v>#N/A</v>
      </c>
      <c r="K9" s="50">
        <f>IF(ISNUMBER(_xlfn.XLOOKUP($H9,IRMS[ID],IRMS[δ¹⁵NAir (‰)],,0)),_xlfn.XLOOKUP($H9,IRMS[ID],IRMS[δ¹⁵NAir (‰)],,0),NA())</f>
        <v>8.83</v>
      </c>
      <c r="L9" s="44" t="e">
        <f>IF(ISNUMBER(_xlfn.XLOOKUP($H9,IRMS[ID],IRMS[mgC],,0)),_xlfn.XLOOKUP($H9,IRMS[ID],IRMS[mgC],,0),NA())</f>
        <v>#N/A</v>
      </c>
      <c r="M9" s="45" t="e">
        <f>100*(Table1[[#This Row],[%C]]/100)/(Table1[[#This Row],[Volume (mL)]]/1000)</f>
        <v>#N/A</v>
      </c>
      <c r="N9" s="54">
        <f>IF(ISNUMBER(_xlfn.XLOOKUP($H9,IRMS[ID],IRMS[δ¹³CVPDB (‰)],,0)),_xlfn.XLOOKUP($H9,IRMS[ID],IRMS[δ¹³CVPDB (‰)],,0),NA())</f>
        <v>-22.28</v>
      </c>
      <c r="O9"/>
    </row>
    <row r="10" spans="1:15" x14ac:dyDescent="0.35">
      <c r="A10" s="13" t="s">
        <v>80</v>
      </c>
      <c r="B10" s="13">
        <v>44574</v>
      </c>
      <c r="C10" s="13"/>
      <c r="D10" s="33">
        <v>9</v>
      </c>
      <c r="E10" s="41">
        <v>250</v>
      </c>
      <c r="F10" s="60" t="s">
        <v>41</v>
      </c>
      <c r="G10" s="14" t="s">
        <v>55</v>
      </c>
      <c r="H10" s="24">
        <v>15983</v>
      </c>
      <c r="I10" s="43" t="e">
        <f>IF(ISNUMBER(_xlfn.XLOOKUP($H10,IRMS[ID],IRMS[mgN],,0)),_xlfn.XLOOKUP($H10,IRMS[ID],IRMS[mgN],,0),NA())</f>
        <v>#N/A</v>
      </c>
      <c r="J10" s="43" t="e">
        <f>100*(Table1[[#This Row],[%N]]/100)/(Table1[[#This Row],[Volume (mL)]]/1000)</f>
        <v>#N/A</v>
      </c>
      <c r="K10" s="50">
        <f>IF(ISNUMBER(_xlfn.XLOOKUP($H10,IRMS[ID],IRMS[δ¹⁵NAir (‰)],,0)),_xlfn.XLOOKUP($H10,IRMS[ID],IRMS[δ¹⁵NAir (‰)],,0),NA())</f>
        <v>7.16</v>
      </c>
      <c r="L10" s="44" t="e">
        <f>IF(ISNUMBER(_xlfn.XLOOKUP($H10,IRMS[ID],IRMS[mgC],,0)),_xlfn.XLOOKUP($H10,IRMS[ID],IRMS[mgC],,0),NA())</f>
        <v>#N/A</v>
      </c>
      <c r="M10" s="45" t="e">
        <f>100*(Table1[[#This Row],[%C]]/100)/(Table1[[#This Row],[Volume (mL)]]/1000)</f>
        <v>#N/A</v>
      </c>
      <c r="N10" s="54">
        <f>IF(ISNUMBER(_xlfn.XLOOKUP($H10,IRMS[ID],IRMS[δ¹³CVPDB (‰)],,0)),_xlfn.XLOOKUP($H10,IRMS[ID],IRMS[δ¹³CVPDB (‰)],,0),NA())</f>
        <v>-26.26</v>
      </c>
      <c r="O10"/>
    </row>
    <row r="11" spans="1:15" x14ac:dyDescent="0.35">
      <c r="A11" s="13" t="s">
        <v>80</v>
      </c>
      <c r="B11" s="13">
        <v>44574</v>
      </c>
      <c r="C11" s="13"/>
      <c r="D11" s="33">
        <v>10</v>
      </c>
      <c r="E11" s="41">
        <v>200</v>
      </c>
      <c r="F11" s="59" t="s">
        <v>42</v>
      </c>
      <c r="G11" s="36" t="s">
        <v>55</v>
      </c>
      <c r="H11" s="24">
        <v>15984</v>
      </c>
      <c r="I11" s="43" t="e">
        <f>IF(ISNUMBER(_xlfn.XLOOKUP($H11,IRMS[ID],IRMS[mgN],,0)),_xlfn.XLOOKUP($H11,IRMS[ID],IRMS[mgN],,0),NA())</f>
        <v>#N/A</v>
      </c>
      <c r="J11" s="43" t="e">
        <f>100*(Table1[[#This Row],[%N]]/100)/(Table1[[#This Row],[Volume (mL)]]/1000)</f>
        <v>#N/A</v>
      </c>
      <c r="K11" s="50">
        <f>IF(ISNUMBER(_xlfn.XLOOKUP($H11,IRMS[ID],IRMS[δ¹⁵NAir (‰)],,0)),_xlfn.XLOOKUP($H11,IRMS[ID],IRMS[δ¹⁵NAir (‰)],,0),NA())</f>
        <v>7.84</v>
      </c>
      <c r="L11" s="44" t="e">
        <f>IF(ISNUMBER(_xlfn.XLOOKUP($H11,IRMS[ID],IRMS[mgC],,0)),_xlfn.XLOOKUP($H11,IRMS[ID],IRMS[mgC],,0),NA())</f>
        <v>#N/A</v>
      </c>
      <c r="M11" s="45" t="e">
        <f>100*(Table1[[#This Row],[%C]]/100)/(Table1[[#This Row],[Volume (mL)]]/1000)</f>
        <v>#N/A</v>
      </c>
      <c r="N11" s="54">
        <f>IF(ISNUMBER(_xlfn.XLOOKUP($H11,IRMS[ID],IRMS[δ¹³CVPDB (‰)],,0)),_xlfn.XLOOKUP($H11,IRMS[ID],IRMS[δ¹³CVPDB (‰)],,0),NA())</f>
        <v>-25.49</v>
      </c>
      <c r="O11"/>
    </row>
    <row r="12" spans="1:15" x14ac:dyDescent="0.35">
      <c r="A12" s="13" t="s">
        <v>80</v>
      </c>
      <c r="B12" s="13">
        <v>44574</v>
      </c>
      <c r="C12" s="13"/>
      <c r="D12" s="33">
        <v>1</v>
      </c>
      <c r="E12" s="41">
        <v>300</v>
      </c>
      <c r="F12" s="59" t="s">
        <v>43</v>
      </c>
      <c r="G12" s="36" t="s">
        <v>56</v>
      </c>
      <c r="H12" s="65">
        <v>17140</v>
      </c>
      <c r="I12" s="46">
        <f>IF(ISNUMBER(_xlfn.XLOOKUP($H12,IRMS[ID],IRMS[mgN],,0)),_xlfn.XLOOKUP($H12,IRMS[ID],IRMS[mgN],,0),NA())</f>
        <v>4.0399999999999998E-2</v>
      </c>
      <c r="J12" s="46">
        <f>100*(Table1[[#This Row],[%N]]/100)/(Table1[[#This Row],[Volume (mL)]]/1000)</f>
        <v>0.13466666666666666</v>
      </c>
      <c r="K12" s="51">
        <f>IF(ISNUMBER(_xlfn.XLOOKUP($H12,IRMS[ID],IRMS[δ¹⁵NAir (‰)],,0)),_xlfn.XLOOKUP($H12,IRMS[ID],IRMS[δ¹⁵NAir (‰)],,0),NA())</f>
        <v>7.86</v>
      </c>
      <c r="L12" s="47" t="e">
        <f>IF(ISNUMBER(_xlfn.XLOOKUP($H12,IRMS[ID],IRMS[mgC],,0)),_xlfn.XLOOKUP($H12,IRMS[ID],IRMS[mgC],,0),NA())</f>
        <v>#N/A</v>
      </c>
      <c r="M12" s="48" t="e">
        <f>100*(Table1[[#This Row],[%C]]/100)/(Table1[[#This Row],[Volume (mL)]]/1000)</f>
        <v>#N/A</v>
      </c>
      <c r="N12" s="55" t="e">
        <f>IF(ISNUMBER(_xlfn.XLOOKUP($H12,IRMS[ID],IRMS[δ¹³CVPDB (‰)],,0)),_xlfn.XLOOKUP($H12,IRMS[ID],IRMS[δ¹³CVPDB (‰)],,0),NA())</f>
        <v>#N/A</v>
      </c>
      <c r="O12"/>
    </row>
    <row r="13" spans="1:15" x14ac:dyDescent="0.35">
      <c r="A13" s="13" t="s">
        <v>80</v>
      </c>
      <c r="B13" s="13">
        <v>44574</v>
      </c>
      <c r="C13" s="90"/>
      <c r="D13" s="34">
        <v>2</v>
      </c>
      <c r="E13" s="42">
        <v>300</v>
      </c>
      <c r="F13" s="61" t="s">
        <v>44</v>
      </c>
      <c r="G13" s="36" t="s">
        <v>56</v>
      </c>
      <c r="H13" s="65">
        <v>17141</v>
      </c>
      <c r="I13" s="43">
        <f>IF(ISNUMBER(_xlfn.XLOOKUP($H13,IRMS[ID],IRMS[mgN],,0)),_xlfn.XLOOKUP($H13,IRMS[ID],IRMS[mgN],,0),NA())</f>
        <v>5.45E-2</v>
      </c>
      <c r="J13" s="43">
        <f>100*(Table1[[#This Row],[%N]]/100)/(Table1[[#This Row],[Volume (mL)]]/1000)</f>
        <v>0.18166666666666667</v>
      </c>
      <c r="K13" s="50">
        <f>IF(ISNUMBER(_xlfn.XLOOKUP($H13,IRMS[ID],IRMS[δ¹⁵NAir (‰)],,0)),_xlfn.XLOOKUP($H13,IRMS[ID],IRMS[δ¹⁵NAir (‰)],,0),NA())</f>
        <v>8.4700000000000006</v>
      </c>
      <c r="L13" s="44" t="e">
        <f>IF(ISNUMBER(_xlfn.XLOOKUP($H13,IRMS[ID],IRMS[mgC],,0)),_xlfn.XLOOKUP($H13,IRMS[ID],IRMS[mgC],,0),NA())</f>
        <v>#N/A</v>
      </c>
      <c r="M13" s="45" t="e">
        <f>100*(Table1[[#This Row],[%C]]/100)/(Table1[[#This Row],[Volume (mL)]]/1000)</f>
        <v>#N/A</v>
      </c>
      <c r="N13" s="54" t="e">
        <f>IF(ISNUMBER(_xlfn.XLOOKUP($H13,IRMS[ID],IRMS[δ¹³CVPDB (‰)],,0)),_xlfn.XLOOKUP($H13,IRMS[ID],IRMS[δ¹³CVPDB (‰)],,0),NA())</f>
        <v>#N/A</v>
      </c>
      <c r="O13"/>
    </row>
    <row r="14" spans="1:15" x14ac:dyDescent="0.35">
      <c r="A14" s="13" t="s">
        <v>80</v>
      </c>
      <c r="B14" s="13">
        <v>44574</v>
      </c>
      <c r="C14" s="13"/>
      <c r="D14" s="33">
        <v>3</v>
      </c>
      <c r="E14" s="41">
        <v>300</v>
      </c>
      <c r="F14" s="59" t="s">
        <v>45</v>
      </c>
      <c r="G14" s="36" t="s">
        <v>56</v>
      </c>
      <c r="H14" s="65">
        <v>17142</v>
      </c>
      <c r="I14" s="43">
        <f>IF(ISNUMBER(_xlfn.XLOOKUP($H14,IRMS[ID],IRMS[mgN],,0)),_xlfn.XLOOKUP($H14,IRMS[ID],IRMS[mgN],,0),NA())</f>
        <v>5.57E-2</v>
      </c>
      <c r="J14" s="43">
        <f>100*(Table1[[#This Row],[%N]]/100)/(Table1[[#This Row],[Volume (mL)]]/1000)</f>
        <v>0.18566666666666667</v>
      </c>
      <c r="K14" s="50">
        <f>IF(ISNUMBER(_xlfn.XLOOKUP($H14,IRMS[ID],IRMS[δ¹⁵NAir (‰)],,0)),_xlfn.XLOOKUP($H14,IRMS[ID],IRMS[δ¹⁵NAir (‰)],,0),NA())</f>
        <v>8.99</v>
      </c>
      <c r="L14" s="44" t="e">
        <f>IF(ISNUMBER(_xlfn.XLOOKUP($H14,IRMS[ID],IRMS[mgC],,0)),_xlfn.XLOOKUP($H14,IRMS[ID],IRMS[mgC],,0),NA())</f>
        <v>#N/A</v>
      </c>
      <c r="M14" s="45" t="e">
        <f>100*(Table1[[#This Row],[%C]]/100)/(Table1[[#This Row],[Volume (mL)]]/1000)</f>
        <v>#N/A</v>
      </c>
      <c r="N14" s="54" t="e">
        <f>IF(ISNUMBER(_xlfn.XLOOKUP($H14,IRMS[ID],IRMS[δ¹³CVPDB (‰)],,0)),_xlfn.XLOOKUP($H14,IRMS[ID],IRMS[δ¹³CVPDB (‰)],,0),NA())</f>
        <v>#N/A</v>
      </c>
      <c r="O14"/>
    </row>
    <row r="15" spans="1:15" x14ac:dyDescent="0.35">
      <c r="A15" s="13" t="s">
        <v>80</v>
      </c>
      <c r="B15" s="13">
        <v>44574</v>
      </c>
      <c r="C15" s="13"/>
      <c r="D15" s="33">
        <v>4</v>
      </c>
      <c r="E15" s="41">
        <v>300</v>
      </c>
      <c r="F15" s="61" t="s">
        <v>46</v>
      </c>
      <c r="G15" s="36" t="s">
        <v>56</v>
      </c>
      <c r="H15" s="65">
        <v>17143</v>
      </c>
      <c r="I15" s="43">
        <f>IF(ISNUMBER(_xlfn.XLOOKUP($H15,IRMS[ID],IRMS[mgN],,0)),_xlfn.XLOOKUP($H15,IRMS[ID],IRMS[mgN],,0),NA())</f>
        <v>5.2200000000000003E-2</v>
      </c>
      <c r="J15" s="43">
        <f>100*(Table1[[#This Row],[%N]]/100)/(Table1[[#This Row],[Volume (mL)]]/1000)</f>
        <v>0.17400000000000002</v>
      </c>
      <c r="K15" s="50">
        <f>IF(ISNUMBER(_xlfn.XLOOKUP($H15,IRMS[ID],IRMS[δ¹⁵NAir (‰)],,0)),_xlfn.XLOOKUP($H15,IRMS[ID],IRMS[δ¹⁵NAir (‰)],,0),NA())</f>
        <v>8.2899999999999991</v>
      </c>
      <c r="L15" s="44" t="e">
        <f>IF(ISNUMBER(_xlfn.XLOOKUP($H15,IRMS[ID],IRMS[mgC],,0)),_xlfn.XLOOKUP($H15,IRMS[ID],IRMS[mgC],,0),NA())</f>
        <v>#N/A</v>
      </c>
      <c r="M15" s="45" t="e">
        <f>100*(Table1[[#This Row],[%C]]/100)/(Table1[[#This Row],[Volume (mL)]]/1000)</f>
        <v>#N/A</v>
      </c>
      <c r="N15" s="54" t="e">
        <f>IF(ISNUMBER(_xlfn.XLOOKUP($H15,IRMS[ID],IRMS[δ¹³CVPDB (‰)],,0)),_xlfn.XLOOKUP($H15,IRMS[ID],IRMS[δ¹³CVPDB (‰)],,0),NA())</f>
        <v>#N/A</v>
      </c>
      <c r="O15"/>
    </row>
    <row r="16" spans="1:15" x14ac:dyDescent="0.35">
      <c r="A16" s="13" t="s">
        <v>80</v>
      </c>
      <c r="B16" s="13">
        <v>44574</v>
      </c>
      <c r="C16" s="90"/>
      <c r="D16" s="34">
        <v>5</v>
      </c>
      <c r="E16" s="41">
        <v>300</v>
      </c>
      <c r="F16" s="59" t="s">
        <v>47</v>
      </c>
      <c r="G16" s="36" t="s">
        <v>56</v>
      </c>
      <c r="H16" s="65">
        <v>17144</v>
      </c>
      <c r="I16" s="43">
        <f>IF(ISNUMBER(_xlfn.XLOOKUP($H16,IRMS[ID],IRMS[mgN],,0)),_xlfn.XLOOKUP($H16,IRMS[ID],IRMS[mgN],,0),NA())</f>
        <v>6.6199999999999995E-2</v>
      </c>
      <c r="J16" s="43">
        <f>100*(Table1[[#This Row],[%N]]/100)/(Table1[[#This Row],[Volume (mL)]]/1000)</f>
        <v>0.22066666666666665</v>
      </c>
      <c r="K16" s="50">
        <f>IF(ISNUMBER(_xlfn.XLOOKUP($H16,IRMS[ID],IRMS[δ¹⁵NAir (‰)],,0)),_xlfn.XLOOKUP($H16,IRMS[ID],IRMS[δ¹⁵NAir (‰)],,0),NA())</f>
        <v>8.0399999999999991</v>
      </c>
      <c r="L16" s="44" t="e">
        <f>IF(ISNUMBER(_xlfn.XLOOKUP($H16,IRMS[ID],IRMS[mgC],,0)),_xlfn.XLOOKUP($H16,IRMS[ID],IRMS[mgC],,0),NA())</f>
        <v>#N/A</v>
      </c>
      <c r="M16" s="45" t="e">
        <f>100*(Table1[[#This Row],[%C]]/100)/(Table1[[#This Row],[Volume (mL)]]/1000)</f>
        <v>#N/A</v>
      </c>
      <c r="N16" s="54" t="e">
        <f>IF(ISNUMBER(_xlfn.XLOOKUP($H16,IRMS[ID],IRMS[δ¹³CVPDB (‰)],,0)),_xlfn.XLOOKUP($H16,IRMS[ID],IRMS[δ¹³CVPDB (‰)],,0),NA())</f>
        <v>#N/A</v>
      </c>
      <c r="O16"/>
    </row>
    <row r="17" spans="1:15" x14ac:dyDescent="0.35">
      <c r="A17" s="13" t="s">
        <v>80</v>
      </c>
      <c r="B17" s="13">
        <v>44574</v>
      </c>
      <c r="C17" s="13"/>
      <c r="D17" s="33">
        <v>6</v>
      </c>
      <c r="E17" s="41">
        <v>300</v>
      </c>
      <c r="F17" s="61" t="s">
        <v>48</v>
      </c>
      <c r="G17" s="36" t="s">
        <v>56</v>
      </c>
      <c r="H17" s="65">
        <v>17145</v>
      </c>
      <c r="I17" s="43">
        <f>IF(ISNUMBER(_xlfn.XLOOKUP($H17,IRMS[ID],IRMS[mgN],,0)),_xlfn.XLOOKUP($H17,IRMS[ID],IRMS[mgN],,0),NA())</f>
        <v>5.7000000000000002E-2</v>
      </c>
      <c r="J17" s="43">
        <f>100*(Table1[[#This Row],[%N]]/100)/(Table1[[#This Row],[Volume (mL)]]/1000)</f>
        <v>0.19</v>
      </c>
      <c r="K17" s="50">
        <f>IF(ISNUMBER(_xlfn.XLOOKUP($H17,IRMS[ID],IRMS[δ¹⁵NAir (‰)],,0)),_xlfn.XLOOKUP($H17,IRMS[ID],IRMS[δ¹⁵NAir (‰)],,0),NA())</f>
        <v>8.7899999999999991</v>
      </c>
      <c r="L17" s="44" t="e">
        <f>IF(ISNUMBER(_xlfn.XLOOKUP($H17,IRMS[ID],IRMS[mgC],,0)),_xlfn.XLOOKUP($H17,IRMS[ID],IRMS[mgC],,0),NA())</f>
        <v>#N/A</v>
      </c>
      <c r="M17" s="45" t="e">
        <f>100*(Table1[[#This Row],[%C]]/100)/(Table1[[#This Row],[Volume (mL)]]/1000)</f>
        <v>#N/A</v>
      </c>
      <c r="N17" s="54" t="e">
        <f>IF(ISNUMBER(_xlfn.XLOOKUP($H17,IRMS[ID],IRMS[δ¹³CVPDB (‰)],,0)),_xlfn.XLOOKUP($H17,IRMS[ID],IRMS[δ¹³CVPDB (‰)],,0),NA())</f>
        <v>#N/A</v>
      </c>
      <c r="O17"/>
    </row>
    <row r="18" spans="1:15" x14ac:dyDescent="0.35">
      <c r="A18" s="13" t="s">
        <v>80</v>
      </c>
      <c r="B18" s="13">
        <v>44574</v>
      </c>
      <c r="C18" s="13"/>
      <c r="D18" s="33">
        <v>7</v>
      </c>
      <c r="E18" s="41">
        <v>300</v>
      </c>
      <c r="F18" s="59" t="s">
        <v>49</v>
      </c>
      <c r="G18" s="36" t="s">
        <v>56</v>
      </c>
      <c r="H18" s="65">
        <v>17146</v>
      </c>
      <c r="I18" s="43">
        <f>IF(ISNUMBER(_xlfn.XLOOKUP($H18,IRMS[ID],IRMS[mgN],,0)),_xlfn.XLOOKUP($H18,IRMS[ID],IRMS[mgN],,0),NA())</f>
        <v>5.0599999999999999E-2</v>
      </c>
      <c r="J18" s="43">
        <f>100*(Table1[[#This Row],[%N]]/100)/(Table1[[#This Row],[Volume (mL)]]/1000)</f>
        <v>0.16866666666666666</v>
      </c>
      <c r="K18" s="50">
        <f>IF(ISNUMBER(_xlfn.XLOOKUP($H18,IRMS[ID],IRMS[δ¹⁵NAir (‰)],,0)),_xlfn.XLOOKUP($H18,IRMS[ID],IRMS[δ¹⁵NAir (‰)],,0),NA())</f>
        <v>8.36</v>
      </c>
      <c r="L18" s="44" t="e">
        <f>IF(ISNUMBER(_xlfn.XLOOKUP($H18,IRMS[ID],IRMS[mgC],,0)),_xlfn.XLOOKUP($H18,IRMS[ID],IRMS[mgC],,0),NA())</f>
        <v>#N/A</v>
      </c>
      <c r="M18" s="45" t="e">
        <f>100*(Table1[[#This Row],[%C]]/100)/(Table1[[#This Row],[Volume (mL)]]/1000)</f>
        <v>#N/A</v>
      </c>
      <c r="N18" s="54" t="e">
        <f>IF(ISNUMBER(_xlfn.XLOOKUP($H18,IRMS[ID],IRMS[δ¹³CVPDB (‰)],,0)),_xlfn.XLOOKUP($H18,IRMS[ID],IRMS[δ¹³CVPDB (‰)],,0),NA())</f>
        <v>#N/A</v>
      </c>
      <c r="O18"/>
    </row>
    <row r="19" spans="1:15" x14ac:dyDescent="0.35">
      <c r="A19" s="13" t="s">
        <v>80</v>
      </c>
      <c r="B19" s="13">
        <v>44574</v>
      </c>
      <c r="C19" s="90"/>
      <c r="D19" s="34">
        <v>8</v>
      </c>
      <c r="E19" s="41">
        <v>300</v>
      </c>
      <c r="F19" s="61" t="s">
        <v>50</v>
      </c>
      <c r="G19" s="36" t="s">
        <v>56</v>
      </c>
      <c r="H19" s="65">
        <v>17147</v>
      </c>
      <c r="I19" s="43">
        <f>IF(ISNUMBER(_xlfn.XLOOKUP($H19,IRMS[ID],IRMS[mgN],,0)),_xlfn.XLOOKUP($H19,IRMS[ID],IRMS[mgN],,0),NA())</f>
        <v>5.21E-2</v>
      </c>
      <c r="J19" s="43">
        <f>100*(Table1[[#This Row],[%N]]/100)/(Table1[[#This Row],[Volume (mL)]]/1000)</f>
        <v>0.17366666666666666</v>
      </c>
      <c r="K19" s="50">
        <f>IF(ISNUMBER(_xlfn.XLOOKUP($H19,IRMS[ID],IRMS[δ¹⁵NAir (‰)],,0)),_xlfn.XLOOKUP($H19,IRMS[ID],IRMS[δ¹⁵NAir (‰)],,0),NA())</f>
        <v>8.68</v>
      </c>
      <c r="L19" s="44" t="e">
        <f>IF(ISNUMBER(_xlfn.XLOOKUP($H19,IRMS[ID],IRMS[mgC],,0)),_xlfn.XLOOKUP($H19,IRMS[ID],IRMS[mgC],,0),NA())</f>
        <v>#N/A</v>
      </c>
      <c r="M19" s="45" t="e">
        <f>100*(Table1[[#This Row],[%C]]/100)/(Table1[[#This Row],[Volume (mL)]]/1000)</f>
        <v>#N/A</v>
      </c>
      <c r="N19" s="54" t="e">
        <f>IF(ISNUMBER(_xlfn.XLOOKUP($H19,IRMS[ID],IRMS[δ¹³CVPDB (‰)],,0)),_xlfn.XLOOKUP($H19,IRMS[ID],IRMS[δ¹³CVPDB (‰)],,0),NA())</f>
        <v>#N/A</v>
      </c>
      <c r="O19"/>
    </row>
    <row r="20" spans="1:15" x14ac:dyDescent="0.35">
      <c r="A20" s="13" t="s">
        <v>80</v>
      </c>
      <c r="B20" s="13">
        <v>44574</v>
      </c>
      <c r="C20" s="13"/>
      <c r="D20" s="33">
        <v>9</v>
      </c>
      <c r="E20" s="41">
        <v>250</v>
      </c>
      <c r="F20" s="59" t="s">
        <v>51</v>
      </c>
      <c r="G20" s="36" t="s">
        <v>56</v>
      </c>
      <c r="H20" s="65">
        <v>17148</v>
      </c>
      <c r="I20" s="43">
        <f>IF(ISNUMBER(_xlfn.XLOOKUP($H20,IRMS[ID],IRMS[mgN],,0)),_xlfn.XLOOKUP($H20,IRMS[ID],IRMS[mgN],,0),NA())</f>
        <v>2.46E-2</v>
      </c>
      <c r="J20" s="43">
        <f>100*(Table1[[#This Row],[%N]]/100)/(Table1[[#This Row],[Volume (mL)]]/1000)</f>
        <v>9.8400000000000001E-2</v>
      </c>
      <c r="K20" s="50">
        <f>IF(ISNUMBER(_xlfn.XLOOKUP($H20,IRMS[ID],IRMS[δ¹⁵NAir (‰)],,0)),_xlfn.XLOOKUP($H20,IRMS[ID],IRMS[δ¹⁵NAir (‰)],,0),NA())</f>
        <v>6.59</v>
      </c>
      <c r="L20" s="44" t="e">
        <f>IF(ISNUMBER(_xlfn.XLOOKUP($H20,IRMS[ID],IRMS[mgC],,0)),_xlfn.XLOOKUP($H20,IRMS[ID],IRMS[mgC],,0),NA())</f>
        <v>#N/A</v>
      </c>
      <c r="M20" s="45" t="e">
        <f>100*(Table1[[#This Row],[%C]]/100)/(Table1[[#This Row],[Volume (mL)]]/1000)</f>
        <v>#N/A</v>
      </c>
      <c r="N20" s="54" t="e">
        <f>IF(ISNUMBER(_xlfn.XLOOKUP($H20,IRMS[ID],IRMS[δ¹³CVPDB (‰)],,0)),_xlfn.XLOOKUP($H20,IRMS[ID],IRMS[δ¹³CVPDB (‰)],,0),NA())</f>
        <v>#N/A</v>
      </c>
      <c r="O20"/>
    </row>
    <row r="21" spans="1:15" x14ac:dyDescent="0.35">
      <c r="A21" s="13" t="s">
        <v>80</v>
      </c>
      <c r="B21" s="13">
        <v>44574</v>
      </c>
      <c r="C21" s="13"/>
      <c r="D21" s="33">
        <v>10</v>
      </c>
      <c r="E21" s="41">
        <v>200</v>
      </c>
      <c r="F21" s="61" t="s">
        <v>52</v>
      </c>
      <c r="G21" s="36" t="s">
        <v>56</v>
      </c>
      <c r="H21" s="65">
        <v>17149</v>
      </c>
      <c r="I21" s="43">
        <f>IF(ISNUMBER(_xlfn.XLOOKUP($H21,IRMS[ID],IRMS[mgN],,0)),_xlfn.XLOOKUP($H21,IRMS[ID],IRMS[mgN],,0),NA())</f>
        <v>4.1500000000000002E-2</v>
      </c>
      <c r="J21" s="43">
        <f>100*(Table1[[#This Row],[%N]]/100)/(Table1[[#This Row],[Volume (mL)]]/1000)</f>
        <v>0.20749999999999999</v>
      </c>
      <c r="K21" s="50">
        <f>IF(ISNUMBER(_xlfn.XLOOKUP($H21,IRMS[ID],IRMS[δ¹⁵NAir (‰)],,0)),_xlfn.XLOOKUP($H21,IRMS[ID],IRMS[δ¹⁵NAir (‰)],,0),NA())</f>
        <v>7.53</v>
      </c>
      <c r="L21" s="44" t="e">
        <f>IF(ISNUMBER(_xlfn.XLOOKUP($H21,IRMS[ID],IRMS[mgC],,0)),_xlfn.XLOOKUP($H21,IRMS[ID],IRMS[mgC],,0),NA())</f>
        <v>#N/A</v>
      </c>
      <c r="M21" s="45" t="e">
        <f>100*(Table1[[#This Row],[%C]]/100)/(Table1[[#This Row],[Volume (mL)]]/1000)</f>
        <v>#N/A</v>
      </c>
      <c r="N21" s="54" t="e">
        <f>IF(ISNUMBER(_xlfn.XLOOKUP($H21,IRMS[ID],IRMS[δ¹³CVPDB (‰)],,0)),_xlfn.XLOOKUP($H21,IRMS[ID],IRMS[δ¹³CVPDB (‰)],,0),NA())</f>
        <v>#N/A</v>
      </c>
      <c r="O21"/>
    </row>
    <row r="22" spans="1:15" x14ac:dyDescent="0.35">
      <c r="A22" s="13" t="s">
        <v>81</v>
      </c>
      <c r="B22" s="13">
        <v>44603</v>
      </c>
      <c r="C22" s="13"/>
      <c r="D22" s="33">
        <v>1</v>
      </c>
      <c r="E22" s="41">
        <v>300</v>
      </c>
      <c r="F22" s="64" t="s">
        <v>66</v>
      </c>
      <c r="G22" s="14" t="s">
        <v>55</v>
      </c>
      <c r="H22" s="24">
        <v>18515</v>
      </c>
      <c r="I22" s="43">
        <f>IF(ISNUMBER(_xlfn.XLOOKUP($H22,IRMS[ID],IRMS[mgN],,0)),_xlfn.XLOOKUP($H22,IRMS[ID],IRMS[mgN],,0),NA())</f>
        <v>3.6600000000000001E-2</v>
      </c>
      <c r="J22" s="43">
        <f>100*(Table1[[#This Row],[%N]]/100)/(Table1[[#This Row],[Volume (mL)]]/1000)</f>
        <v>0.12200000000000001</v>
      </c>
      <c r="K22" s="50">
        <f>IF(ISNUMBER(_xlfn.XLOOKUP($H22,IRMS[ID],IRMS[δ¹⁵NAir (‰)],,0)),_xlfn.XLOOKUP($H22,IRMS[ID],IRMS[δ¹⁵NAir (‰)],,0),NA())</f>
        <v>8.6199999999999992</v>
      </c>
      <c r="L22" s="44" t="e">
        <f>IF(ISNUMBER(_xlfn.XLOOKUP($H22,IRMS[ID],IRMS[mgC],,0)),_xlfn.XLOOKUP($H22,IRMS[ID],IRMS[mgC],,0),NA())</f>
        <v>#N/A</v>
      </c>
      <c r="M22" s="45" t="e">
        <f>100*(Table1[[#This Row],[%C]]/100)/(Table1[[#This Row],[Volume (mL)]]/1000)</f>
        <v>#N/A</v>
      </c>
      <c r="N22" s="54">
        <f>IF(ISNUMBER(_xlfn.XLOOKUP($H22,IRMS[ID],IRMS[δ¹³CVPDB (‰)],,0)),_xlfn.XLOOKUP($H22,IRMS[ID],IRMS[δ¹³CVPDB (‰)],,0),NA())</f>
        <v>-21.86</v>
      </c>
      <c r="O22"/>
    </row>
    <row r="23" spans="1:15" x14ac:dyDescent="0.35">
      <c r="A23" s="13" t="s">
        <v>81</v>
      </c>
      <c r="B23" s="13">
        <v>44603</v>
      </c>
      <c r="C23" s="13"/>
      <c r="D23" s="33">
        <v>2</v>
      </c>
      <c r="E23" s="41">
        <v>350</v>
      </c>
      <c r="F23" s="61" t="s">
        <v>67</v>
      </c>
      <c r="G23" s="14" t="s">
        <v>55</v>
      </c>
      <c r="H23" s="24">
        <v>18516</v>
      </c>
      <c r="I23" s="43">
        <f>IF(ISNUMBER(_xlfn.XLOOKUP($H23,IRMS[ID],IRMS[mgN],,0)),_xlfn.XLOOKUP($H23,IRMS[ID],IRMS[mgN],,0),NA())</f>
        <v>5.6399999999999999E-2</v>
      </c>
      <c r="J23" s="43">
        <f>100*(Table1[[#This Row],[%N]]/100)/(Table1[[#This Row],[Volume (mL)]]/1000)</f>
        <v>0.16114285714285714</v>
      </c>
      <c r="K23" s="50">
        <f>IF(ISNUMBER(_xlfn.XLOOKUP($H23,IRMS[ID],IRMS[δ¹⁵NAir (‰)],,0)),_xlfn.XLOOKUP($H23,IRMS[ID],IRMS[δ¹⁵NAir (‰)],,0),NA())</f>
        <v>8.34</v>
      </c>
      <c r="L23" s="44" t="e">
        <f>IF(ISNUMBER(_xlfn.XLOOKUP($H23,IRMS[ID],IRMS[mgC],,0)),_xlfn.XLOOKUP($H23,IRMS[ID],IRMS[mgC],,0),NA())</f>
        <v>#N/A</v>
      </c>
      <c r="M23" s="45" t="e">
        <f>100*(Table1[[#This Row],[%C]]/100)/(Table1[[#This Row],[Volume (mL)]]/1000)</f>
        <v>#N/A</v>
      </c>
      <c r="N23" s="54">
        <f>IF(ISNUMBER(_xlfn.XLOOKUP($H23,IRMS[ID],IRMS[δ¹³CVPDB (‰)],,0)),_xlfn.XLOOKUP($H23,IRMS[ID],IRMS[δ¹³CVPDB (‰)],,0),NA())</f>
        <v>-22.77</v>
      </c>
      <c r="O23"/>
    </row>
    <row r="24" spans="1:15" x14ac:dyDescent="0.35">
      <c r="A24" s="13" t="s">
        <v>81</v>
      </c>
      <c r="B24" s="13">
        <v>44603</v>
      </c>
      <c r="C24" s="13"/>
      <c r="D24" s="33">
        <v>3</v>
      </c>
      <c r="E24" s="41">
        <v>400</v>
      </c>
      <c r="F24" s="64" t="s">
        <v>68</v>
      </c>
      <c r="G24" s="14" t="s">
        <v>55</v>
      </c>
      <c r="H24" s="24">
        <v>18517</v>
      </c>
      <c r="I24" s="43">
        <f>IF(ISNUMBER(_xlfn.XLOOKUP($H24,IRMS[ID],IRMS[mgN],,0)),_xlfn.XLOOKUP($H24,IRMS[ID],IRMS[mgN],,0),NA())</f>
        <v>0.10100000000000001</v>
      </c>
      <c r="J24" s="43">
        <f>100*(Table1[[#This Row],[%N]]/100)/(Table1[[#This Row],[Volume (mL)]]/1000)</f>
        <v>0.2525</v>
      </c>
      <c r="K24" s="50">
        <f>IF(ISNUMBER(_xlfn.XLOOKUP($H24,IRMS[ID],IRMS[δ¹⁵NAir (‰)],,0)),_xlfn.XLOOKUP($H24,IRMS[ID],IRMS[δ¹⁵NAir (‰)],,0),NA())</f>
        <v>8.67</v>
      </c>
      <c r="L24" s="44" t="e">
        <f>IF(ISNUMBER(_xlfn.XLOOKUP($H24,IRMS[ID],IRMS[mgC],,0)),_xlfn.XLOOKUP($H24,IRMS[ID],IRMS[mgC],,0),NA())</f>
        <v>#N/A</v>
      </c>
      <c r="M24" s="45" t="e">
        <f>100*(Table1[[#This Row],[%C]]/100)/(Table1[[#This Row],[Volume (mL)]]/1000)</f>
        <v>#N/A</v>
      </c>
      <c r="N24" s="54">
        <f>IF(ISNUMBER(_xlfn.XLOOKUP($H24,IRMS[ID],IRMS[δ¹³CVPDB (‰)],,0)),_xlfn.XLOOKUP($H24,IRMS[ID],IRMS[δ¹³CVPDB (‰)],,0),NA())</f>
        <v>-21.38</v>
      </c>
      <c r="O24"/>
    </row>
    <row r="25" spans="1:15" x14ac:dyDescent="0.35">
      <c r="A25" s="13" t="s">
        <v>81</v>
      </c>
      <c r="B25" s="13">
        <v>44603</v>
      </c>
      <c r="C25" s="13"/>
      <c r="D25" s="33">
        <v>4</v>
      </c>
      <c r="E25" s="41">
        <v>400</v>
      </c>
      <c r="F25" s="61" t="s">
        <v>69</v>
      </c>
      <c r="G25" s="14" t="s">
        <v>55</v>
      </c>
      <c r="H25" s="24">
        <v>18518</v>
      </c>
      <c r="I25" s="43">
        <f>IF(ISNUMBER(_xlfn.XLOOKUP($H25,IRMS[ID],IRMS[mgN],,0)),_xlfn.XLOOKUP($H25,IRMS[ID],IRMS[mgN],,0),NA())</f>
        <v>2.1999999999999999E-2</v>
      </c>
      <c r="J25" s="43">
        <f>100*(Table1[[#This Row],[%N]]/100)/(Table1[[#This Row],[Volume (mL)]]/1000)</f>
        <v>5.4999999999999993E-2</v>
      </c>
      <c r="K25" s="50">
        <f>IF(ISNUMBER(_xlfn.XLOOKUP($H25,IRMS[ID],IRMS[δ¹⁵NAir (‰)],,0)),_xlfn.XLOOKUP($H25,IRMS[ID],IRMS[δ¹⁵NAir (‰)],,0),NA())</f>
        <v>5.66</v>
      </c>
      <c r="L25" s="44" t="e">
        <f>IF(ISNUMBER(_xlfn.XLOOKUP($H25,IRMS[ID],IRMS[mgC],,0)),_xlfn.XLOOKUP($H25,IRMS[ID],IRMS[mgC],,0),NA())</f>
        <v>#N/A</v>
      </c>
      <c r="M25" s="45" t="e">
        <f>100*(Table1[[#This Row],[%C]]/100)/(Table1[[#This Row],[Volume (mL)]]/1000)</f>
        <v>#N/A</v>
      </c>
      <c r="N25" s="54">
        <f>IF(ISNUMBER(_xlfn.XLOOKUP($H25,IRMS[ID],IRMS[δ¹³CVPDB (‰)],,0)),_xlfn.XLOOKUP($H25,IRMS[ID],IRMS[δ¹³CVPDB (‰)],,0),NA())</f>
        <v>-25.46</v>
      </c>
      <c r="O25"/>
    </row>
    <row r="26" spans="1:15" x14ac:dyDescent="0.35">
      <c r="A26" s="13" t="s">
        <v>81</v>
      </c>
      <c r="B26" s="13">
        <v>44603</v>
      </c>
      <c r="C26" s="13"/>
      <c r="D26" s="33">
        <v>5</v>
      </c>
      <c r="E26" s="41">
        <v>150</v>
      </c>
      <c r="F26" s="64" t="s">
        <v>70</v>
      </c>
      <c r="G26" s="14" t="s">
        <v>55</v>
      </c>
      <c r="H26" s="24">
        <v>18519</v>
      </c>
      <c r="I26" s="43">
        <f>IF(ISNUMBER(_xlfn.XLOOKUP($H26,IRMS[ID],IRMS[mgN],,0)),_xlfn.XLOOKUP($H26,IRMS[ID],IRMS[mgN],,0),NA())</f>
        <v>4.6300000000000001E-2</v>
      </c>
      <c r="J26" s="43">
        <f>100*(Table1[[#This Row],[%N]]/100)/(Table1[[#This Row],[Volume (mL)]]/1000)</f>
        <v>0.3086666666666667</v>
      </c>
      <c r="K26" s="50">
        <f>IF(ISNUMBER(_xlfn.XLOOKUP($H26,IRMS[ID],IRMS[δ¹⁵NAir (‰)],,0)),_xlfn.XLOOKUP($H26,IRMS[ID],IRMS[δ¹⁵NAir (‰)],,0),NA())</f>
        <v>8.6999999999999993</v>
      </c>
      <c r="L26" s="44" t="e">
        <f>IF(ISNUMBER(_xlfn.XLOOKUP($H26,IRMS[ID],IRMS[mgC],,0)),_xlfn.XLOOKUP($H26,IRMS[ID],IRMS[mgC],,0),NA())</f>
        <v>#N/A</v>
      </c>
      <c r="M26" s="45" t="e">
        <f>100*(Table1[[#This Row],[%C]]/100)/(Table1[[#This Row],[Volume (mL)]]/1000)</f>
        <v>#N/A</v>
      </c>
      <c r="N26" s="54">
        <f>IF(ISNUMBER(_xlfn.XLOOKUP($H26,IRMS[ID],IRMS[δ¹³CVPDB (‰)],,0)),_xlfn.XLOOKUP($H26,IRMS[ID],IRMS[δ¹³CVPDB (‰)],,0),NA())</f>
        <v>-21.84</v>
      </c>
      <c r="O26"/>
    </row>
    <row r="27" spans="1:15" x14ac:dyDescent="0.35">
      <c r="A27" s="13" t="s">
        <v>81</v>
      </c>
      <c r="B27" s="13">
        <v>44603</v>
      </c>
      <c r="C27" s="13"/>
      <c r="D27" s="33">
        <v>6</v>
      </c>
      <c r="E27" s="41">
        <v>400</v>
      </c>
      <c r="F27" s="61" t="s">
        <v>71</v>
      </c>
      <c r="G27" s="14" t="s">
        <v>55</v>
      </c>
      <c r="H27" s="24">
        <v>18520</v>
      </c>
      <c r="I27" s="43">
        <f>IF(ISNUMBER(_xlfn.XLOOKUP($H27,IRMS[ID],IRMS[mgN],,0)),_xlfn.XLOOKUP($H27,IRMS[ID],IRMS[mgN],,0),NA())</f>
        <v>5.11E-2</v>
      </c>
      <c r="J27" s="43">
        <f>100*(Table1[[#This Row],[%N]]/100)/(Table1[[#This Row],[Volume (mL)]]/1000)</f>
        <v>0.12774999999999997</v>
      </c>
      <c r="K27" s="50">
        <f>IF(ISNUMBER(_xlfn.XLOOKUP($H27,IRMS[ID],IRMS[δ¹⁵NAir (‰)],,0)),_xlfn.XLOOKUP($H27,IRMS[ID],IRMS[δ¹⁵NAir (‰)],,0),NA())</f>
        <v>9.08</v>
      </c>
      <c r="L27" s="44" t="e">
        <f>IF(ISNUMBER(_xlfn.XLOOKUP($H27,IRMS[ID],IRMS[mgC],,0)),_xlfn.XLOOKUP($H27,IRMS[ID],IRMS[mgC],,0),NA())</f>
        <v>#N/A</v>
      </c>
      <c r="M27" s="45" t="e">
        <f>100*(Table1[[#This Row],[%C]]/100)/(Table1[[#This Row],[Volume (mL)]]/1000)</f>
        <v>#N/A</v>
      </c>
      <c r="N27" s="54">
        <f>IF(ISNUMBER(_xlfn.XLOOKUP($H27,IRMS[ID],IRMS[δ¹³CVPDB (‰)],,0)),_xlfn.XLOOKUP($H27,IRMS[ID],IRMS[δ¹³CVPDB (‰)],,0),NA())</f>
        <v>-21.64</v>
      </c>
      <c r="O27"/>
    </row>
    <row r="28" spans="1:15" x14ac:dyDescent="0.35">
      <c r="A28" s="13" t="s">
        <v>81</v>
      </c>
      <c r="B28" s="13">
        <v>44603</v>
      </c>
      <c r="C28" s="13"/>
      <c r="D28" s="33">
        <v>7</v>
      </c>
      <c r="E28" s="41">
        <v>400</v>
      </c>
      <c r="F28" s="64" t="s">
        <v>72</v>
      </c>
      <c r="G28" s="14" t="s">
        <v>55</v>
      </c>
      <c r="H28" s="24">
        <v>18521</v>
      </c>
      <c r="I28" s="43">
        <f>IF(ISNUMBER(_xlfn.XLOOKUP($H28,IRMS[ID],IRMS[mgN],,0)),_xlfn.XLOOKUP($H28,IRMS[ID],IRMS[mgN],,0),NA())</f>
        <v>1.8700000000000001E-2</v>
      </c>
      <c r="J28" s="43">
        <f>100*(Table1[[#This Row],[%N]]/100)/(Table1[[#This Row],[Volume (mL)]]/1000)</f>
        <v>4.675E-2</v>
      </c>
      <c r="K28" s="50">
        <f>IF(ISNUMBER(_xlfn.XLOOKUP($H28,IRMS[ID],IRMS[δ¹⁵NAir (‰)],,0)),_xlfn.XLOOKUP($H28,IRMS[ID],IRMS[δ¹⁵NAir (‰)],,0),NA())</f>
        <v>5.42</v>
      </c>
      <c r="L28" s="44" t="e">
        <f>IF(ISNUMBER(_xlfn.XLOOKUP($H28,IRMS[ID],IRMS[mgC],,0)),_xlfn.XLOOKUP($H28,IRMS[ID],IRMS[mgC],,0),NA())</f>
        <v>#N/A</v>
      </c>
      <c r="M28" s="45" t="e">
        <f>100*(Table1[[#This Row],[%C]]/100)/(Table1[[#This Row],[Volume (mL)]]/1000)</f>
        <v>#N/A</v>
      </c>
      <c r="N28" s="54">
        <f>IF(ISNUMBER(_xlfn.XLOOKUP($H28,IRMS[ID],IRMS[δ¹³CVPDB (‰)],,0)),_xlfn.XLOOKUP($H28,IRMS[ID],IRMS[δ¹³CVPDB (‰)],,0),NA())</f>
        <v>-26.71</v>
      </c>
      <c r="O28"/>
    </row>
    <row r="29" spans="1:15" x14ac:dyDescent="0.35">
      <c r="A29" s="13" t="s">
        <v>81</v>
      </c>
      <c r="B29" s="13">
        <v>44603</v>
      </c>
      <c r="C29" s="13"/>
      <c r="D29" s="33">
        <v>8</v>
      </c>
      <c r="E29" s="41">
        <v>400</v>
      </c>
      <c r="F29" s="61" t="s">
        <v>73</v>
      </c>
      <c r="G29" s="14" t="s">
        <v>55</v>
      </c>
      <c r="H29" s="24">
        <v>18522</v>
      </c>
      <c r="I29" s="43">
        <f>IF(ISNUMBER(_xlfn.XLOOKUP($H29,IRMS[ID],IRMS[mgN],,0)),_xlfn.XLOOKUP($H29,IRMS[ID],IRMS[mgN],,0),NA())</f>
        <v>5.11E-2</v>
      </c>
      <c r="J29" s="43">
        <f>100*(Table1[[#This Row],[%N]]/100)/(Table1[[#This Row],[Volume (mL)]]/1000)</f>
        <v>0.12774999999999997</v>
      </c>
      <c r="K29" s="50">
        <f>IF(ISNUMBER(_xlfn.XLOOKUP($H29,IRMS[ID],IRMS[δ¹⁵NAir (‰)],,0)),_xlfn.XLOOKUP($H29,IRMS[ID],IRMS[δ¹⁵NAir (‰)],,0),NA())</f>
        <v>8.06</v>
      </c>
      <c r="L29" s="44" t="e">
        <f>IF(ISNUMBER(_xlfn.XLOOKUP($H29,IRMS[ID],IRMS[mgC],,0)),_xlfn.XLOOKUP($H29,IRMS[ID],IRMS[mgC],,0),NA())</f>
        <v>#N/A</v>
      </c>
      <c r="M29" s="45" t="e">
        <f>100*(Table1[[#This Row],[%C]]/100)/(Table1[[#This Row],[Volume (mL)]]/1000)</f>
        <v>#N/A</v>
      </c>
      <c r="N29" s="54">
        <f>IF(ISNUMBER(_xlfn.XLOOKUP($H29,IRMS[ID],IRMS[δ¹³CVPDB (‰)],,0)),_xlfn.XLOOKUP($H29,IRMS[ID],IRMS[δ¹³CVPDB (‰)],,0),NA())</f>
        <v>-21.67</v>
      </c>
      <c r="O29"/>
    </row>
    <row r="30" spans="1:15" x14ac:dyDescent="0.35">
      <c r="A30" s="13" t="s">
        <v>81</v>
      </c>
      <c r="B30" s="13">
        <v>44603</v>
      </c>
      <c r="C30" s="13"/>
      <c r="D30" s="33">
        <v>9</v>
      </c>
      <c r="E30" s="41">
        <v>300</v>
      </c>
      <c r="F30" s="64" t="s">
        <v>74</v>
      </c>
      <c r="G30" s="14" t="s">
        <v>55</v>
      </c>
      <c r="H30" s="24">
        <v>18523</v>
      </c>
      <c r="I30" s="43">
        <f>IF(ISNUMBER(_xlfn.XLOOKUP($H30,IRMS[ID],IRMS[mgN],,0)),_xlfn.XLOOKUP($H30,IRMS[ID],IRMS[mgN],,0),NA())</f>
        <v>3.1600000000000003E-2</v>
      </c>
      <c r="J30" s="43">
        <f>100*(Table1[[#This Row],[%N]]/100)/(Table1[[#This Row],[Volume (mL)]]/1000)</f>
        <v>0.10533333333333335</v>
      </c>
      <c r="K30" s="50">
        <f>IF(ISNUMBER(_xlfn.XLOOKUP($H30,IRMS[ID],IRMS[δ¹⁵NAir (‰)],,0)),_xlfn.XLOOKUP($H30,IRMS[ID],IRMS[δ¹⁵NAir (‰)],,0),NA())</f>
        <v>8.19</v>
      </c>
      <c r="L30" s="44" t="e">
        <f>IF(ISNUMBER(_xlfn.XLOOKUP($H30,IRMS[ID],IRMS[mgC],,0)),_xlfn.XLOOKUP($H30,IRMS[ID],IRMS[mgC],,0),NA())</f>
        <v>#N/A</v>
      </c>
      <c r="M30" s="45" t="e">
        <f>100*(Table1[[#This Row],[%C]]/100)/(Table1[[#This Row],[Volume (mL)]]/1000)</f>
        <v>#N/A</v>
      </c>
      <c r="N30" s="54">
        <f>IF(ISNUMBER(_xlfn.XLOOKUP($H30,IRMS[ID],IRMS[δ¹³CVPDB (‰)],,0)),_xlfn.XLOOKUP($H30,IRMS[ID],IRMS[δ¹³CVPDB (‰)],,0),NA())</f>
        <v>-22.46</v>
      </c>
      <c r="O30"/>
    </row>
    <row r="31" spans="1:15" x14ac:dyDescent="0.35">
      <c r="A31" s="13" t="s">
        <v>81</v>
      </c>
      <c r="B31" s="13">
        <v>44603</v>
      </c>
      <c r="C31" s="13"/>
      <c r="D31" s="33">
        <v>10</v>
      </c>
      <c r="E31" s="41">
        <v>300</v>
      </c>
      <c r="F31" s="61" t="s">
        <v>75</v>
      </c>
      <c r="G31" s="14" t="s">
        <v>55</v>
      </c>
      <c r="H31" s="24">
        <v>18524</v>
      </c>
      <c r="I31" s="43">
        <f>IF(ISNUMBER(_xlfn.XLOOKUP($H31,IRMS[ID],IRMS[mgN],,0)),_xlfn.XLOOKUP($H31,IRMS[ID],IRMS[mgN],,0),NA())</f>
        <v>4.8800000000000003E-2</v>
      </c>
      <c r="J31" s="43">
        <f>100*(Table1[[#This Row],[%N]]/100)/(Table1[[#This Row],[Volume (mL)]]/1000)</f>
        <v>0.16266666666666668</v>
      </c>
      <c r="K31" s="50">
        <f>IF(ISNUMBER(_xlfn.XLOOKUP($H31,IRMS[ID],IRMS[δ¹⁵NAir (‰)],,0)),_xlfn.XLOOKUP($H31,IRMS[ID],IRMS[δ¹⁵NAir (‰)],,0),NA())</f>
        <v>6.92</v>
      </c>
      <c r="L31" s="44" t="e">
        <f>IF(ISNUMBER(_xlfn.XLOOKUP($H31,IRMS[ID],IRMS[mgC],,0)),_xlfn.XLOOKUP($H31,IRMS[ID],IRMS[mgC],,0),NA())</f>
        <v>#N/A</v>
      </c>
      <c r="M31" s="45" t="e">
        <f>100*(Table1[[#This Row],[%C]]/100)/(Table1[[#This Row],[Volume (mL)]]/1000)</f>
        <v>#N/A</v>
      </c>
      <c r="N31" s="54">
        <f>IF(ISNUMBER(_xlfn.XLOOKUP($H31,IRMS[ID],IRMS[δ¹³CVPDB (‰)],,0)),_xlfn.XLOOKUP($H31,IRMS[ID],IRMS[δ¹³CVPDB (‰)],,0),NA())</f>
        <v>-22.64</v>
      </c>
      <c r="O31"/>
    </row>
    <row r="32" spans="1:15" x14ac:dyDescent="0.35">
      <c r="A32" s="13" t="s">
        <v>81</v>
      </c>
      <c r="B32" s="13">
        <v>44603</v>
      </c>
      <c r="C32" s="13"/>
      <c r="D32" s="33">
        <v>1</v>
      </c>
      <c r="E32" s="41">
        <v>300</v>
      </c>
      <c r="F32" s="61" t="s">
        <v>58</v>
      </c>
      <c r="G32" s="14" t="s">
        <v>56</v>
      </c>
      <c r="H32" s="24">
        <v>18984</v>
      </c>
      <c r="I32" s="43">
        <f>IF(ISNUMBER(_xlfn.XLOOKUP($H32,IRMS[ID],IRMS[mgN],,0)),_xlfn.XLOOKUP($H32,IRMS[ID],IRMS[mgN],,0),NA())</f>
        <v>3.8013158457919402E-2</v>
      </c>
      <c r="J32" s="43" t="e">
        <f>IF(ISNUMBER(_xlfn.XLOOKUP($H32,IRMS[ID],IRMS[%N],,0)),_xlfn.XLOOKUP($H32,IRMS[ID],IRMS[%N],,0),NA())</f>
        <v>#N/A</v>
      </c>
      <c r="K32" s="50">
        <f>IF(ISNUMBER(_xlfn.XLOOKUP($H32,IRMS[ID],IRMS[δ¹⁵NAir (‰)],,0)),_xlfn.XLOOKUP($H32,IRMS[ID],IRMS[δ¹⁵NAir (‰)],,0),NA())</f>
        <v>8.48</v>
      </c>
      <c r="L32" s="44">
        <f>IF(ISNUMBER(_xlfn.XLOOKUP($H32,IRMS[ID],IRMS[mgC],,0)),_xlfn.XLOOKUP($H32,IRMS[ID],IRMS[mgC],,0),NA())</f>
        <v>0.30670880696459002</v>
      </c>
      <c r="M32" s="45">
        <f>100*(Table1[[#This Row],[%C]]/100)/(Table1[[#This Row],[Volume (mL)]]/1000)</f>
        <v>1.0223626898819669</v>
      </c>
      <c r="N32" s="54">
        <f>IF(ISNUMBER(_xlfn.XLOOKUP($H32,IRMS[ID],IRMS[δ¹³CVPDB (‰)],,0)),_xlfn.XLOOKUP($H32,IRMS[ID],IRMS[δ¹³CVPDB (‰)],,0),NA())</f>
        <v>-20.37</v>
      </c>
      <c r="O32"/>
    </row>
    <row r="33" spans="1:15" x14ac:dyDescent="0.35">
      <c r="A33" s="13" t="s">
        <v>81</v>
      </c>
      <c r="B33" s="13">
        <v>44603</v>
      </c>
      <c r="C33" s="13"/>
      <c r="D33" s="33">
        <v>2</v>
      </c>
      <c r="E33" s="41">
        <v>350</v>
      </c>
      <c r="F33" s="61" t="s">
        <v>59</v>
      </c>
      <c r="G33" s="14" t="s">
        <v>56</v>
      </c>
      <c r="H33" s="24">
        <v>18985</v>
      </c>
      <c r="I33" s="43">
        <f>IF(ISNUMBER(_xlfn.XLOOKUP($H33,IRMS[ID],IRMS[mgN],,0)),_xlfn.XLOOKUP($H33,IRMS[ID],IRMS[mgN],,0),NA())</f>
        <v>5.9670033871773401E-2</v>
      </c>
      <c r="J33" s="43">
        <f>100*(Table1[[#This Row],[%N]]/100)/(Table1[[#This Row],[Volume (mL)]]/1000)</f>
        <v>0.17048581106220972</v>
      </c>
      <c r="K33" s="50">
        <f>IF(ISNUMBER(_xlfn.XLOOKUP($H33,IRMS[ID],IRMS[δ¹⁵NAir (‰)],,0)),_xlfn.XLOOKUP($H33,IRMS[ID],IRMS[δ¹⁵NAir (‰)],,0),NA())</f>
        <v>8.0399999999999991</v>
      </c>
      <c r="L33" s="44">
        <f>IF(ISNUMBER(_xlfn.XLOOKUP($H33,IRMS[ID],IRMS[mgC],,0)),_xlfn.XLOOKUP($H33,IRMS[ID],IRMS[mgC],,0),NA())</f>
        <v>0.40420159227013802</v>
      </c>
      <c r="M33" s="45">
        <f>100*(Table1[[#This Row],[%C]]/100)/(Table1[[#This Row],[Volume (mL)]]/1000)</f>
        <v>1.1548616922003945</v>
      </c>
      <c r="N33" s="54">
        <f>IF(ISNUMBER(_xlfn.XLOOKUP($H33,IRMS[ID],IRMS[δ¹³CVPDB (‰)],,0)),_xlfn.XLOOKUP($H33,IRMS[ID],IRMS[δ¹³CVPDB (‰)],,0),NA())</f>
        <v>-21.97</v>
      </c>
      <c r="O33"/>
    </row>
    <row r="34" spans="1:15" x14ac:dyDescent="0.35">
      <c r="A34" s="13" t="s">
        <v>81</v>
      </c>
      <c r="B34" s="13">
        <v>44603</v>
      </c>
      <c r="C34" s="13"/>
      <c r="D34" s="33">
        <v>3</v>
      </c>
      <c r="E34" s="41">
        <v>400</v>
      </c>
      <c r="F34" s="61" t="s">
        <v>60</v>
      </c>
      <c r="G34" s="14" t="s">
        <v>56</v>
      </c>
      <c r="H34" s="24">
        <v>18986</v>
      </c>
      <c r="I34" s="43">
        <f>IF(ISNUMBER(_xlfn.XLOOKUP($H34,IRMS[ID],IRMS[mgN],,0)),_xlfn.XLOOKUP($H34,IRMS[ID],IRMS[mgN],,0),NA())</f>
        <v>9.4851129601601206E-2</v>
      </c>
      <c r="J34" s="43">
        <f>100*(Table1[[#This Row],[%N]]/100)/(Table1[[#This Row],[Volume (mL)]]/1000)</f>
        <v>0.23712782400400301</v>
      </c>
      <c r="K34" s="50">
        <f>IF(ISNUMBER(_xlfn.XLOOKUP($H34,IRMS[ID],IRMS[δ¹⁵NAir (‰)],,0)),_xlfn.XLOOKUP($H34,IRMS[ID],IRMS[δ¹⁵NAir (‰)],,0),NA())</f>
        <v>7.64</v>
      </c>
      <c r="L34" s="44">
        <f>IF(ISNUMBER(_xlfn.XLOOKUP($H34,IRMS[ID],IRMS[mgC],,0)),_xlfn.XLOOKUP($H34,IRMS[ID],IRMS[mgC],,0),NA())</f>
        <v>0.77328829675856403</v>
      </c>
      <c r="M34" s="45">
        <f>100*(Table1[[#This Row],[%C]]/100)/(Table1[[#This Row],[Volume (mL)]]/1000)</f>
        <v>1.93322074189641</v>
      </c>
      <c r="N34" s="54">
        <f>IF(ISNUMBER(_xlfn.XLOOKUP($H34,IRMS[ID],IRMS[δ¹³CVPDB (‰)],,0)),_xlfn.XLOOKUP($H34,IRMS[ID],IRMS[δ¹³CVPDB (‰)],,0),NA())</f>
        <v>-20.83</v>
      </c>
      <c r="O34"/>
    </row>
    <row r="35" spans="1:15" x14ac:dyDescent="0.35">
      <c r="A35" s="13" t="s">
        <v>81</v>
      </c>
      <c r="B35" s="13">
        <v>44603</v>
      </c>
      <c r="C35" s="13"/>
      <c r="D35" s="33">
        <v>4</v>
      </c>
      <c r="E35" s="41">
        <v>400</v>
      </c>
      <c r="F35" s="61" t="s">
        <v>61</v>
      </c>
      <c r="G35" s="14" t="s">
        <v>56</v>
      </c>
      <c r="H35" s="24">
        <v>18987</v>
      </c>
      <c r="I35" s="43">
        <f>IF(ISNUMBER(_xlfn.XLOOKUP($H35,IRMS[ID],IRMS[mgN],,0)),_xlfn.XLOOKUP($H35,IRMS[ID],IRMS[mgN],,0),NA())</f>
        <v>2.3741368174730999E-2</v>
      </c>
      <c r="J35" s="43">
        <f>100*(Table1[[#This Row],[%N]]/100)/(Table1[[#This Row],[Volume (mL)]]/1000)</f>
        <v>5.9353420436827495E-2</v>
      </c>
      <c r="K35" s="50">
        <f>IF(ISNUMBER(_xlfn.XLOOKUP($H35,IRMS[ID],IRMS[δ¹⁵NAir (‰)],,0)),_xlfn.XLOOKUP($H35,IRMS[ID],IRMS[δ¹⁵NAir (‰)],,0),NA())</f>
        <v>4.79</v>
      </c>
      <c r="L35" s="44">
        <f>IF(ISNUMBER(_xlfn.XLOOKUP($H35,IRMS[ID],IRMS[mgC],,0)),_xlfn.XLOOKUP($H35,IRMS[ID],IRMS[mgC],,0),NA())</f>
        <v>0.34751526399277599</v>
      </c>
      <c r="M35" s="45">
        <f>100*(Table1[[#This Row],[%C]]/100)/(Table1[[#This Row],[Volume (mL)]]/1000)</f>
        <v>0.86878815998193992</v>
      </c>
      <c r="N35" s="54">
        <f>IF(ISNUMBER(_xlfn.XLOOKUP($H35,IRMS[ID],IRMS[δ¹³CVPDB (‰)],,0)),_xlfn.XLOOKUP($H35,IRMS[ID],IRMS[δ¹³CVPDB (‰)],,0),NA())</f>
        <v>-25.22</v>
      </c>
      <c r="O35"/>
    </row>
    <row r="36" spans="1:15" x14ac:dyDescent="0.35">
      <c r="A36" s="13" t="s">
        <v>81</v>
      </c>
      <c r="B36" s="13">
        <v>44603</v>
      </c>
      <c r="C36" s="13"/>
      <c r="D36" s="33">
        <v>5</v>
      </c>
      <c r="E36" s="41">
        <v>150</v>
      </c>
      <c r="F36" s="61" t="s">
        <v>62</v>
      </c>
      <c r="G36" s="14" t="s">
        <v>56</v>
      </c>
      <c r="H36" s="24">
        <v>18988</v>
      </c>
      <c r="I36" s="43">
        <f>IF(ISNUMBER(_xlfn.XLOOKUP($H36,IRMS[ID],IRMS[mgN],,0)),_xlfn.XLOOKUP($H36,IRMS[ID],IRMS[mgN],,0),NA())</f>
        <v>5.0903076983529201E-2</v>
      </c>
      <c r="J36" s="43">
        <f>100*(Table1[[#This Row],[%N]]/100)/(Table1[[#This Row],[Volume (mL)]]/1000)</f>
        <v>0.33935384655686135</v>
      </c>
      <c r="K36" s="50">
        <f>IF(ISNUMBER(_xlfn.XLOOKUP($H36,IRMS[ID],IRMS[δ¹⁵NAir (‰)],,0)),_xlfn.XLOOKUP($H36,IRMS[ID],IRMS[δ¹⁵NAir (‰)],,0),NA())</f>
        <v>7.58</v>
      </c>
      <c r="L36" s="44">
        <f>IF(ISNUMBER(_xlfn.XLOOKUP($H36,IRMS[ID],IRMS[mgC],,0)),_xlfn.XLOOKUP($H36,IRMS[ID],IRMS[mgC],,0),NA())</f>
        <v>0.41623179776193803</v>
      </c>
      <c r="M36" s="45">
        <f>100*(Table1[[#This Row],[%C]]/100)/(Table1[[#This Row],[Volume (mL)]]/1000)</f>
        <v>2.7748786517462531</v>
      </c>
      <c r="N36" s="54">
        <f>IF(ISNUMBER(_xlfn.XLOOKUP($H36,IRMS[ID],IRMS[δ¹³CVPDB (‰)],,0)),_xlfn.XLOOKUP($H36,IRMS[ID],IRMS[δ¹³CVPDB (‰)],,0),NA())</f>
        <v>-20.22</v>
      </c>
      <c r="O36"/>
    </row>
    <row r="37" spans="1:15" x14ac:dyDescent="0.35">
      <c r="A37" s="13" t="s">
        <v>81</v>
      </c>
      <c r="B37" s="13">
        <v>44603</v>
      </c>
      <c r="C37" s="13"/>
      <c r="D37" s="33">
        <v>6</v>
      </c>
      <c r="E37" s="41">
        <v>400</v>
      </c>
      <c r="F37" s="61" t="s">
        <v>63</v>
      </c>
      <c r="G37" s="14" t="s">
        <v>56</v>
      </c>
      <c r="H37" s="24">
        <v>18989</v>
      </c>
      <c r="I37" s="43">
        <f>IF(ISNUMBER(_xlfn.XLOOKUP($H37,IRMS[ID],IRMS[mgN],,0)),_xlfn.XLOOKUP($H37,IRMS[ID],IRMS[mgN],,0),NA())</f>
        <v>4.8909557070956802E-2</v>
      </c>
      <c r="J37" s="43">
        <f>100*(Table1[[#This Row],[%N]]/100)/(Table1[[#This Row],[Volume (mL)]]/1000)</f>
        <v>0.12227389267739198</v>
      </c>
      <c r="K37" s="50">
        <f>IF(ISNUMBER(_xlfn.XLOOKUP($H37,IRMS[ID],IRMS[δ¹⁵NAir (‰)],,0)),_xlfn.XLOOKUP($H37,IRMS[ID],IRMS[δ¹⁵NAir (‰)],,0),NA())</f>
        <v>8.41</v>
      </c>
      <c r="L37" s="44">
        <f>IF(ISNUMBER(_xlfn.XLOOKUP($H37,IRMS[ID],IRMS[mgC],,0)),_xlfn.XLOOKUP($H37,IRMS[ID],IRMS[mgC],,0),NA())</f>
        <v>0.371319030592551</v>
      </c>
      <c r="M37" s="45">
        <f>100*(Table1[[#This Row],[%C]]/100)/(Table1[[#This Row],[Volume (mL)]]/1000)</f>
        <v>0.92829757648137745</v>
      </c>
      <c r="N37" s="54">
        <f>IF(ISNUMBER(_xlfn.XLOOKUP($H37,IRMS[ID],IRMS[δ¹³CVPDB (‰)],,0)),_xlfn.XLOOKUP($H37,IRMS[ID],IRMS[δ¹³CVPDB (‰)],,0),NA())</f>
        <v>-20.43</v>
      </c>
      <c r="O37"/>
    </row>
    <row r="38" spans="1:15" x14ac:dyDescent="0.35">
      <c r="A38" s="13" t="s">
        <v>81</v>
      </c>
      <c r="B38" s="13">
        <v>44603</v>
      </c>
      <c r="C38" s="13"/>
      <c r="D38" s="33">
        <v>7</v>
      </c>
      <c r="E38" s="41">
        <v>400</v>
      </c>
      <c r="F38" s="61" t="s">
        <v>64</v>
      </c>
      <c r="G38" s="14" t="s">
        <v>56</v>
      </c>
      <c r="H38" s="24">
        <v>18990</v>
      </c>
      <c r="I38" s="43">
        <f>IF(ISNUMBER(_xlfn.XLOOKUP($H38,IRMS[ID],IRMS[mgN],,0)),_xlfn.XLOOKUP($H38,IRMS[ID],IRMS[mgN],,0),NA())</f>
        <v>1.7353043000351499E-2</v>
      </c>
      <c r="J38" s="43">
        <f>100*(Table1[[#This Row],[%N]]/100)/(Table1[[#This Row],[Volume (mL)]]/1000)</f>
        <v>4.3382607500878745E-2</v>
      </c>
      <c r="K38" s="50">
        <f>IF(ISNUMBER(_xlfn.XLOOKUP($H38,IRMS[ID],IRMS[δ¹⁵NAir (‰)],,0)),_xlfn.XLOOKUP($H38,IRMS[ID],IRMS[δ¹⁵NAir (‰)],,0),NA())</f>
        <v>4.54</v>
      </c>
      <c r="L38" s="44">
        <f>IF(ISNUMBER(_xlfn.XLOOKUP($H38,IRMS[ID],IRMS[mgC],,0)),_xlfn.XLOOKUP($H38,IRMS[ID],IRMS[mgC],,0),NA())</f>
        <v>0.20642501398494401</v>
      </c>
      <c r="M38" s="45">
        <f>100*(Table1[[#This Row],[%C]]/100)/(Table1[[#This Row],[Volume (mL)]]/1000)</f>
        <v>0.51606253496235988</v>
      </c>
      <c r="N38" s="54">
        <f>IF(ISNUMBER(_xlfn.XLOOKUP($H38,IRMS[ID],IRMS[δ¹³CVPDB (‰)],,0)),_xlfn.XLOOKUP($H38,IRMS[ID],IRMS[δ¹³CVPDB (‰)],,0),NA())</f>
        <v>-26.41</v>
      </c>
      <c r="O38"/>
    </row>
    <row r="39" spans="1:15" x14ac:dyDescent="0.35">
      <c r="A39" s="13" t="s">
        <v>81</v>
      </c>
      <c r="B39" s="13">
        <v>44603</v>
      </c>
      <c r="C39" s="13"/>
      <c r="D39" s="33">
        <v>8</v>
      </c>
      <c r="E39" s="41">
        <v>400</v>
      </c>
      <c r="F39" s="61" t="s">
        <v>65</v>
      </c>
      <c r="G39" s="14" t="s">
        <v>56</v>
      </c>
      <c r="H39" s="24">
        <v>18991</v>
      </c>
      <c r="I39" s="43">
        <f>IF(ISNUMBER(_xlfn.XLOOKUP($H39,IRMS[ID],IRMS[mgN],,0)),_xlfn.XLOOKUP($H39,IRMS[ID],IRMS[mgN],,0),NA())</f>
        <v>4.8320562551333199E-2</v>
      </c>
      <c r="J39" s="43">
        <f>100*(Table1[[#This Row],[%N]]/100)/(Table1[[#This Row],[Volume (mL)]]/1000)</f>
        <v>0.12080140637833299</v>
      </c>
      <c r="K39" s="50">
        <f>IF(ISNUMBER(_xlfn.XLOOKUP($H39,IRMS[ID],IRMS[δ¹⁵NAir (‰)],,0)),_xlfn.XLOOKUP($H39,IRMS[ID],IRMS[δ¹⁵NAir (‰)],,0),NA())</f>
        <v>7.8</v>
      </c>
      <c r="L39" s="44">
        <f>IF(ISNUMBER(_xlfn.XLOOKUP($H39,IRMS[ID],IRMS[mgC],,0)),_xlfn.XLOOKUP($H39,IRMS[ID],IRMS[mgC],,0),NA())</f>
        <v>0.37022829196129398</v>
      </c>
      <c r="M39" s="45">
        <f>100*(Table1[[#This Row],[%C]]/100)/(Table1[[#This Row],[Volume (mL)]]/1000)</f>
        <v>0.92557072990323486</v>
      </c>
      <c r="N39" s="54">
        <f>IF(ISNUMBER(_xlfn.XLOOKUP($H39,IRMS[ID],IRMS[δ¹³CVPDB (‰)],,0)),_xlfn.XLOOKUP($H39,IRMS[ID],IRMS[δ¹³CVPDB (‰)],,0),NA())</f>
        <v>-20.55</v>
      </c>
      <c r="O39"/>
    </row>
    <row r="40" spans="1:15" x14ac:dyDescent="0.35">
      <c r="A40" s="13" t="s">
        <v>81</v>
      </c>
      <c r="B40" s="13">
        <v>44603</v>
      </c>
      <c r="C40" s="13"/>
      <c r="D40" s="33">
        <v>9</v>
      </c>
      <c r="E40" s="41">
        <v>300</v>
      </c>
      <c r="F40" s="61" t="s">
        <v>76</v>
      </c>
      <c r="G40" s="14" t="s">
        <v>56</v>
      </c>
      <c r="H40" s="24">
        <v>18992</v>
      </c>
      <c r="I40" s="43">
        <f>IF(ISNUMBER(_xlfn.XLOOKUP($H40,IRMS[ID],IRMS[mgN],,0)),_xlfn.XLOOKUP($H40,IRMS[ID],IRMS[mgN],,0),NA())</f>
        <v>3.6246174899048397E-2</v>
      </c>
      <c r="J40" s="43">
        <f>100*(Table1[[#This Row],[%N]]/100)/(Table1[[#This Row],[Volume (mL)]]/1000)</f>
        <v>0.12082058299682799</v>
      </c>
      <c r="K40" s="50">
        <f>IF(ISNUMBER(_xlfn.XLOOKUP($H40,IRMS[ID],IRMS[δ¹⁵NAir (‰)],,0)),_xlfn.XLOOKUP($H40,IRMS[ID],IRMS[δ¹⁵NAir (‰)],,0),NA())</f>
        <v>7.95</v>
      </c>
      <c r="L40" s="44">
        <f>IF(ISNUMBER(_xlfn.XLOOKUP($H40,IRMS[ID],IRMS[mgC],,0)),_xlfn.XLOOKUP($H40,IRMS[ID],IRMS[mgC],,0),NA())</f>
        <v>0.28851913626098802</v>
      </c>
      <c r="M40" s="45">
        <f>100*(Table1[[#This Row],[%C]]/100)/(Table1[[#This Row],[Volume (mL)]]/1000)</f>
        <v>0.96173045420329339</v>
      </c>
      <c r="N40" s="54">
        <f>IF(ISNUMBER(_xlfn.XLOOKUP($H40,IRMS[ID],IRMS[δ¹³CVPDB (‰)],,0)),_xlfn.XLOOKUP($H40,IRMS[ID],IRMS[δ¹³CVPDB (‰)],,0),NA())</f>
        <v>-20.7</v>
      </c>
      <c r="O40"/>
    </row>
    <row r="41" spans="1:15" x14ac:dyDescent="0.35">
      <c r="A41" s="13" t="s">
        <v>81</v>
      </c>
      <c r="B41" s="13">
        <v>44603</v>
      </c>
      <c r="C41" s="90"/>
      <c r="D41" s="34">
        <v>10</v>
      </c>
      <c r="E41" s="41">
        <v>300</v>
      </c>
      <c r="F41" s="59" t="s">
        <v>77</v>
      </c>
      <c r="G41" s="36" t="s">
        <v>56</v>
      </c>
      <c r="H41" s="24">
        <v>18993</v>
      </c>
      <c r="I41" s="46">
        <f>IF(ISNUMBER(_xlfn.XLOOKUP($H41,IRMS[ID],IRMS[mgN],,0)),_xlfn.XLOOKUP($H41,IRMS[ID],IRMS[mgN],,0),NA())</f>
        <v>4.6462964450981699E-2</v>
      </c>
      <c r="J41" s="46">
        <f>100*(Table1[[#This Row],[%N]]/100)/(Table1[[#This Row],[Volume (mL)]]/1000)</f>
        <v>0.15487654816993901</v>
      </c>
      <c r="K41" s="51">
        <f>IF(ISNUMBER(_xlfn.XLOOKUP($H41,IRMS[ID],IRMS[δ¹⁵NAir (‰)],,0)),_xlfn.XLOOKUP($H41,IRMS[ID],IRMS[δ¹⁵NAir (‰)],,0),NA())</f>
        <v>6.84</v>
      </c>
      <c r="L41" s="47">
        <f>IF(ISNUMBER(_xlfn.XLOOKUP($H41,IRMS[ID],IRMS[mgC],,0)),_xlfn.XLOOKUP($H41,IRMS[ID],IRMS[mgC],,0),NA())</f>
        <v>0.415269381322594</v>
      </c>
      <c r="M41" s="48">
        <f>100*(Table1[[#This Row],[%C]]/100)/(Table1[[#This Row],[Volume (mL)]]/1000)</f>
        <v>1.3842312710753135</v>
      </c>
      <c r="N41" s="55">
        <f>IF(ISNUMBER(_xlfn.XLOOKUP($H41,IRMS[ID],IRMS[δ¹³CVPDB (‰)],,0)),_xlfn.XLOOKUP($H41,IRMS[ID],IRMS[δ¹³CVPDB (‰)],,0),NA())</f>
        <v>-20.95</v>
      </c>
      <c r="O41"/>
    </row>
    <row r="42" spans="1:15" x14ac:dyDescent="0.35">
      <c r="A42" s="13" t="s">
        <v>140</v>
      </c>
      <c r="B42" s="13">
        <v>44634</v>
      </c>
      <c r="C42" s="13"/>
      <c r="D42" s="33">
        <v>1</v>
      </c>
      <c r="E42" s="41">
        <v>400</v>
      </c>
      <c r="F42" s="64" t="s">
        <v>66</v>
      </c>
      <c r="G42" s="14" t="s">
        <v>55</v>
      </c>
      <c r="H42" s="24">
        <v>18996</v>
      </c>
      <c r="I42" s="43">
        <f>IF(ISNUMBER(_xlfn.XLOOKUP($H42,IRMS[ID],IRMS[mgN],,0)),_xlfn.XLOOKUP($H42,IRMS[ID],IRMS[mgN],,0),NA())</f>
        <v>1.3207427727615901E-2</v>
      </c>
      <c r="J42" s="43">
        <f>100*(Table1[[#This Row],[%N]]/100)/(Table1[[#This Row],[Volume (mL)]]/1000)</f>
        <v>3.3018569319039744E-2</v>
      </c>
      <c r="K42" s="50">
        <f>IF(ISNUMBER(_xlfn.XLOOKUP($H42,IRMS[ID],IRMS[δ¹⁵NAir (‰)],,0)),_xlfn.XLOOKUP($H42,IRMS[ID],IRMS[δ¹⁵NAir (‰)],,0),NA())</f>
        <v>5.47</v>
      </c>
      <c r="L42" s="44">
        <f>IF(ISNUMBER(_xlfn.XLOOKUP($H42,IRMS[ID],IRMS[mgC],,0)),_xlfn.XLOOKUP($H42,IRMS[ID],IRMS[mgC],,0),NA())</f>
        <v>0.12410632787305401</v>
      </c>
      <c r="M42" s="45">
        <f>100*(Table1[[#This Row],[%C]]/100)/(Table1[[#This Row],[Volume (mL)]]/1000)</f>
        <v>0.310265819682635</v>
      </c>
      <c r="N42" s="54">
        <f>IF(ISNUMBER(_xlfn.XLOOKUP($H42,IRMS[ID],IRMS[δ¹³CVPDB (‰)],,0)),_xlfn.XLOOKUP($H42,IRMS[ID],IRMS[δ¹³CVPDB (‰)],,0),NA())</f>
        <v>-24.09</v>
      </c>
      <c r="O42"/>
    </row>
    <row r="43" spans="1:15" x14ac:dyDescent="0.35">
      <c r="A43" s="13" t="s">
        <v>140</v>
      </c>
      <c r="B43" s="13">
        <v>44634</v>
      </c>
      <c r="C43" s="13"/>
      <c r="D43" s="33">
        <v>2</v>
      </c>
      <c r="E43" s="41">
        <v>400</v>
      </c>
      <c r="F43" s="61" t="s">
        <v>67</v>
      </c>
      <c r="G43" s="14" t="s">
        <v>55</v>
      </c>
      <c r="H43" s="24">
        <v>18997</v>
      </c>
      <c r="I43" s="43">
        <f>IF(ISNUMBER(_xlfn.XLOOKUP($H43,IRMS[ID],IRMS[mgN],,0)),_xlfn.XLOOKUP($H43,IRMS[ID],IRMS[mgN],,0),NA())</f>
        <v>3.4116733174255301E-2</v>
      </c>
      <c r="J43" s="43">
        <f>100*(Table1[[#This Row],[%N]]/100)/(Table1[[#This Row],[Volume (mL)]]/1000)</f>
        <v>8.5291832935638245E-2</v>
      </c>
      <c r="K43" s="50">
        <f>IF(ISNUMBER(_xlfn.XLOOKUP($H43,IRMS[ID],IRMS[δ¹⁵NAir (‰)],,0)),_xlfn.XLOOKUP($H43,IRMS[ID],IRMS[δ¹⁵NAir (‰)],,0),NA())</f>
        <v>7.88</v>
      </c>
      <c r="L43" s="44">
        <f>IF(ISNUMBER(_xlfn.XLOOKUP($H43,IRMS[ID],IRMS[mgC],,0)),_xlfn.XLOOKUP($H43,IRMS[ID],IRMS[mgC],,0),NA())</f>
        <v>0.240269992101875</v>
      </c>
      <c r="M43" s="45">
        <f>100*(Table1[[#This Row],[%C]]/100)/(Table1[[#This Row],[Volume (mL)]]/1000)</f>
        <v>0.60067498025468746</v>
      </c>
      <c r="N43" s="54">
        <f>IF(ISNUMBER(_xlfn.XLOOKUP($H43,IRMS[ID],IRMS[δ¹³CVPDB (‰)],,0)),_xlfn.XLOOKUP($H43,IRMS[ID],IRMS[δ¹³CVPDB (‰)],,0),NA())</f>
        <v>-20.43</v>
      </c>
      <c r="O43"/>
    </row>
    <row r="44" spans="1:15" x14ac:dyDescent="0.35">
      <c r="A44" s="13" t="s">
        <v>140</v>
      </c>
      <c r="B44" s="13">
        <v>44634</v>
      </c>
      <c r="C44" s="13"/>
      <c r="D44" s="33">
        <v>3</v>
      </c>
      <c r="E44" s="41">
        <v>400</v>
      </c>
      <c r="F44" s="64" t="s">
        <v>68</v>
      </c>
      <c r="G44" s="14" t="s">
        <v>55</v>
      </c>
      <c r="H44" s="24">
        <v>18998</v>
      </c>
      <c r="I44" s="43">
        <f>IF(ISNUMBER(_xlfn.XLOOKUP($H44,IRMS[ID],IRMS[mgN],,0)),_xlfn.XLOOKUP($H44,IRMS[ID],IRMS[mgN],,0),NA())</f>
        <v>5.7223441251798297E-2</v>
      </c>
      <c r="J44" s="43">
        <f>100*(Table1[[#This Row],[%N]]/100)/(Table1[[#This Row],[Volume (mL)]]/1000)</f>
        <v>0.14305860312949575</v>
      </c>
      <c r="K44" s="50">
        <f>IF(ISNUMBER(_xlfn.XLOOKUP($H44,IRMS[ID],IRMS[δ¹⁵NAir (‰)],,0)),_xlfn.XLOOKUP($H44,IRMS[ID],IRMS[δ¹⁵NAir (‰)],,0),NA())</f>
        <v>8.9700000000000006</v>
      </c>
      <c r="L44" s="44">
        <f>IF(ISNUMBER(_xlfn.XLOOKUP($H44,IRMS[ID],IRMS[mgC],,0)),_xlfn.XLOOKUP($H44,IRMS[ID],IRMS[mgC],,0),NA())</f>
        <v>0.319829751087646</v>
      </c>
      <c r="M44" s="45">
        <f>100*(Table1[[#This Row],[%C]]/100)/(Table1[[#This Row],[Volume (mL)]]/1000)</f>
        <v>0.79957437771911499</v>
      </c>
      <c r="N44" s="54">
        <f>IF(ISNUMBER(_xlfn.XLOOKUP($H44,IRMS[ID],IRMS[δ¹³CVPDB (‰)],,0)),_xlfn.XLOOKUP($H44,IRMS[ID],IRMS[δ¹³CVPDB (‰)],,0),NA())</f>
        <v>-20.12</v>
      </c>
      <c r="O44"/>
    </row>
    <row r="45" spans="1:15" x14ac:dyDescent="0.35">
      <c r="A45" s="13" t="s">
        <v>140</v>
      </c>
      <c r="B45" s="13">
        <v>44634</v>
      </c>
      <c r="C45" s="13"/>
      <c r="D45" s="33">
        <v>4</v>
      </c>
      <c r="E45" s="41">
        <v>400</v>
      </c>
      <c r="F45" s="61" t="s">
        <v>69</v>
      </c>
      <c r="G45" s="14" t="s">
        <v>55</v>
      </c>
      <c r="H45" s="24">
        <v>18999</v>
      </c>
      <c r="I45" s="43">
        <f>IF(ISNUMBER(_xlfn.XLOOKUP($H45,IRMS[ID],IRMS[mgN],,0)),_xlfn.XLOOKUP($H45,IRMS[ID],IRMS[mgN],,0),NA())</f>
        <v>4.7437070771897703E-2</v>
      </c>
      <c r="J45" s="43">
        <f>100*(Table1[[#This Row],[%N]]/100)/(Table1[[#This Row],[Volume (mL)]]/1000)</f>
        <v>0.11859267692974425</v>
      </c>
      <c r="K45" s="50">
        <f>IF(ISNUMBER(_xlfn.XLOOKUP($H45,IRMS[ID],IRMS[δ¹⁵NAir (‰)],,0)),_xlfn.XLOOKUP($H45,IRMS[ID],IRMS[δ¹⁵NAir (‰)],,0),NA())</f>
        <v>8.8699999999999992</v>
      </c>
      <c r="L45" s="44">
        <f>IF(ISNUMBER(_xlfn.XLOOKUP($H45,IRMS[ID],IRMS[mgC],,0)),_xlfn.XLOOKUP($H45,IRMS[ID],IRMS[mgC],,0),NA())</f>
        <v>0.29288209078601402</v>
      </c>
      <c r="M45" s="45">
        <f>100*(Table1[[#This Row],[%C]]/100)/(Table1[[#This Row],[Volume (mL)]]/1000)</f>
        <v>0.73220522696503498</v>
      </c>
      <c r="N45" s="54">
        <f>IF(ISNUMBER(_xlfn.XLOOKUP($H45,IRMS[ID],IRMS[δ¹³CVPDB (‰)],,0)),_xlfn.XLOOKUP($H45,IRMS[ID],IRMS[δ¹³CVPDB (‰)],,0),NA())</f>
        <v>-20.36</v>
      </c>
      <c r="O45"/>
    </row>
    <row r="46" spans="1:15" x14ac:dyDescent="0.35">
      <c r="A46" s="13" t="s">
        <v>140</v>
      </c>
      <c r="B46" s="13">
        <v>44634</v>
      </c>
      <c r="C46" s="13"/>
      <c r="D46" s="33">
        <v>5</v>
      </c>
      <c r="E46" s="41">
        <v>300</v>
      </c>
      <c r="F46" s="64" t="s">
        <v>70</v>
      </c>
      <c r="G46" s="14" t="s">
        <v>55</v>
      </c>
      <c r="H46" s="24">
        <v>19000</v>
      </c>
      <c r="I46" s="43">
        <f>IF(ISNUMBER(_xlfn.XLOOKUP($H46,IRMS[ID],IRMS[mgN],,0)),_xlfn.XLOOKUP($H46,IRMS[ID],IRMS[mgN],,0),NA())</f>
        <v>6.5220174537457806E-2</v>
      </c>
      <c r="J46" s="43">
        <f>100*(Table1[[#This Row],[%N]]/100)/(Table1[[#This Row],[Volume (mL)]]/1000)</f>
        <v>0.21740058179152602</v>
      </c>
      <c r="K46" s="50">
        <f>IF(ISNUMBER(_xlfn.XLOOKUP($H46,IRMS[ID],IRMS[δ¹⁵NAir (‰)],,0)),_xlfn.XLOOKUP($H46,IRMS[ID],IRMS[δ¹⁵NAir (‰)],,0),NA())</f>
        <v>8.25</v>
      </c>
      <c r="L46" s="44">
        <f>IF(ISNUMBER(_xlfn.XLOOKUP($H46,IRMS[ID],IRMS[mgC],,0)),_xlfn.XLOOKUP($H46,IRMS[ID],IRMS[mgC],,0),NA())</f>
        <v>0.47628658357700399</v>
      </c>
      <c r="M46" s="45">
        <f>100*(Table1[[#This Row],[%C]]/100)/(Table1[[#This Row],[Volume (mL)]]/1000)</f>
        <v>1.58762194525668</v>
      </c>
      <c r="N46" s="54">
        <f>IF(ISNUMBER(_xlfn.XLOOKUP($H46,IRMS[ID],IRMS[δ¹³CVPDB (‰)],,0)),_xlfn.XLOOKUP($H46,IRMS[ID],IRMS[δ¹³CVPDB (‰)],,0),NA())</f>
        <v>-19.2</v>
      </c>
      <c r="O46"/>
    </row>
    <row r="47" spans="1:15" x14ac:dyDescent="0.35">
      <c r="A47" s="13" t="s">
        <v>140</v>
      </c>
      <c r="B47" s="13">
        <v>44634</v>
      </c>
      <c r="C47" s="13"/>
      <c r="D47" s="33">
        <v>6</v>
      </c>
      <c r="E47" s="41">
        <v>400</v>
      </c>
      <c r="F47" s="61" t="s">
        <v>71</v>
      </c>
      <c r="G47" s="14" t="s">
        <v>55</v>
      </c>
      <c r="H47" s="24">
        <v>19001</v>
      </c>
      <c r="I47" s="43">
        <f>IF(ISNUMBER(_xlfn.XLOOKUP($H47,IRMS[ID],IRMS[mgN],,0)),_xlfn.XLOOKUP($H47,IRMS[ID],IRMS[mgN],,0),NA())</f>
        <v>6.6035705410782797E-2</v>
      </c>
      <c r="J47" s="43">
        <f>100*(Table1[[#This Row],[%N]]/100)/(Table1[[#This Row],[Volume (mL)]]/1000)</f>
        <v>0.16508926352695699</v>
      </c>
      <c r="K47" s="50">
        <f>IF(ISNUMBER(_xlfn.XLOOKUP($H47,IRMS[ID],IRMS[δ¹⁵NAir (‰)],,0)),_xlfn.XLOOKUP($H47,IRMS[ID],IRMS[δ¹⁵NAir (‰)],,0),NA())</f>
        <v>9.19</v>
      </c>
      <c r="L47" s="44">
        <f>IF(ISNUMBER(_xlfn.XLOOKUP($H47,IRMS[ID],IRMS[mgC],,0)),_xlfn.XLOOKUP($H47,IRMS[ID],IRMS[mgC],,0),NA())</f>
        <v>0.38944454020019598</v>
      </c>
      <c r="M47" s="45">
        <f>100*(Table1[[#This Row],[%C]]/100)/(Table1[[#This Row],[Volume (mL)]]/1000)</f>
        <v>0.97361135050048986</v>
      </c>
      <c r="N47" s="54">
        <f>IF(ISNUMBER(_xlfn.XLOOKUP($H47,IRMS[ID],IRMS[δ¹³CVPDB (‰)],,0)),_xlfn.XLOOKUP($H47,IRMS[ID],IRMS[δ¹³CVPDB (‰)],,0),NA())</f>
        <v>-17.79</v>
      </c>
      <c r="O47"/>
    </row>
    <row r="48" spans="1:15" x14ac:dyDescent="0.35">
      <c r="A48" s="13" t="s">
        <v>140</v>
      </c>
      <c r="B48" s="13">
        <v>44634</v>
      </c>
      <c r="C48" s="13"/>
      <c r="D48" s="33">
        <v>7</v>
      </c>
      <c r="E48" s="41">
        <v>400</v>
      </c>
      <c r="F48" s="64" t="s">
        <v>72</v>
      </c>
      <c r="G48" s="14" t="s">
        <v>55</v>
      </c>
      <c r="H48" s="24">
        <v>19002</v>
      </c>
      <c r="I48" s="43">
        <f>IF(ISNUMBER(_xlfn.XLOOKUP($H48,IRMS[ID],IRMS[mgN],,0)),_xlfn.XLOOKUP($H48,IRMS[ID],IRMS[mgN],,0),NA())</f>
        <v>2.5168547203049899E-2</v>
      </c>
      <c r="J48" s="43">
        <f>100*(Table1[[#This Row],[%N]]/100)/(Table1[[#This Row],[Volume (mL)]]/1000)</f>
        <v>6.2921368007624739E-2</v>
      </c>
      <c r="K48" s="50">
        <f>IF(ISNUMBER(_xlfn.XLOOKUP($H48,IRMS[ID],IRMS[δ¹⁵NAir (‰)],,0)),_xlfn.XLOOKUP($H48,IRMS[ID],IRMS[δ¹⁵NAir (‰)],,0),NA())</f>
        <v>7.99</v>
      </c>
      <c r="L48" s="44">
        <f>IF(ISNUMBER(_xlfn.XLOOKUP($H48,IRMS[ID],IRMS[mgC],,0)),_xlfn.XLOOKUP($H48,IRMS[ID],IRMS[mgC],,0),NA())</f>
        <v>0.18922984026866499</v>
      </c>
      <c r="M48" s="45">
        <f>100*(Table1[[#This Row],[%C]]/100)/(Table1[[#This Row],[Volume (mL)]]/1000)</f>
        <v>0.47307460067166246</v>
      </c>
      <c r="N48" s="54">
        <f>IF(ISNUMBER(_xlfn.XLOOKUP($H48,IRMS[ID],IRMS[δ¹³CVPDB (‰)],,0)),_xlfn.XLOOKUP($H48,IRMS[ID],IRMS[δ¹³CVPDB (‰)],,0),NA())</f>
        <v>-19.95</v>
      </c>
      <c r="O48"/>
    </row>
    <row r="49" spans="1:15" x14ac:dyDescent="0.35">
      <c r="A49" s="13" t="s">
        <v>140</v>
      </c>
      <c r="B49" s="13">
        <v>44634</v>
      </c>
      <c r="C49" s="13"/>
      <c r="D49" s="33">
        <v>8</v>
      </c>
      <c r="E49" s="41">
        <v>350</v>
      </c>
      <c r="F49" s="61" t="s">
        <v>73</v>
      </c>
      <c r="G49" s="14" t="s">
        <v>55</v>
      </c>
      <c r="H49" s="24">
        <v>19003</v>
      </c>
      <c r="I49" s="43">
        <f>IF(ISNUMBER(_xlfn.XLOOKUP($H49,IRMS[ID],IRMS[mgN],,0)),_xlfn.XLOOKUP($H49,IRMS[ID],IRMS[mgN],,0),NA())</f>
        <v>2.0071479244768299E-2</v>
      </c>
      <c r="J49" s="43">
        <f>100*(Table1[[#This Row],[%N]]/100)/(Table1[[#This Row],[Volume (mL)]]/1000)</f>
        <v>5.7347083556480861E-2</v>
      </c>
      <c r="K49" s="50">
        <f>IF(ISNUMBER(_xlfn.XLOOKUP($H49,IRMS[ID],IRMS[δ¹⁵NAir (‰)],,0)),_xlfn.XLOOKUP($H49,IRMS[ID],IRMS[δ¹⁵NAir (‰)],,0),NA())</f>
        <v>7.71</v>
      </c>
      <c r="L49" s="44">
        <f>IF(ISNUMBER(_xlfn.XLOOKUP($H49,IRMS[ID],IRMS[mgC],,0)),_xlfn.XLOOKUP($H49,IRMS[ID],IRMS[mgC],,0),NA())</f>
        <v>0.153203384889221</v>
      </c>
      <c r="M49" s="45">
        <f>100*(Table1[[#This Row],[%C]]/100)/(Table1[[#This Row],[Volume (mL)]]/1000)</f>
        <v>0.43772395682634574</v>
      </c>
      <c r="N49" s="54">
        <f>IF(ISNUMBER(_xlfn.XLOOKUP($H49,IRMS[ID],IRMS[δ¹³CVPDB (‰)],,0)),_xlfn.XLOOKUP($H49,IRMS[ID],IRMS[δ¹³CVPDB (‰)],,0),NA())</f>
        <v>-20.27</v>
      </c>
      <c r="O49"/>
    </row>
    <row r="50" spans="1:15" x14ac:dyDescent="0.35">
      <c r="A50" s="13" t="s">
        <v>140</v>
      </c>
      <c r="B50" s="13">
        <v>44634</v>
      </c>
      <c r="C50" s="13"/>
      <c r="D50" s="33">
        <v>9</v>
      </c>
      <c r="E50" s="41">
        <v>300</v>
      </c>
      <c r="F50" s="64" t="s">
        <v>74</v>
      </c>
      <c r="G50" s="14" t="s">
        <v>55</v>
      </c>
      <c r="H50" s="24">
        <v>19004</v>
      </c>
      <c r="I50" s="43">
        <f>IF(ISNUMBER(_xlfn.XLOOKUP($H50,IRMS[ID],IRMS[mgN],,0)),_xlfn.XLOOKUP($H50,IRMS[ID],IRMS[mgN],,0),NA())</f>
        <v>2.1045585565684401E-2</v>
      </c>
      <c r="J50" s="43">
        <f>100*(Table1[[#This Row],[%N]]/100)/(Table1[[#This Row],[Volume (mL)]]/1000)</f>
        <v>7.0151951885614669E-2</v>
      </c>
      <c r="K50" s="50">
        <f>IF(ISNUMBER(_xlfn.XLOOKUP($H50,IRMS[ID],IRMS[δ¹⁵NAir (‰)],,0)),_xlfn.XLOOKUP($H50,IRMS[ID],IRMS[δ¹⁵NAir (‰)],,0),NA())</f>
        <v>4.72</v>
      </c>
      <c r="L50" s="44">
        <f>IF(ISNUMBER(_xlfn.XLOOKUP($H50,IRMS[ID],IRMS[mgC],,0)),_xlfn.XLOOKUP($H50,IRMS[ID],IRMS[mgC],,0),NA())</f>
        <v>0.26468328911323502</v>
      </c>
      <c r="M50" s="45">
        <f>100*(Table1[[#This Row],[%C]]/100)/(Table1[[#This Row],[Volume (mL)]]/1000)</f>
        <v>0.88227763037745011</v>
      </c>
      <c r="N50" s="54">
        <f>IF(ISNUMBER(_xlfn.XLOOKUP($H50,IRMS[ID],IRMS[δ¹³CVPDB (‰)],,0)),_xlfn.XLOOKUP($H50,IRMS[ID],IRMS[δ¹³CVPDB (‰)],,0),NA())</f>
        <v>-25.51</v>
      </c>
      <c r="O50"/>
    </row>
    <row r="51" spans="1:15" x14ac:dyDescent="0.35">
      <c r="A51" s="13" t="s">
        <v>140</v>
      </c>
      <c r="B51" s="13">
        <v>44634</v>
      </c>
      <c r="C51" s="13"/>
      <c r="D51" s="33">
        <v>10</v>
      </c>
      <c r="E51" s="41">
        <v>400</v>
      </c>
      <c r="F51" s="61" t="s">
        <v>75</v>
      </c>
      <c r="G51" s="14" t="s">
        <v>55</v>
      </c>
      <c r="H51" s="24">
        <v>19005</v>
      </c>
      <c r="I51" s="43">
        <f>IF(ISNUMBER(_xlfn.XLOOKUP($H51,IRMS[ID],IRMS[mgN],,0)),_xlfn.XLOOKUP($H51,IRMS[ID],IRMS[mgN],,0),NA())</f>
        <v>3.6110253086827603E-2</v>
      </c>
      <c r="J51" s="43">
        <f>100*(Table1[[#This Row],[%N]]/100)/(Table1[[#This Row],[Volume (mL)]]/1000)</f>
        <v>9.0275632717068996E-2</v>
      </c>
      <c r="K51" s="50">
        <f>IF(ISNUMBER(_xlfn.XLOOKUP($H51,IRMS[ID],IRMS[δ¹⁵NAir (‰)],,0)),_xlfn.XLOOKUP($H51,IRMS[ID],IRMS[δ¹⁵NAir (‰)],,0),NA())</f>
        <v>8.7200000000000006</v>
      </c>
      <c r="L51" s="44">
        <f>IF(ISNUMBER(_xlfn.XLOOKUP($H51,IRMS[ID],IRMS[mgC],,0)),_xlfn.XLOOKUP($H51,IRMS[ID],IRMS[mgC],,0),NA())</f>
        <v>0.24235522772045401</v>
      </c>
      <c r="M51" s="45">
        <f>100*(Table1[[#This Row],[%C]]/100)/(Table1[[#This Row],[Volume (mL)]]/1000)</f>
        <v>0.60588806930113503</v>
      </c>
      <c r="N51" s="54">
        <f>IF(ISNUMBER(_xlfn.XLOOKUP($H51,IRMS[ID],IRMS[δ¹³CVPDB (‰)],,0)),_xlfn.XLOOKUP($H51,IRMS[ID],IRMS[δ¹³CVPDB (‰)],,0),NA())</f>
        <v>-21.15</v>
      </c>
      <c r="O51"/>
    </row>
    <row r="52" spans="1:15" x14ac:dyDescent="0.35">
      <c r="A52" s="13" t="s">
        <v>140</v>
      </c>
      <c r="B52" s="13">
        <v>44634</v>
      </c>
      <c r="C52" s="13"/>
      <c r="D52" s="33">
        <v>1</v>
      </c>
      <c r="E52" s="41">
        <v>400</v>
      </c>
      <c r="F52" s="61" t="s">
        <v>58</v>
      </c>
      <c r="G52" s="14" t="s">
        <v>56</v>
      </c>
      <c r="H52" s="24">
        <v>19125</v>
      </c>
      <c r="I52" s="43">
        <f>IF(ISNUMBER(_xlfn.XLOOKUP($H52,IRMS[ID],IRMS[mgN],,0)),_xlfn.XLOOKUP($H52,IRMS[ID],IRMS[mgN],,0),NA())</f>
        <v>1.80287182421708E-2</v>
      </c>
      <c r="J52" s="43">
        <f>100*(Table1[[#This Row],[%N]]/100)/(Table1[[#This Row],[Volume (mL)]]/1000)</f>
        <v>4.5071795605426998E-2</v>
      </c>
      <c r="K52" s="50">
        <f>IF(ISNUMBER(_xlfn.XLOOKUP($H52,IRMS[ID],IRMS[δ¹⁵NAir (‰)],,0)),_xlfn.XLOOKUP($H52,IRMS[ID],IRMS[δ¹⁵NAir (‰)],,0),NA())</f>
        <v>6.39</v>
      </c>
      <c r="L52" s="44">
        <f>IF(ISNUMBER(_xlfn.XLOOKUP($H52,IRMS[ID],IRMS[mgC],,0)),_xlfn.XLOOKUP($H52,IRMS[ID],IRMS[mgC],,0),NA())</f>
        <v>0.149271418932136</v>
      </c>
      <c r="M52" s="45">
        <f>100*(Table1[[#This Row],[%C]]/100)/(Table1[[#This Row],[Volume (mL)]]/1000)</f>
        <v>0.37317854733033995</v>
      </c>
      <c r="N52" s="54">
        <f>IF(ISNUMBER(_xlfn.XLOOKUP($H52,IRMS[ID],IRMS[δ¹³CVPDB (‰)],,0)),_xlfn.XLOOKUP($H52,IRMS[ID],IRMS[δ¹³CVPDB (‰)],,0),NA())</f>
        <v>-23.73</v>
      </c>
      <c r="O52"/>
    </row>
    <row r="53" spans="1:15" x14ac:dyDescent="0.35">
      <c r="A53" s="13" t="s">
        <v>140</v>
      </c>
      <c r="B53" s="13">
        <v>44634</v>
      </c>
      <c r="C53" s="13"/>
      <c r="D53" s="33">
        <v>2</v>
      </c>
      <c r="E53" s="41">
        <v>400</v>
      </c>
      <c r="F53" s="61" t="s">
        <v>59</v>
      </c>
      <c r="G53" s="14" t="s">
        <v>56</v>
      </c>
      <c r="H53" s="24">
        <v>19126</v>
      </c>
      <c r="I53" s="43">
        <f>IF(ISNUMBER(_xlfn.XLOOKUP($H53,IRMS[ID],IRMS[mgN],,0)),_xlfn.XLOOKUP($H53,IRMS[ID],IRMS[mgN],,0),NA())</f>
        <v>3.8961278588199998E-2</v>
      </c>
      <c r="J53" s="43">
        <f>100*(Table1[[#This Row],[%N]]/100)/(Table1[[#This Row],[Volume (mL)]]/1000)</f>
        <v>9.7403196470499984E-2</v>
      </c>
      <c r="K53" s="50">
        <f>IF(ISNUMBER(_xlfn.XLOOKUP($H53,IRMS[ID],IRMS[δ¹⁵NAir (‰)],,0)),_xlfn.XLOOKUP($H53,IRMS[ID],IRMS[δ¹⁵NAir (‰)],,0),NA())</f>
        <v>8.02</v>
      </c>
      <c r="L53" s="44">
        <f>IF(ISNUMBER(_xlfn.XLOOKUP($H53,IRMS[ID],IRMS[mgC],,0)),_xlfn.XLOOKUP($H53,IRMS[ID],IRMS[mgC],,0),NA())</f>
        <v>0.26209466575264101</v>
      </c>
      <c r="M53" s="45">
        <f>100*(Table1[[#This Row],[%C]]/100)/(Table1[[#This Row],[Volume (mL)]]/1000)</f>
        <v>0.65523666438160244</v>
      </c>
      <c r="N53" s="54">
        <f>IF(ISNUMBER(_xlfn.XLOOKUP($H53,IRMS[ID],IRMS[δ¹³CVPDB (‰)],,0)),_xlfn.XLOOKUP($H53,IRMS[ID],IRMS[δ¹³CVPDB (‰)],,0),NA())</f>
        <v>-20.03</v>
      </c>
      <c r="O53"/>
    </row>
    <row r="54" spans="1:15" x14ac:dyDescent="0.35">
      <c r="A54" s="13" t="s">
        <v>140</v>
      </c>
      <c r="B54" s="13">
        <v>44634</v>
      </c>
      <c r="C54" s="13"/>
      <c r="D54" s="33">
        <v>3</v>
      </c>
      <c r="E54" s="41">
        <v>400</v>
      </c>
      <c r="F54" s="61" t="s">
        <v>60</v>
      </c>
      <c r="G54" s="14" t="s">
        <v>56</v>
      </c>
      <c r="H54" s="24">
        <v>19127</v>
      </c>
      <c r="I54" s="43">
        <f>IF(ISNUMBER(_xlfn.XLOOKUP($H54,IRMS[ID],IRMS[mgN],,0)),_xlfn.XLOOKUP($H54,IRMS[ID],IRMS[mgN],,0),NA())</f>
        <v>5.92134740259075E-2</v>
      </c>
      <c r="J54" s="43">
        <f>100*(Table1[[#This Row],[%N]]/100)/(Table1[[#This Row],[Volume (mL)]]/1000)</f>
        <v>0.14803368506476874</v>
      </c>
      <c r="K54" s="50">
        <f>IF(ISNUMBER(_xlfn.XLOOKUP($H54,IRMS[ID],IRMS[δ¹⁵NAir (‰)],,0)),_xlfn.XLOOKUP($H54,IRMS[ID],IRMS[δ¹⁵NAir (‰)],,0),NA())</f>
        <v>9.15</v>
      </c>
      <c r="L54" s="44">
        <f>IF(ISNUMBER(_xlfn.XLOOKUP($H54,IRMS[ID],IRMS[mgC],,0)),_xlfn.XLOOKUP($H54,IRMS[ID],IRMS[mgC],,0),NA())</f>
        <v>0.33516421504866001</v>
      </c>
      <c r="M54" s="45">
        <f>100*(Table1[[#This Row],[%C]]/100)/(Table1[[#This Row],[Volume (mL)]]/1000)</f>
        <v>0.83791053762165002</v>
      </c>
      <c r="N54" s="54">
        <f>IF(ISNUMBER(_xlfn.XLOOKUP($H54,IRMS[ID],IRMS[δ¹³CVPDB (‰)],,0)),_xlfn.XLOOKUP($H54,IRMS[ID],IRMS[δ¹³CVPDB (‰)],,0),NA())</f>
        <v>-19.899999999999999</v>
      </c>
      <c r="O54"/>
    </row>
    <row r="55" spans="1:15" x14ac:dyDescent="0.35">
      <c r="A55" s="13" t="s">
        <v>140</v>
      </c>
      <c r="B55" s="13">
        <v>44634</v>
      </c>
      <c r="C55" s="13"/>
      <c r="D55" s="33">
        <v>4</v>
      </c>
      <c r="E55" s="41">
        <v>400</v>
      </c>
      <c r="F55" s="61" t="s">
        <v>61</v>
      </c>
      <c r="G55" s="14" t="s">
        <v>56</v>
      </c>
      <c r="H55" s="24">
        <v>19128</v>
      </c>
      <c r="I55" s="43">
        <f>IF(ISNUMBER(_xlfn.XLOOKUP($H55,IRMS[ID],IRMS[mgN],,0)),_xlfn.XLOOKUP($H55,IRMS[ID],IRMS[mgN],,0),NA())</f>
        <v>5.0028547763565398E-2</v>
      </c>
      <c r="J55" s="43">
        <f>100*(Table1[[#This Row],[%N]]/100)/(Table1[[#This Row],[Volume (mL)]]/1000)</f>
        <v>0.1250713694089135</v>
      </c>
      <c r="K55" s="50">
        <f>IF(ISNUMBER(_xlfn.XLOOKUP($H55,IRMS[ID],IRMS[δ¹⁵NAir (‰)],,0)),_xlfn.XLOOKUP($H55,IRMS[ID],IRMS[δ¹⁵NAir (‰)],,0),NA())</f>
        <v>9.27</v>
      </c>
      <c r="L55" s="44">
        <f>IF(ISNUMBER(_xlfn.XLOOKUP($H55,IRMS[ID],IRMS[mgC],,0)),_xlfn.XLOOKUP($H55,IRMS[ID],IRMS[mgC],,0),NA())</f>
        <v>0.30339344625783599</v>
      </c>
      <c r="M55" s="45">
        <f>100*(Table1[[#This Row],[%C]]/100)/(Table1[[#This Row],[Volume (mL)]]/1000)</f>
        <v>0.75848361564458988</v>
      </c>
      <c r="N55" s="54">
        <f>IF(ISNUMBER(_xlfn.XLOOKUP($H55,IRMS[ID],IRMS[δ¹³CVPDB (‰)],,0)),_xlfn.XLOOKUP($H55,IRMS[ID],IRMS[δ¹³CVPDB (‰)],,0),NA())</f>
        <v>-20.3</v>
      </c>
      <c r="O55"/>
    </row>
    <row r="56" spans="1:15" x14ac:dyDescent="0.35">
      <c r="A56" s="13" t="s">
        <v>140</v>
      </c>
      <c r="B56" s="13">
        <v>44634</v>
      </c>
      <c r="C56" s="13"/>
      <c r="D56" s="33">
        <v>5</v>
      </c>
      <c r="E56" s="41">
        <v>300</v>
      </c>
      <c r="F56" s="61" t="s">
        <v>62</v>
      </c>
      <c r="G56" s="14" t="s">
        <v>56</v>
      </c>
      <c r="H56" s="24">
        <v>19129</v>
      </c>
      <c r="I56" s="43">
        <f>IF(ISNUMBER(_xlfn.XLOOKUP($H56,IRMS[ID],IRMS[mgN],,0)),_xlfn.XLOOKUP($H56,IRMS[ID],IRMS[mgN],,0),NA())</f>
        <v>7.5746341298123507E-2</v>
      </c>
      <c r="J56" s="43">
        <f>100*(Table1[[#This Row],[%N]]/100)/(Table1[[#This Row],[Volume (mL)]]/1000)</f>
        <v>0.25248780432707835</v>
      </c>
      <c r="K56" s="50">
        <f>IF(ISNUMBER(_xlfn.XLOOKUP($H56,IRMS[ID],IRMS[δ¹⁵NAir (‰)],,0)),_xlfn.XLOOKUP($H56,IRMS[ID],IRMS[δ¹⁵NAir (‰)],,0),NA())</f>
        <v>8.42</v>
      </c>
      <c r="L56" s="44">
        <f>IF(ISNUMBER(_xlfn.XLOOKUP($H56,IRMS[ID],IRMS[mgC],,0)),_xlfn.XLOOKUP($H56,IRMS[ID],IRMS[mgC],,0),NA())</f>
        <v>0.51513419307246699</v>
      </c>
      <c r="M56" s="45">
        <f>100*(Table1[[#This Row],[%C]]/100)/(Table1[[#This Row],[Volume (mL)]]/1000)</f>
        <v>1.7171139769082233</v>
      </c>
      <c r="N56" s="54">
        <f>IF(ISNUMBER(_xlfn.XLOOKUP($H56,IRMS[ID],IRMS[δ¹³CVPDB (‰)],,0)),_xlfn.XLOOKUP($H56,IRMS[ID],IRMS[δ¹³CVPDB (‰)],,0),NA())</f>
        <v>-19.420000000000002</v>
      </c>
      <c r="O56"/>
    </row>
    <row r="57" spans="1:15" x14ac:dyDescent="0.35">
      <c r="A57" s="13" t="s">
        <v>140</v>
      </c>
      <c r="B57" s="13">
        <v>44634</v>
      </c>
      <c r="C57" s="13"/>
      <c r="D57" s="33">
        <v>6</v>
      </c>
      <c r="E57" s="41">
        <v>400</v>
      </c>
      <c r="F57" s="61" t="s">
        <v>63</v>
      </c>
      <c r="G57" s="14" t="s">
        <v>56</v>
      </c>
      <c r="H57" s="24">
        <v>19130</v>
      </c>
      <c r="I57" s="43">
        <f>IF(ISNUMBER(_xlfn.XLOOKUP($H57,IRMS[ID],IRMS[mgN],,0)),_xlfn.XLOOKUP($H57,IRMS[ID],IRMS[mgN],,0),NA())</f>
        <v>7.9511027124169895E-2</v>
      </c>
      <c r="J57" s="43">
        <f>100*(Table1[[#This Row],[%N]]/100)/(Table1[[#This Row],[Volume (mL)]]/1000)</f>
        <v>0.19877756781042472</v>
      </c>
      <c r="K57" s="50">
        <f>IF(ISNUMBER(_xlfn.XLOOKUP($H57,IRMS[ID],IRMS[δ¹⁵NAir (‰)],,0)),_xlfn.XLOOKUP($H57,IRMS[ID],IRMS[δ¹⁵NAir (‰)],,0),NA())</f>
        <v>9.3800000000000008</v>
      </c>
      <c r="L57" s="44">
        <f>IF(ISNUMBER(_xlfn.XLOOKUP($H57,IRMS[ID],IRMS[mgC],,0)),_xlfn.XLOOKUP($H57,IRMS[ID],IRMS[mgC],,0),NA())</f>
        <v>0.45185016932093702</v>
      </c>
      <c r="M57" s="45">
        <f>100*(Table1[[#This Row],[%C]]/100)/(Table1[[#This Row],[Volume (mL)]]/1000)</f>
        <v>1.1296254233023424</v>
      </c>
      <c r="N57" s="54">
        <f>IF(ISNUMBER(_xlfn.XLOOKUP($H57,IRMS[ID],IRMS[δ¹³CVPDB (‰)],,0)),_xlfn.XLOOKUP($H57,IRMS[ID],IRMS[δ¹³CVPDB (‰)],,0),NA())</f>
        <v>-17.62</v>
      </c>
      <c r="O57"/>
    </row>
    <row r="58" spans="1:15" x14ac:dyDescent="0.35">
      <c r="A58" s="13" t="s">
        <v>140</v>
      </c>
      <c r="B58" s="13">
        <v>44634</v>
      </c>
      <c r="C58" s="13"/>
      <c r="D58" s="33">
        <v>7</v>
      </c>
      <c r="E58" s="41">
        <v>400</v>
      </c>
      <c r="F58" s="61" t="s">
        <v>64</v>
      </c>
      <c r="G58" s="14" t="s">
        <v>56</v>
      </c>
      <c r="H58" s="24">
        <v>19131</v>
      </c>
      <c r="I58" s="43">
        <f>IF(ISNUMBER(_xlfn.XLOOKUP($H58,IRMS[ID],IRMS[mgN],,0)),_xlfn.XLOOKUP($H58,IRMS[ID],IRMS[mgN],,0),NA())</f>
        <v>2.4991119137328901E-2</v>
      </c>
      <c r="J58" s="43">
        <f>100*(Table1[[#This Row],[%N]]/100)/(Table1[[#This Row],[Volume (mL)]]/1000)</f>
        <v>6.2477797843322261E-2</v>
      </c>
      <c r="K58" s="50">
        <f>IF(ISNUMBER(_xlfn.XLOOKUP($H58,IRMS[ID],IRMS[δ¹⁵NAir (‰)],,0)),_xlfn.XLOOKUP($H58,IRMS[ID],IRMS[δ¹⁵NAir (‰)],,0),NA())</f>
        <v>7.85</v>
      </c>
      <c r="L58" s="44">
        <f>IF(ISNUMBER(_xlfn.XLOOKUP($H58,IRMS[ID],IRMS[mgC],,0)),_xlfn.XLOOKUP($H58,IRMS[ID],IRMS[mgC],,0),NA())</f>
        <v>0.195913611412282</v>
      </c>
      <c r="M58" s="45">
        <f>100*(Table1[[#This Row],[%C]]/100)/(Table1[[#This Row],[Volume (mL)]]/1000)</f>
        <v>0.48978402853070496</v>
      </c>
      <c r="N58" s="54">
        <f>IF(ISNUMBER(_xlfn.XLOOKUP($H58,IRMS[ID],IRMS[δ¹³CVPDB (‰)],,0)),_xlfn.XLOOKUP($H58,IRMS[ID],IRMS[δ¹³CVPDB (‰)],,0),NA())</f>
        <v>-19.22</v>
      </c>
      <c r="O58"/>
    </row>
    <row r="59" spans="1:15" x14ac:dyDescent="0.35">
      <c r="A59" s="13" t="s">
        <v>140</v>
      </c>
      <c r="B59" s="13">
        <v>44634</v>
      </c>
      <c r="C59" s="13"/>
      <c r="D59" s="33">
        <v>8</v>
      </c>
      <c r="E59" s="41">
        <v>350</v>
      </c>
      <c r="F59" s="61" t="s">
        <v>65</v>
      </c>
      <c r="G59" s="14" t="s">
        <v>56</v>
      </c>
      <c r="H59" s="24">
        <v>19132</v>
      </c>
      <c r="I59" s="43">
        <f>IF(ISNUMBER(_xlfn.XLOOKUP($H59,IRMS[ID],IRMS[mgN],,0)),_xlfn.XLOOKUP($H59,IRMS[ID],IRMS[mgN],,0),NA())</f>
        <v>2.2950024412364E-2</v>
      </c>
      <c r="J59" s="43">
        <f>100*(Table1[[#This Row],[%N]]/100)/(Table1[[#This Row],[Volume (mL)]]/1000)</f>
        <v>6.5571498321040006E-2</v>
      </c>
      <c r="K59" s="50">
        <f>IF(ISNUMBER(_xlfn.XLOOKUP($H59,IRMS[ID],IRMS[δ¹⁵NAir (‰)],,0)),_xlfn.XLOOKUP($H59,IRMS[ID],IRMS[δ¹⁵NAir (‰)],,0),NA())</f>
        <v>7.38</v>
      </c>
      <c r="L59" s="44">
        <f>IF(ISNUMBER(_xlfn.XLOOKUP($H59,IRMS[ID],IRMS[mgC],,0)),_xlfn.XLOOKUP($H59,IRMS[ID],IRMS[mgC],,0),NA())</f>
        <v>0.160344513627216</v>
      </c>
      <c r="M59" s="45">
        <f>100*(Table1[[#This Row],[%C]]/100)/(Table1[[#This Row],[Volume (mL)]]/1000)</f>
        <v>0.45812718179204576</v>
      </c>
      <c r="N59" s="54">
        <f>IF(ISNUMBER(_xlfn.XLOOKUP($H59,IRMS[ID],IRMS[δ¹³CVPDB (‰)],,0)),_xlfn.XLOOKUP($H59,IRMS[ID],IRMS[δ¹³CVPDB (‰)],,0),NA())</f>
        <v>-19.760000000000002</v>
      </c>
      <c r="O59"/>
    </row>
    <row r="60" spans="1:15" x14ac:dyDescent="0.35">
      <c r="A60" s="13" t="s">
        <v>140</v>
      </c>
      <c r="B60" s="13">
        <v>44634</v>
      </c>
      <c r="C60" s="13"/>
      <c r="D60" s="33">
        <v>9</v>
      </c>
      <c r="E60" s="41">
        <v>300</v>
      </c>
      <c r="F60" s="61" t="s">
        <v>76</v>
      </c>
      <c r="G60" s="14" t="s">
        <v>56</v>
      </c>
      <c r="H60" s="24">
        <v>19133</v>
      </c>
      <c r="I60" s="43">
        <f>IF(ISNUMBER(_xlfn.XLOOKUP($H60,IRMS[ID],IRMS[mgN],,0)),_xlfn.XLOOKUP($H60,IRMS[ID],IRMS[mgN],,0),NA())</f>
        <v>1.8278185375222002E-2</v>
      </c>
      <c r="J60" s="43">
        <f>100*(Table1[[#This Row],[%N]]/100)/(Table1[[#This Row],[Volume (mL)]]/1000)</f>
        <v>6.0927284584073343E-2</v>
      </c>
      <c r="K60" s="50">
        <f>IF(ISNUMBER(_xlfn.XLOOKUP($H60,IRMS[ID],IRMS[δ¹⁵NAir (‰)],,0)),_xlfn.XLOOKUP($H60,IRMS[ID],IRMS[δ¹⁵NAir (‰)],,0),NA())</f>
        <v>2.42</v>
      </c>
      <c r="L60" s="44">
        <f>IF(ISNUMBER(_xlfn.XLOOKUP($H60,IRMS[ID],IRMS[mgC],,0)),_xlfn.XLOOKUP($H60,IRMS[ID],IRMS[mgC],,0),NA())</f>
        <v>0.237405527290066</v>
      </c>
      <c r="M60" s="45">
        <f>100*(Table1[[#This Row],[%C]]/100)/(Table1[[#This Row],[Volume (mL)]]/1000)</f>
        <v>0.79135175763355325</v>
      </c>
      <c r="N60" s="54">
        <f>IF(ISNUMBER(_xlfn.XLOOKUP($H60,IRMS[ID],IRMS[δ¹³CVPDB (‰)],,0)),_xlfn.XLOOKUP($H60,IRMS[ID],IRMS[δ¹³CVPDB (‰)],,0),NA())</f>
        <v>-25.46</v>
      </c>
      <c r="O60"/>
    </row>
    <row r="61" spans="1:15" x14ac:dyDescent="0.35">
      <c r="A61" s="13" t="s">
        <v>140</v>
      </c>
      <c r="B61" s="13">
        <v>44634</v>
      </c>
      <c r="C61" s="90"/>
      <c r="D61" s="34">
        <v>10</v>
      </c>
      <c r="E61" s="41">
        <v>400</v>
      </c>
      <c r="F61" s="59" t="s">
        <v>77</v>
      </c>
      <c r="G61" s="36" t="s">
        <v>56</v>
      </c>
      <c r="H61" s="24">
        <v>19134</v>
      </c>
      <c r="I61" s="46">
        <f>IF(ISNUMBER(_xlfn.XLOOKUP($H61,IRMS[ID],IRMS[mgN],,0)),_xlfn.XLOOKUP($H61,IRMS[ID],IRMS[mgN],,0),NA())</f>
        <v>2.8869199114762299E-2</v>
      </c>
      <c r="J61" s="46">
        <f>100*(Table1[[#This Row],[%N]]/100)/(Table1[[#This Row],[Volume (mL)]]/1000)</f>
        <v>7.2172997786905752E-2</v>
      </c>
      <c r="K61" s="51">
        <f>IF(ISNUMBER(_xlfn.XLOOKUP($H61,IRMS[ID],IRMS[δ¹⁵NAir (‰)],,0)),_xlfn.XLOOKUP($H61,IRMS[ID],IRMS[δ¹⁵NAir (‰)],,0),NA())</f>
        <v>8.51</v>
      </c>
      <c r="L61" s="47">
        <f>IF(ISNUMBER(_xlfn.XLOOKUP($H61,IRMS[ID],IRMS[mgC],,0)),_xlfn.XLOOKUP($H61,IRMS[ID],IRMS[mgC],,0),NA())</f>
        <v>0.20518410929653499</v>
      </c>
      <c r="M61" s="48">
        <f>100*(Table1[[#This Row],[%C]]/100)/(Table1[[#This Row],[Volume (mL)]]/1000)</f>
        <v>0.51296027324133742</v>
      </c>
      <c r="N61" s="55">
        <f>IF(ISNUMBER(_xlfn.XLOOKUP($H61,IRMS[ID],IRMS[δ¹³CVPDB (‰)],,0)),_xlfn.XLOOKUP($H61,IRMS[ID],IRMS[δ¹³CVPDB (‰)],,0),NA())</f>
        <v>-20.88</v>
      </c>
      <c r="O61"/>
    </row>
    <row r="62" spans="1:15" x14ac:dyDescent="0.35">
      <c r="A62" s="90" t="s">
        <v>141</v>
      </c>
      <c r="B62" s="90">
        <v>44665</v>
      </c>
      <c r="C62" s="90"/>
      <c r="D62" s="33">
        <v>1</v>
      </c>
      <c r="E62" s="42">
        <v>400</v>
      </c>
      <c r="F62" s="64" t="s">
        <v>66</v>
      </c>
      <c r="G62" s="14" t="s">
        <v>55</v>
      </c>
      <c r="H62" s="24">
        <v>19006</v>
      </c>
      <c r="I62" s="46">
        <f>IF(ISNUMBER(_xlfn.XLOOKUP($H62,IRMS[ID],IRMS[mgN],,0)),_xlfn.XLOOKUP($H62,IRMS[ID],IRMS[mgN],,0),NA())</f>
        <v>3.2236481438533603E-2</v>
      </c>
      <c r="J62" s="46">
        <f>100*(Table1[[#This Row],[%N]]/100)/(Table1[[#This Row],[Volume (mL)]]/1000)</f>
        <v>8.0591203596333996E-2</v>
      </c>
      <c r="K62" s="51">
        <f>IF(ISNUMBER(_xlfn.XLOOKUP($H62,IRMS[ID],IRMS[δ¹⁵NAir (‰)],,0)),_xlfn.XLOOKUP($H62,IRMS[ID],IRMS[δ¹⁵NAir (‰)],,0),NA())</f>
        <v>6.21</v>
      </c>
      <c r="L62" s="47">
        <f>IF(ISNUMBER(_xlfn.XLOOKUP($H62,IRMS[ID],IRMS[mgC],,0)),_xlfn.XLOOKUP($H62,IRMS[ID],IRMS[mgC],,0),NA())</f>
        <v>0.20498138932592799</v>
      </c>
      <c r="M62" s="48">
        <f>100*(Table1[[#This Row],[%C]]/100)/(Table1[[#This Row],[Volume (mL)]]/1000)</f>
        <v>0.51245347331482005</v>
      </c>
      <c r="N62" s="55">
        <f>IF(ISNUMBER(_xlfn.XLOOKUP($H62,IRMS[ID],IRMS[δ¹³CVPDB (‰)],,0)),_xlfn.XLOOKUP($H62,IRMS[ID],IRMS[δ¹³CVPDB (‰)],,0),NA())</f>
        <v>-19.690000000000001</v>
      </c>
      <c r="O62"/>
    </row>
    <row r="63" spans="1:15" x14ac:dyDescent="0.35">
      <c r="A63" s="90" t="s">
        <v>141</v>
      </c>
      <c r="B63" s="90">
        <v>44665</v>
      </c>
      <c r="C63" s="90"/>
      <c r="D63" s="33">
        <v>2</v>
      </c>
      <c r="E63" s="42">
        <v>400</v>
      </c>
      <c r="F63" s="61" t="s">
        <v>67</v>
      </c>
      <c r="G63" s="14" t="s">
        <v>55</v>
      </c>
      <c r="H63" s="24">
        <v>19007</v>
      </c>
      <c r="I63" s="43">
        <f>IF(ISNUMBER(_xlfn.XLOOKUP($H63,IRMS[ID],IRMS[mgN],,0)),_xlfn.XLOOKUP($H63,IRMS[ID],IRMS[mgN],,0),NA())</f>
        <v>3.4207347715735803E-2</v>
      </c>
      <c r="J63" s="43">
        <f>100*(Table1[[#This Row],[%N]]/100)/(Table1[[#This Row],[Volume (mL)]]/1000)</f>
        <v>8.5518369289339508E-2</v>
      </c>
      <c r="K63" s="50">
        <f>IF(ISNUMBER(_xlfn.XLOOKUP($H63,IRMS[ID],IRMS[δ¹⁵NAir (‰)],,0)),_xlfn.XLOOKUP($H63,IRMS[ID],IRMS[δ¹⁵NAir (‰)],,0),NA())</f>
        <v>6.42</v>
      </c>
      <c r="L63" s="44">
        <f>IF(ISNUMBER(_xlfn.XLOOKUP($H63,IRMS[ID],IRMS[mgC],,0)),_xlfn.XLOOKUP($H63,IRMS[ID],IRMS[mgC],,0),NA())</f>
        <v>0.21723615865357501</v>
      </c>
      <c r="M63" s="45">
        <f>100*(Table1[[#This Row],[%C]]/100)/(Table1[[#This Row],[Volume (mL)]]/1000)</f>
        <v>0.54309039663393743</v>
      </c>
      <c r="N63" s="54">
        <f>IF(ISNUMBER(_xlfn.XLOOKUP($H63,IRMS[ID],IRMS[δ¹³CVPDB (‰)],,0)),_xlfn.XLOOKUP($H63,IRMS[ID],IRMS[δ¹³CVPDB (‰)],,0),NA())</f>
        <v>-19.010000000000002</v>
      </c>
      <c r="O63"/>
    </row>
    <row r="64" spans="1:15" x14ac:dyDescent="0.35">
      <c r="A64" s="90" t="s">
        <v>141</v>
      </c>
      <c r="B64" s="90">
        <v>44665</v>
      </c>
      <c r="C64" s="90"/>
      <c r="D64" s="33">
        <v>3</v>
      </c>
      <c r="E64" s="42">
        <v>400</v>
      </c>
      <c r="F64" s="64" t="s">
        <v>68</v>
      </c>
      <c r="G64" s="14" t="s">
        <v>55</v>
      </c>
      <c r="H64" s="24">
        <v>19008</v>
      </c>
      <c r="I64" s="43">
        <f>IF(ISNUMBER(_xlfn.XLOOKUP($H64,IRMS[ID],IRMS[mgN],,0)),_xlfn.XLOOKUP($H64,IRMS[ID],IRMS[mgN],,0),NA())</f>
        <v>3.2372403250754501E-2</v>
      </c>
      <c r="J64" s="43">
        <f>100*(Table1[[#This Row],[%N]]/100)/(Table1[[#This Row],[Volume (mL)]]/1000)</f>
        <v>8.093100812688625E-2</v>
      </c>
      <c r="K64" s="50">
        <f>IF(ISNUMBER(_xlfn.XLOOKUP($H64,IRMS[ID],IRMS[δ¹⁵NAir (‰)],,0)),_xlfn.XLOOKUP($H64,IRMS[ID],IRMS[δ¹⁵NAir (‰)],,0),NA())</f>
        <v>7.13</v>
      </c>
      <c r="L64" s="44">
        <f>IF(ISNUMBER(_xlfn.XLOOKUP($H64,IRMS[ID],IRMS[mgC],,0)),_xlfn.XLOOKUP($H64,IRMS[ID],IRMS[mgC],,0),NA())</f>
        <v>0.19795574931871701</v>
      </c>
      <c r="M64" s="45">
        <f>100*(Table1[[#This Row],[%C]]/100)/(Table1[[#This Row],[Volume (mL)]]/1000)</f>
        <v>0.4948893732967925</v>
      </c>
      <c r="N64" s="54">
        <f>IF(ISNUMBER(_xlfn.XLOOKUP($H64,IRMS[ID],IRMS[δ¹³CVPDB (‰)],,0)),_xlfn.XLOOKUP($H64,IRMS[ID],IRMS[δ¹³CVPDB (‰)],,0),NA())</f>
        <v>-18.43</v>
      </c>
      <c r="O64"/>
    </row>
    <row r="65" spans="1:15" x14ac:dyDescent="0.35">
      <c r="A65" s="90" t="s">
        <v>141</v>
      </c>
      <c r="B65" s="90">
        <v>44665</v>
      </c>
      <c r="C65" s="90"/>
      <c r="D65" s="33">
        <v>4</v>
      </c>
      <c r="E65" s="42">
        <v>400</v>
      </c>
      <c r="F65" s="61" t="s">
        <v>69</v>
      </c>
      <c r="G65" s="14" t="s">
        <v>55</v>
      </c>
      <c r="H65" s="24">
        <v>19009</v>
      </c>
      <c r="I65" s="43">
        <f>IF(ISNUMBER(_xlfn.XLOOKUP($H65,IRMS[ID],IRMS[mgN],,0)),_xlfn.XLOOKUP($H65,IRMS[ID],IRMS[mgN],,0),NA())</f>
        <v>3.6359443075899098E-2</v>
      </c>
      <c r="J65" s="43">
        <f>100*(Table1[[#This Row],[%N]]/100)/(Table1[[#This Row],[Volume (mL)]]/1000)</f>
        <v>9.0898607689747737E-2</v>
      </c>
      <c r="K65" s="50">
        <f>IF(ISNUMBER(_xlfn.XLOOKUP($H65,IRMS[ID],IRMS[δ¹⁵NAir (‰)],,0)),_xlfn.XLOOKUP($H65,IRMS[ID],IRMS[δ¹⁵NAir (‰)],,0),NA())</f>
        <v>7.64</v>
      </c>
      <c r="L65" s="44">
        <f>IF(ISNUMBER(_xlfn.XLOOKUP($H65,IRMS[ID],IRMS[mgC],,0)),_xlfn.XLOOKUP($H65,IRMS[ID],IRMS[mgC],,0),NA())</f>
        <v>0.23035710277663199</v>
      </c>
      <c r="M65" s="45">
        <f>100*(Table1[[#This Row],[%C]]/100)/(Table1[[#This Row],[Volume (mL)]]/1000)</f>
        <v>0.57589275694157993</v>
      </c>
      <c r="N65" s="54">
        <f>IF(ISNUMBER(_xlfn.XLOOKUP($H65,IRMS[ID],IRMS[δ¹³CVPDB (‰)],,0)),_xlfn.XLOOKUP($H65,IRMS[ID],IRMS[δ¹³CVPDB (‰)],,0),NA())</f>
        <v>-18.68</v>
      </c>
      <c r="O65"/>
    </row>
    <row r="66" spans="1:15" x14ac:dyDescent="0.35">
      <c r="A66" s="90" t="s">
        <v>141</v>
      </c>
      <c r="B66" s="90">
        <v>44665</v>
      </c>
      <c r="C66" s="90"/>
      <c r="D66" s="33">
        <v>5</v>
      </c>
      <c r="E66" s="42">
        <v>400</v>
      </c>
      <c r="F66" s="64" t="s">
        <v>70</v>
      </c>
      <c r="G66" s="14" t="s">
        <v>55</v>
      </c>
      <c r="H66" s="24">
        <v>19010</v>
      </c>
      <c r="I66" s="43">
        <f>IF(ISNUMBER(_xlfn.XLOOKUP($H66,IRMS[ID],IRMS[mgN],,0)),_xlfn.XLOOKUP($H66,IRMS[ID],IRMS[mgN],,0),NA())</f>
        <v>3.9734834746050003E-2</v>
      </c>
      <c r="J66" s="43">
        <f>100*(Table1[[#This Row],[%N]]/100)/(Table1[[#This Row],[Volume (mL)]]/1000)</f>
        <v>9.9337086865125004E-2</v>
      </c>
      <c r="K66" s="50">
        <f>IF(ISNUMBER(_xlfn.XLOOKUP($H66,IRMS[ID],IRMS[δ¹⁵NAir (‰)],,0)),_xlfn.XLOOKUP($H66,IRMS[ID],IRMS[δ¹⁵NAir (‰)],,0),NA())</f>
        <v>8.3800000000000008</v>
      </c>
      <c r="L66" s="44">
        <f>IF(ISNUMBER(_xlfn.XLOOKUP($H66,IRMS[ID],IRMS[mgC],,0)),_xlfn.XLOOKUP($H66,IRMS[ID],IRMS[mgC],,0),NA())</f>
        <v>0.25579697732329199</v>
      </c>
      <c r="M66" s="45">
        <f>100*(Table1[[#This Row],[%C]]/100)/(Table1[[#This Row],[Volume (mL)]]/1000)</f>
        <v>0.63949244330822996</v>
      </c>
      <c r="N66" s="54">
        <f>IF(ISNUMBER(_xlfn.XLOOKUP($H66,IRMS[ID],IRMS[δ¹³CVPDB (‰)],,0)),_xlfn.XLOOKUP($H66,IRMS[ID],IRMS[δ¹³CVPDB (‰)],,0),NA())</f>
        <v>-19.82</v>
      </c>
      <c r="O66"/>
    </row>
    <row r="67" spans="1:15" x14ac:dyDescent="0.35">
      <c r="A67" s="90" t="s">
        <v>141</v>
      </c>
      <c r="B67" s="90">
        <v>44665</v>
      </c>
      <c r="C67" s="90"/>
      <c r="D67" s="33">
        <v>6</v>
      </c>
      <c r="E67" s="42">
        <v>400</v>
      </c>
      <c r="F67" s="61" t="s">
        <v>71</v>
      </c>
      <c r="G67" s="14" t="s">
        <v>55</v>
      </c>
      <c r="H67" s="24">
        <v>19011</v>
      </c>
      <c r="I67" s="43">
        <f>IF(ISNUMBER(_xlfn.XLOOKUP($H67,IRMS[ID],IRMS[mgN],,0)),_xlfn.XLOOKUP($H67,IRMS[ID],IRMS[mgN],,0),NA())</f>
        <v>6.4857716371535507E-2</v>
      </c>
      <c r="J67" s="43">
        <f>100*(Table1[[#This Row],[%N]]/100)/(Table1[[#This Row],[Volume (mL)]]/1000)</f>
        <v>0.16214429092883875</v>
      </c>
      <c r="K67" s="50">
        <f>IF(ISNUMBER(_xlfn.XLOOKUP($H67,IRMS[ID],IRMS[δ¹⁵NAir (‰)],,0)),_xlfn.XLOOKUP($H67,IRMS[ID],IRMS[δ¹⁵NAir (‰)],,0),NA())</f>
        <v>7.95</v>
      </c>
      <c r="L67" s="44">
        <f>IF(ISNUMBER(_xlfn.XLOOKUP($H67,IRMS[ID],IRMS[mgC],,0)),_xlfn.XLOOKUP($H67,IRMS[ID],IRMS[mgC],,0),NA())</f>
        <v>0.44603462683362399</v>
      </c>
      <c r="M67" s="45">
        <f>100*(Table1[[#This Row],[%C]]/100)/(Table1[[#This Row],[Volume (mL)]]/1000)</f>
        <v>1.11508656708406</v>
      </c>
      <c r="N67" s="54">
        <f>IF(ISNUMBER(_xlfn.XLOOKUP($H67,IRMS[ID],IRMS[δ¹³CVPDB (‰)],,0)),_xlfn.XLOOKUP($H67,IRMS[ID],IRMS[δ¹³CVPDB (‰)],,0),NA())</f>
        <v>-18.38</v>
      </c>
      <c r="O67"/>
    </row>
    <row r="68" spans="1:15" x14ac:dyDescent="0.35">
      <c r="A68" s="90" t="s">
        <v>141</v>
      </c>
      <c r="B68" s="90">
        <v>44665</v>
      </c>
      <c r="C68" s="90"/>
      <c r="D68" s="33">
        <v>7</v>
      </c>
      <c r="E68" s="42">
        <v>400</v>
      </c>
      <c r="F68" s="64" t="s">
        <v>72</v>
      </c>
      <c r="G68" s="14" t="s">
        <v>55</v>
      </c>
      <c r="H68" s="24">
        <v>19012</v>
      </c>
      <c r="I68" s="43">
        <f>IF(ISNUMBER(_xlfn.XLOOKUP($H68,IRMS[ID],IRMS[mgN],,0)),_xlfn.XLOOKUP($H68,IRMS[ID],IRMS[mgN],,0),NA())</f>
        <v>4.3631260029714201E-2</v>
      </c>
      <c r="J68" s="43">
        <f>100*(Table1[[#This Row],[%N]]/100)/(Table1[[#This Row],[Volume (mL)]]/1000)</f>
        <v>0.10907815007428549</v>
      </c>
      <c r="K68" s="50">
        <f>IF(ISNUMBER(_xlfn.XLOOKUP($H68,IRMS[ID],IRMS[δ¹⁵NAir (‰)],,0)),_xlfn.XLOOKUP($H68,IRMS[ID],IRMS[δ¹⁵NAir (‰)],,0),NA())</f>
        <v>7.82</v>
      </c>
      <c r="L68" s="44">
        <f>IF(ISNUMBER(_xlfn.XLOOKUP($H68,IRMS[ID],IRMS[mgC],,0)),_xlfn.XLOOKUP($H68,IRMS[ID],IRMS[mgC],,0),NA())</f>
        <v>0.30821659271956198</v>
      </c>
      <c r="M68" s="45">
        <f>100*(Table1[[#This Row],[%C]]/100)/(Table1[[#This Row],[Volume (mL)]]/1000)</f>
        <v>0.77054148179890491</v>
      </c>
      <c r="N68" s="54">
        <f>IF(ISNUMBER(_xlfn.XLOOKUP($H68,IRMS[ID],IRMS[δ¹³CVPDB (‰)],,0)),_xlfn.XLOOKUP($H68,IRMS[ID],IRMS[δ¹³CVPDB (‰)],,0),NA())</f>
        <v>-17.89</v>
      </c>
      <c r="O68"/>
    </row>
    <row r="69" spans="1:15" x14ac:dyDescent="0.35">
      <c r="A69" s="90" t="s">
        <v>141</v>
      </c>
      <c r="B69" s="90">
        <v>44665</v>
      </c>
      <c r="C69" s="90"/>
      <c r="D69" s="33">
        <v>8</v>
      </c>
      <c r="E69" s="42">
        <v>400</v>
      </c>
      <c r="F69" s="61" t="s">
        <v>73</v>
      </c>
      <c r="G69" s="14" t="s">
        <v>55</v>
      </c>
      <c r="H69" s="24">
        <v>19013</v>
      </c>
      <c r="I69" s="43">
        <f>IF(ISNUMBER(_xlfn.XLOOKUP($H69,IRMS[ID],IRMS[mgN],,0)),_xlfn.XLOOKUP($H69,IRMS[ID],IRMS[mgN],,0),NA())</f>
        <v>2.32656418319581E-2</v>
      </c>
      <c r="J69" s="43">
        <f>100*(Table1[[#This Row],[%N]]/100)/(Table1[[#This Row],[Volume (mL)]]/1000)</f>
        <v>5.8164104579895244E-2</v>
      </c>
      <c r="K69" s="50">
        <f>IF(ISNUMBER(_xlfn.XLOOKUP($H69,IRMS[ID],IRMS[δ¹⁵NAir (‰)],,0)),_xlfn.XLOOKUP($H69,IRMS[ID],IRMS[δ¹⁵NAir (‰)],,0),NA())</f>
        <v>7.25</v>
      </c>
      <c r="L69" s="44">
        <f>IF(ISNUMBER(_xlfn.XLOOKUP($H69,IRMS[ID],IRMS[mgC],,0)),_xlfn.XLOOKUP($H69,IRMS[ID],IRMS[mgC],,0),NA())</f>
        <v>0.15115022981862</v>
      </c>
      <c r="M69" s="45">
        <f>100*(Table1[[#This Row],[%C]]/100)/(Table1[[#This Row],[Volume (mL)]]/1000)</f>
        <v>0.37787557454654996</v>
      </c>
      <c r="N69" s="54">
        <f>IF(ISNUMBER(_xlfn.XLOOKUP($H69,IRMS[ID],IRMS[δ¹³CVPDB (‰)],,0)),_xlfn.XLOOKUP($H69,IRMS[ID],IRMS[δ¹³CVPDB (‰)],,0),NA())</f>
        <v>-20.21</v>
      </c>
      <c r="O69"/>
    </row>
    <row r="70" spans="1:15" x14ac:dyDescent="0.35">
      <c r="A70" s="90" t="s">
        <v>141</v>
      </c>
      <c r="B70" s="90">
        <v>44665</v>
      </c>
      <c r="C70" s="90"/>
      <c r="D70" s="33">
        <v>9</v>
      </c>
      <c r="E70" s="42">
        <v>400</v>
      </c>
      <c r="F70" s="64" t="s">
        <v>74</v>
      </c>
      <c r="G70" s="14" t="s">
        <v>55</v>
      </c>
      <c r="H70" s="24">
        <v>19014</v>
      </c>
      <c r="I70" s="43">
        <f>IF(ISNUMBER(_xlfn.XLOOKUP($H70,IRMS[ID],IRMS[mgN],,0)),_xlfn.XLOOKUP($H70,IRMS[ID],IRMS[mgN],,0),NA())</f>
        <v>3.2644246875196202E-2</v>
      </c>
      <c r="J70" s="43">
        <f>100*(Table1[[#This Row],[%N]]/100)/(Table1[[#This Row],[Volume (mL)]]/1000)</f>
        <v>8.1610617187990495E-2</v>
      </c>
      <c r="K70" s="50">
        <f>IF(ISNUMBER(_xlfn.XLOOKUP($H70,IRMS[ID],IRMS[δ¹⁵NAir (‰)],,0)),_xlfn.XLOOKUP($H70,IRMS[ID],IRMS[δ¹⁵NAir (‰)],,0),NA())</f>
        <v>7.78</v>
      </c>
      <c r="L70" s="44">
        <f>IF(ISNUMBER(_xlfn.XLOOKUP($H70,IRMS[ID],IRMS[mgC],,0)),_xlfn.XLOOKUP($H70,IRMS[ID],IRMS[mgC],,0),NA())</f>
        <v>0.20607212795718499</v>
      </c>
      <c r="M70" s="45">
        <f>100*(Table1[[#This Row],[%C]]/100)/(Table1[[#This Row],[Volume (mL)]]/1000)</f>
        <v>0.51518031989296242</v>
      </c>
      <c r="N70" s="54">
        <f>IF(ISNUMBER(_xlfn.XLOOKUP($H70,IRMS[ID],IRMS[δ¹³CVPDB (‰)],,0)),_xlfn.XLOOKUP($H70,IRMS[ID],IRMS[δ¹³CVPDB (‰)],,0),NA())</f>
        <v>-21.07</v>
      </c>
      <c r="O70"/>
    </row>
    <row r="71" spans="1:15" x14ac:dyDescent="0.35">
      <c r="A71" s="90" t="s">
        <v>141</v>
      </c>
      <c r="B71" s="90">
        <v>44665</v>
      </c>
      <c r="C71" s="90"/>
      <c r="D71" s="33">
        <v>10</v>
      </c>
      <c r="E71" s="42">
        <v>400</v>
      </c>
      <c r="F71" s="61" t="s">
        <v>75</v>
      </c>
      <c r="G71" s="14" t="s">
        <v>55</v>
      </c>
      <c r="H71" s="24">
        <v>19015</v>
      </c>
      <c r="I71" s="43">
        <f>IF(ISNUMBER(_xlfn.XLOOKUP($H71,IRMS[ID],IRMS[mgN],,0)),_xlfn.XLOOKUP($H71,IRMS[ID],IRMS[mgN],,0),NA())</f>
        <v>3.11264533053968E-2</v>
      </c>
      <c r="J71" s="43">
        <f>100*(Table1[[#This Row],[%N]]/100)/(Table1[[#This Row],[Volume (mL)]]/1000)</f>
        <v>7.7816133263492002E-2</v>
      </c>
      <c r="K71" s="50">
        <f>IF(ISNUMBER(_xlfn.XLOOKUP($H71,IRMS[ID],IRMS[δ¹⁵NAir (‰)],,0)),_xlfn.XLOOKUP($H71,IRMS[ID],IRMS[δ¹⁵NAir (‰)],,0),NA())</f>
        <v>5.91</v>
      </c>
      <c r="L71" s="44">
        <f>IF(ISNUMBER(_xlfn.XLOOKUP($H71,IRMS[ID],IRMS[mgC],,0)),_xlfn.XLOOKUP($H71,IRMS[ID],IRMS[mgC],,0),NA())</f>
        <v>0.22779065893838099</v>
      </c>
      <c r="M71" s="45">
        <f>100*(Table1[[#This Row],[%C]]/100)/(Table1[[#This Row],[Volume (mL)]]/1000)</f>
        <v>0.56947664734595249</v>
      </c>
      <c r="N71" s="54">
        <f>IF(ISNUMBER(_xlfn.XLOOKUP($H71,IRMS[ID],IRMS[δ¹³CVPDB (‰)],,0)),_xlfn.XLOOKUP($H71,IRMS[ID],IRMS[δ¹³CVPDB (‰)],,0),NA())</f>
        <v>-23.46</v>
      </c>
      <c r="O71"/>
    </row>
    <row r="72" spans="1:15" x14ac:dyDescent="0.35">
      <c r="A72" s="90" t="s">
        <v>141</v>
      </c>
      <c r="B72" s="90">
        <v>44665</v>
      </c>
      <c r="C72" s="90"/>
      <c r="D72" s="33">
        <v>1</v>
      </c>
      <c r="E72" s="42">
        <v>400</v>
      </c>
      <c r="F72" s="61" t="s">
        <v>58</v>
      </c>
      <c r="G72" s="14" t="s">
        <v>56</v>
      </c>
      <c r="H72" s="91">
        <v>20226</v>
      </c>
      <c r="I72" s="43">
        <f>IF(ISNUMBER(_xlfn.XLOOKUP($H72,IRMS[ID],IRMS[mgN],,0)),_xlfn.XLOOKUP($H72,IRMS[ID],IRMS[mgN],,0),NA())</f>
        <v>3.1399516538464199E-2</v>
      </c>
      <c r="J72" s="43">
        <f>100*(Table1[[#This Row],[%N]]/100)/(Table1[[#This Row],[Volume (mL)]]/1000)</f>
        <v>7.8498791346160487E-2</v>
      </c>
      <c r="K72" s="50">
        <f>IF(ISNUMBER(_xlfn.XLOOKUP($H72,IRMS[ID],IRMS[δ¹⁵NAir (‰)],,0)),_xlfn.XLOOKUP($H72,IRMS[ID],IRMS[δ¹⁵NAir (‰)],,0),NA())</f>
        <v>6.01</v>
      </c>
      <c r="L72" s="44">
        <f>IF(ISNUMBER(_xlfn.XLOOKUP($H72,IRMS[ID],IRMS[mgC],,0)),_xlfn.XLOOKUP($H72,IRMS[ID],IRMS[mgC],,0),NA())</f>
        <v>0.204021623051517</v>
      </c>
      <c r="M72" s="45">
        <f>100*(Table1[[#This Row],[%C]]/100)/(Table1[[#This Row],[Volume (mL)]]/1000)</f>
        <v>0.51005405762879241</v>
      </c>
      <c r="N72" s="54">
        <f>IF(ISNUMBER(_xlfn.XLOOKUP($H72,IRMS[ID],IRMS[δ¹³CVPDB (‰)],,0)),_xlfn.XLOOKUP($H72,IRMS[ID],IRMS[δ¹³CVPDB (‰)],,0),NA())</f>
        <v>-19.52</v>
      </c>
      <c r="O72"/>
    </row>
    <row r="73" spans="1:15" x14ac:dyDescent="0.35">
      <c r="A73" s="90" t="s">
        <v>141</v>
      </c>
      <c r="B73" s="90">
        <v>44665</v>
      </c>
      <c r="C73" s="90"/>
      <c r="D73" s="33">
        <v>2</v>
      </c>
      <c r="E73" s="42">
        <v>400</v>
      </c>
      <c r="F73" s="61" t="s">
        <v>59</v>
      </c>
      <c r="G73" s="14" t="s">
        <v>56</v>
      </c>
      <c r="H73" s="91">
        <v>20227</v>
      </c>
      <c r="I73" s="43">
        <f>IF(ISNUMBER(_xlfn.XLOOKUP($H73,IRMS[ID],IRMS[mgN],,0)),_xlfn.XLOOKUP($H73,IRMS[ID],IRMS[mgN],,0),NA())</f>
        <v>3.3359562202525901E-2</v>
      </c>
      <c r="J73" s="43">
        <f>100*(Table1[[#This Row],[%N]]/100)/(Table1[[#This Row],[Volume (mL)]]/1000)</f>
        <v>8.3398905506314749E-2</v>
      </c>
      <c r="K73" s="50">
        <f>IF(ISNUMBER(_xlfn.XLOOKUP($H73,IRMS[ID],IRMS[δ¹⁵NAir (‰)],,0)),_xlfn.XLOOKUP($H73,IRMS[ID],IRMS[δ¹⁵NAir (‰)],,0),NA())</f>
        <v>6.42</v>
      </c>
      <c r="L73" s="44">
        <f>IF(ISNUMBER(_xlfn.XLOOKUP($H73,IRMS[ID],IRMS[mgC],,0)),_xlfn.XLOOKUP($H73,IRMS[ID],IRMS[mgC],,0),NA())</f>
        <v>0.214058063089204</v>
      </c>
      <c r="M73" s="45">
        <f>100*(Table1[[#This Row],[%C]]/100)/(Table1[[#This Row],[Volume (mL)]]/1000)</f>
        <v>0.53514515772300997</v>
      </c>
      <c r="N73" s="54">
        <f>IF(ISNUMBER(_xlfn.XLOOKUP($H73,IRMS[ID],IRMS[δ¹³CVPDB (‰)],,0)),_xlfn.XLOOKUP($H73,IRMS[ID],IRMS[δ¹³CVPDB (‰)],,0),NA())</f>
        <v>-18.920000000000002</v>
      </c>
      <c r="O73"/>
    </row>
    <row r="74" spans="1:15" x14ac:dyDescent="0.35">
      <c r="A74" s="90" t="s">
        <v>141</v>
      </c>
      <c r="B74" s="90">
        <v>44665</v>
      </c>
      <c r="C74" s="90"/>
      <c r="D74" s="33">
        <v>3</v>
      </c>
      <c r="E74" s="42">
        <v>400</v>
      </c>
      <c r="F74" s="61" t="s">
        <v>60</v>
      </c>
      <c r="G74" s="14" t="s">
        <v>56</v>
      </c>
      <c r="H74" s="91">
        <v>20228</v>
      </c>
      <c r="I74" s="43">
        <f>IF(ISNUMBER(_xlfn.XLOOKUP($H74,IRMS[ID],IRMS[mgN],,0)),_xlfn.XLOOKUP($H74,IRMS[ID],IRMS[mgN],,0),NA())</f>
        <v>4.62138151621862E-2</v>
      </c>
      <c r="J74" s="43">
        <f>100*(Table1[[#This Row],[%N]]/100)/(Table1[[#This Row],[Volume (mL)]]/1000)</f>
        <v>0.1155345379054655</v>
      </c>
      <c r="K74" s="50">
        <f>IF(ISNUMBER(_xlfn.XLOOKUP($H74,IRMS[ID],IRMS[δ¹⁵NAir (‰)],,0)),_xlfn.XLOOKUP($H74,IRMS[ID],IRMS[δ¹⁵NAir (‰)],,0),NA())</f>
        <v>9.06</v>
      </c>
      <c r="L74" s="44">
        <f>IF(ISNUMBER(_xlfn.XLOOKUP($H74,IRMS[ID],IRMS[mgC],,0)),_xlfn.XLOOKUP($H74,IRMS[ID],IRMS[mgC],,0),NA())</f>
        <v>0.250633166688081</v>
      </c>
      <c r="M74" s="45">
        <f>100*(Table1[[#This Row],[%C]]/100)/(Table1[[#This Row],[Volume (mL)]]/1000)</f>
        <v>0.6265829167202025</v>
      </c>
      <c r="N74" s="54">
        <f>IF(ISNUMBER(_xlfn.XLOOKUP($H74,IRMS[ID],IRMS[δ¹³CVPDB (‰)],,0)),_xlfn.XLOOKUP($H74,IRMS[ID],IRMS[δ¹³CVPDB (‰)],,0),NA())</f>
        <v>-18.45</v>
      </c>
      <c r="O74"/>
    </row>
    <row r="75" spans="1:15" x14ac:dyDescent="0.35">
      <c r="A75" s="90" t="s">
        <v>141</v>
      </c>
      <c r="B75" s="90">
        <v>44665</v>
      </c>
      <c r="C75" s="90"/>
      <c r="D75" s="33">
        <v>4</v>
      </c>
      <c r="E75" s="42">
        <v>400</v>
      </c>
      <c r="F75" s="61" t="s">
        <v>61</v>
      </c>
      <c r="G75" s="14" t="s">
        <v>56</v>
      </c>
      <c r="H75" s="91">
        <v>20229</v>
      </c>
      <c r="I75" s="43">
        <f>IF(ISNUMBER(_xlfn.XLOOKUP($H75,IRMS[ID],IRMS[mgN],,0)),_xlfn.XLOOKUP($H75,IRMS[ID],IRMS[mgN],,0),NA())</f>
        <v>3.4362376263208601E-2</v>
      </c>
      <c r="J75" s="43">
        <f>100*(Table1[[#This Row],[%N]]/100)/(Table1[[#This Row],[Volume (mL)]]/1000)</f>
        <v>8.5905940658021498E-2</v>
      </c>
      <c r="K75" s="50">
        <f>IF(ISNUMBER(_xlfn.XLOOKUP($H75,IRMS[ID],IRMS[δ¹⁵NAir (‰)],,0)),_xlfn.XLOOKUP($H75,IRMS[ID],IRMS[δ¹⁵NAir (‰)],,0),NA())</f>
        <v>7.86</v>
      </c>
      <c r="L75" s="44">
        <f>IF(ISNUMBER(_xlfn.XLOOKUP($H75,IRMS[ID],IRMS[mgC],,0)),_xlfn.XLOOKUP($H75,IRMS[ID],IRMS[mgC],,0),NA())</f>
        <v>0.21843292156717001</v>
      </c>
      <c r="M75" s="45">
        <f>100*(Table1[[#This Row],[%C]]/100)/(Table1[[#This Row],[Volume (mL)]]/1000)</f>
        <v>0.546082303917925</v>
      </c>
      <c r="N75" s="54">
        <f>IF(ISNUMBER(_xlfn.XLOOKUP($H75,IRMS[ID],IRMS[δ¹³CVPDB (‰)],,0)),_xlfn.XLOOKUP($H75,IRMS[ID],IRMS[δ¹³CVPDB (‰)],,0),NA())</f>
        <v>-17.989999999999998</v>
      </c>
      <c r="O75"/>
    </row>
    <row r="76" spans="1:15" x14ac:dyDescent="0.35">
      <c r="A76" s="90" t="s">
        <v>141</v>
      </c>
      <c r="B76" s="90">
        <v>44665</v>
      </c>
      <c r="C76" s="90"/>
      <c r="D76" s="33">
        <v>5</v>
      </c>
      <c r="E76" s="42">
        <v>400</v>
      </c>
      <c r="F76" s="61" t="s">
        <v>62</v>
      </c>
      <c r="G76" s="14" t="s">
        <v>56</v>
      </c>
      <c r="H76" s="91">
        <v>20230</v>
      </c>
      <c r="I76" s="43">
        <f>IF(ISNUMBER(_xlfn.XLOOKUP($H76,IRMS[ID],IRMS[mgN],,0)),_xlfn.XLOOKUP($H76,IRMS[ID],IRMS[mgN],,0),NA())</f>
        <v>3.8806665850325203E-2</v>
      </c>
      <c r="J76" s="43">
        <f>100*(Table1[[#This Row],[%N]]/100)/(Table1[[#This Row],[Volume (mL)]]/1000)</f>
        <v>9.7016664625813001E-2</v>
      </c>
      <c r="K76" s="50">
        <f>IF(ISNUMBER(_xlfn.XLOOKUP($H76,IRMS[ID],IRMS[δ¹⁵NAir (‰)],,0)),_xlfn.XLOOKUP($H76,IRMS[ID],IRMS[δ¹⁵NAir (‰)],,0),NA())</f>
        <v>8.59</v>
      </c>
      <c r="L76" s="44">
        <f>IF(ISNUMBER(_xlfn.XLOOKUP($H76,IRMS[ID],IRMS[mgC],,0)),_xlfn.XLOOKUP($H76,IRMS[ID],IRMS[mgC],,0),NA())</f>
        <v>0.248992594758844</v>
      </c>
      <c r="M76" s="45">
        <f>100*(Table1[[#This Row],[%C]]/100)/(Table1[[#This Row],[Volume (mL)]]/1000)</f>
        <v>0.62248148689710991</v>
      </c>
      <c r="N76" s="54">
        <f>IF(ISNUMBER(_xlfn.XLOOKUP($H76,IRMS[ID],IRMS[δ¹³CVPDB (‰)],,0)),_xlfn.XLOOKUP($H76,IRMS[ID],IRMS[δ¹³CVPDB (‰)],,0),NA())</f>
        <v>-19.71</v>
      </c>
      <c r="O76"/>
    </row>
    <row r="77" spans="1:15" x14ac:dyDescent="0.35">
      <c r="A77" s="90" t="s">
        <v>141</v>
      </c>
      <c r="B77" s="90">
        <v>44665</v>
      </c>
      <c r="C77" s="90"/>
      <c r="D77" s="33">
        <v>6</v>
      </c>
      <c r="E77" s="42">
        <v>400</v>
      </c>
      <c r="F77" s="61" t="s">
        <v>63</v>
      </c>
      <c r="G77" s="14" t="s">
        <v>56</v>
      </c>
      <c r="H77" s="91">
        <v>20231</v>
      </c>
      <c r="I77" s="43">
        <f>IF(ISNUMBER(_xlfn.XLOOKUP($H77,IRMS[ID],IRMS[mgN],,0)),_xlfn.XLOOKUP($H77,IRMS[ID],IRMS[mgN],,0),NA())</f>
        <v>6.2053719075242798E-2</v>
      </c>
      <c r="J77" s="43">
        <f>100*(Table1[[#This Row],[%N]]/100)/(Table1[[#This Row],[Volume (mL)]]/1000)</f>
        <v>0.15513429768810699</v>
      </c>
      <c r="K77" s="50">
        <f>IF(ISNUMBER(_xlfn.XLOOKUP($H77,IRMS[ID],IRMS[δ¹⁵NAir (‰)],,0)),_xlfn.XLOOKUP($H77,IRMS[ID],IRMS[δ¹⁵NAir (‰)],,0),NA())</f>
        <v>7.77</v>
      </c>
      <c r="L77" s="44">
        <f>IF(ISNUMBER(_xlfn.XLOOKUP($H77,IRMS[ID],IRMS[mgC],,0)),_xlfn.XLOOKUP($H77,IRMS[ID],IRMS[mgC],,0),NA())</f>
        <v>0.414690359611806</v>
      </c>
      <c r="M77" s="45">
        <f>100*(Table1[[#This Row],[%C]]/100)/(Table1[[#This Row],[Volume (mL)]]/1000)</f>
        <v>1.036725899029515</v>
      </c>
      <c r="N77" s="54">
        <f>IF(ISNUMBER(_xlfn.XLOOKUP($H77,IRMS[ID],IRMS[δ¹³CVPDB (‰)],,0)),_xlfn.XLOOKUP($H77,IRMS[ID],IRMS[δ¹³CVPDB (‰)],,0),NA())</f>
        <v>-18.13</v>
      </c>
      <c r="O77"/>
    </row>
    <row r="78" spans="1:15" x14ac:dyDescent="0.35">
      <c r="A78" s="90" t="s">
        <v>141</v>
      </c>
      <c r="B78" s="90">
        <v>44665</v>
      </c>
      <c r="C78" s="90"/>
      <c r="D78" s="33">
        <v>7</v>
      </c>
      <c r="E78" s="42">
        <v>400</v>
      </c>
      <c r="F78" s="61" t="s">
        <v>64</v>
      </c>
      <c r="G78" s="14" t="s">
        <v>56</v>
      </c>
      <c r="H78" s="91">
        <v>20232</v>
      </c>
      <c r="I78" s="43">
        <f>IF(ISNUMBER(_xlfn.XLOOKUP($H78,IRMS[ID],IRMS[mgN],,0)),_xlfn.XLOOKUP($H78,IRMS[ID],IRMS[mgN],,0),NA())</f>
        <v>5.1410215294814897E-2</v>
      </c>
      <c r="J78" s="43">
        <f>100*(Table1[[#This Row],[%N]]/100)/(Table1[[#This Row],[Volume (mL)]]/1000)</f>
        <v>0.12852553823703725</v>
      </c>
      <c r="K78" s="50">
        <f>IF(ISNUMBER(_xlfn.XLOOKUP($H78,IRMS[ID],IRMS[δ¹⁵NAir (‰)],,0)),_xlfn.XLOOKUP($H78,IRMS[ID],IRMS[δ¹⁵NAir (‰)],,0),NA())</f>
        <v>8.32</v>
      </c>
      <c r="L78" s="44">
        <f>IF(ISNUMBER(_xlfn.XLOOKUP($H78,IRMS[ID],IRMS[mgC],,0)),_xlfn.XLOOKUP($H78,IRMS[ID],IRMS[mgC],,0),NA())</f>
        <v>0.32786871967040698</v>
      </c>
      <c r="M78" s="45">
        <f>100*(Table1[[#This Row],[%C]]/100)/(Table1[[#This Row],[Volume (mL)]]/1000)</f>
        <v>0.8196717991760174</v>
      </c>
      <c r="N78" s="54">
        <f>IF(ISNUMBER(_xlfn.XLOOKUP($H78,IRMS[ID],IRMS[δ¹³CVPDB (‰)],,0)),_xlfn.XLOOKUP($H78,IRMS[ID],IRMS[δ¹³CVPDB (‰)],,0),NA())</f>
        <v>-17.690000000000001</v>
      </c>
      <c r="O78"/>
    </row>
    <row r="79" spans="1:15" x14ac:dyDescent="0.35">
      <c r="A79" s="90" t="s">
        <v>141</v>
      </c>
      <c r="B79" s="90">
        <v>44665</v>
      </c>
      <c r="C79" s="90"/>
      <c r="D79" s="33">
        <v>8</v>
      </c>
      <c r="E79" s="42">
        <v>400</v>
      </c>
      <c r="F79" s="61" t="s">
        <v>65</v>
      </c>
      <c r="G79" s="14" t="s">
        <v>56</v>
      </c>
      <c r="H79" s="91">
        <v>20233</v>
      </c>
      <c r="I79" s="43">
        <f>IF(ISNUMBER(_xlfn.XLOOKUP($H79,IRMS[ID],IRMS[mgN],,0)),_xlfn.XLOOKUP($H79,IRMS[ID],IRMS[mgN],,0),NA())</f>
        <v>2.2556519821534799E-2</v>
      </c>
      <c r="J79" s="43">
        <f>100*(Table1[[#This Row],[%N]]/100)/(Table1[[#This Row],[Volume (mL)]]/1000)</f>
        <v>5.6391299553836996E-2</v>
      </c>
      <c r="K79" s="50">
        <f>IF(ISNUMBER(_xlfn.XLOOKUP($H79,IRMS[ID],IRMS[δ¹⁵NAir (‰)],,0)),_xlfn.XLOOKUP($H79,IRMS[ID],IRMS[δ¹⁵NAir (‰)],,0),NA())</f>
        <v>6.73</v>
      </c>
      <c r="L79" s="44">
        <f>IF(ISNUMBER(_xlfn.XLOOKUP($H79,IRMS[ID],IRMS[mgC],,0)),_xlfn.XLOOKUP($H79,IRMS[ID],IRMS[mgC],,0),NA())</f>
        <v>0.15425760786465401</v>
      </c>
      <c r="M79" s="45">
        <f>100*(Table1[[#This Row],[%C]]/100)/(Table1[[#This Row],[Volume (mL)]]/1000)</f>
        <v>0.38564401966163497</v>
      </c>
      <c r="N79" s="54">
        <f>IF(ISNUMBER(_xlfn.XLOOKUP($H79,IRMS[ID],IRMS[δ¹³CVPDB (‰)],,0)),_xlfn.XLOOKUP($H79,IRMS[ID],IRMS[δ¹³CVPDB (‰)],,0),NA())</f>
        <v>-19.79</v>
      </c>
      <c r="O79"/>
    </row>
    <row r="80" spans="1:15" x14ac:dyDescent="0.35">
      <c r="A80" s="90" t="s">
        <v>141</v>
      </c>
      <c r="B80" s="90">
        <v>44665</v>
      </c>
      <c r="C80" s="90"/>
      <c r="D80" s="33">
        <v>9</v>
      </c>
      <c r="E80" s="42">
        <v>400</v>
      </c>
      <c r="F80" s="61" t="s">
        <v>76</v>
      </c>
      <c r="G80" s="14" t="s">
        <v>56</v>
      </c>
      <c r="H80" s="91">
        <v>20234</v>
      </c>
      <c r="I80" s="43">
        <f>IF(ISNUMBER(_xlfn.XLOOKUP($H80,IRMS[ID],IRMS[mgN],,0)),_xlfn.XLOOKUP($H80,IRMS[ID],IRMS[mgN],,0),NA())</f>
        <v>2.7297095381125899E-2</v>
      </c>
      <c r="J80" s="43">
        <f>100*(Table1[[#This Row],[%N]]/100)/(Table1[[#This Row],[Volume (mL)]]/1000)</f>
        <v>6.8242738452814727E-2</v>
      </c>
      <c r="K80" s="50">
        <f>IF(ISNUMBER(_xlfn.XLOOKUP($H80,IRMS[ID],IRMS[δ¹⁵NAir (‰)],,0)),_xlfn.XLOOKUP($H80,IRMS[ID],IRMS[δ¹⁵NAir (‰)],,0),NA())</f>
        <v>7.11</v>
      </c>
      <c r="L80" s="44">
        <f>IF(ISNUMBER(_xlfn.XLOOKUP($H80,IRMS[ID],IRMS[mgC],,0)),_xlfn.XLOOKUP($H80,IRMS[ID],IRMS[mgC],,0),NA())</f>
        <v>0.187905416452539</v>
      </c>
      <c r="M80" s="45">
        <f>100*(Table1[[#This Row],[%C]]/100)/(Table1[[#This Row],[Volume (mL)]]/1000)</f>
        <v>0.4697635411313475</v>
      </c>
      <c r="N80" s="54">
        <f>IF(ISNUMBER(_xlfn.XLOOKUP($H80,IRMS[ID],IRMS[δ¹³CVPDB (‰)],,0)),_xlfn.XLOOKUP($H80,IRMS[ID],IRMS[δ¹³CVPDB (‰)],,0),NA())</f>
        <v>-21.24</v>
      </c>
      <c r="O80"/>
    </row>
    <row r="81" spans="1:15" x14ac:dyDescent="0.35">
      <c r="A81" s="90" t="s">
        <v>141</v>
      </c>
      <c r="B81" s="90">
        <v>44665</v>
      </c>
      <c r="C81" s="90"/>
      <c r="D81" s="34">
        <v>10</v>
      </c>
      <c r="E81" s="42">
        <v>400</v>
      </c>
      <c r="F81" s="59" t="s">
        <v>77</v>
      </c>
      <c r="G81" s="36" t="s">
        <v>56</v>
      </c>
      <c r="H81" s="91">
        <v>20235</v>
      </c>
      <c r="I81" s="43">
        <f>IF(ISNUMBER(_xlfn.XLOOKUP($H81,IRMS[ID],IRMS[mgN],,0)),_xlfn.XLOOKUP($H81,IRMS[ID],IRMS[mgN],,0),NA())</f>
        <v>3.1422307767116103E-2</v>
      </c>
      <c r="J81" s="43">
        <f>100*(Table1[[#This Row],[%N]]/100)/(Table1[[#This Row],[Volume (mL)]]/1000)</f>
        <v>7.8555769417790258E-2</v>
      </c>
      <c r="K81" s="50">
        <f>IF(ISNUMBER(_xlfn.XLOOKUP($H81,IRMS[ID],IRMS[δ¹⁵NAir (‰)],,0)),_xlfn.XLOOKUP($H81,IRMS[ID],IRMS[δ¹⁵NAir (‰)],,0),NA())</f>
        <v>5.74</v>
      </c>
      <c r="L81" s="44">
        <f>IF(ISNUMBER(_xlfn.XLOOKUP($H81,IRMS[ID],IRMS[mgC],,0)),_xlfn.XLOOKUP($H81,IRMS[ID],IRMS[mgC],,0),NA())</f>
        <v>0.235964523556077</v>
      </c>
      <c r="M81" s="45">
        <f>100*(Table1[[#This Row],[%C]]/100)/(Table1[[#This Row],[Volume (mL)]]/1000)</f>
        <v>0.5899113088901925</v>
      </c>
      <c r="N81" s="54">
        <f>IF(ISNUMBER(_xlfn.XLOOKUP($H81,IRMS[ID],IRMS[δ¹³CVPDB (‰)],,0)),_xlfn.XLOOKUP($H81,IRMS[ID],IRMS[δ¹³CVPDB (‰)],,0),NA())</f>
        <v>-23.42</v>
      </c>
      <c r="O81"/>
    </row>
    <row r="82" spans="1:15" x14ac:dyDescent="0.35">
      <c r="A82" s="90" t="s">
        <v>142</v>
      </c>
      <c r="B82" s="90">
        <v>44694</v>
      </c>
      <c r="C82" s="90"/>
      <c r="D82" s="33">
        <v>1</v>
      </c>
      <c r="E82" s="42">
        <v>250</v>
      </c>
      <c r="F82" s="59" t="s">
        <v>57</v>
      </c>
      <c r="G82" s="14" t="s">
        <v>55</v>
      </c>
      <c r="H82" s="63"/>
      <c r="I82" s="46" t="e">
        <f>IF(ISNUMBER(_xlfn.XLOOKUP($H82,IRMS[ID],IRMS[mgN],,0)),_xlfn.XLOOKUP($H82,IRMS[ID],IRMS[mgN],,0),NA())</f>
        <v>#N/A</v>
      </c>
      <c r="J82" s="46" t="e">
        <f>100*(Table1[[#This Row],[%N]]/100)/(Table1[[#This Row],[Volume (mL)]]/1000)</f>
        <v>#N/A</v>
      </c>
      <c r="K82" s="51" t="e">
        <f>IF(ISNUMBER(_xlfn.XLOOKUP($H82,IRMS[ID],IRMS[δ¹⁵NAir (‰)],,0)),_xlfn.XLOOKUP($H82,IRMS[ID],IRMS[δ¹⁵NAir (‰)],,0),NA())</f>
        <v>#N/A</v>
      </c>
      <c r="L82" s="47" t="e">
        <f>IF(ISNUMBER(_xlfn.XLOOKUP($H82,IRMS[ID],IRMS[mgC],,0)),_xlfn.XLOOKUP($H82,IRMS[ID],IRMS[mgC],,0),NA())</f>
        <v>#N/A</v>
      </c>
      <c r="M82" s="48" t="e">
        <f>100*(Table1[[#This Row],[%C]]/100)/(Table1[[#This Row],[Volume (mL)]]/1000)</f>
        <v>#N/A</v>
      </c>
      <c r="N82" s="55" t="e">
        <f>IF(ISNUMBER(_xlfn.XLOOKUP($H82,IRMS[ID],IRMS[δ¹³CVPDB (‰)],,0)),_xlfn.XLOOKUP($H82,IRMS[ID],IRMS[δ¹³CVPDB (‰)],,0),NA())</f>
        <v>#N/A</v>
      </c>
      <c r="O82"/>
    </row>
    <row r="83" spans="1:15" x14ac:dyDescent="0.35">
      <c r="A83" s="90" t="s">
        <v>142</v>
      </c>
      <c r="B83" s="90">
        <v>44694</v>
      </c>
      <c r="C83" s="90"/>
      <c r="D83" s="33">
        <v>2</v>
      </c>
      <c r="E83" s="41">
        <v>400</v>
      </c>
      <c r="F83" s="59" t="s">
        <v>34</v>
      </c>
      <c r="G83" s="14" t="s">
        <v>55</v>
      </c>
      <c r="H83" s="62"/>
      <c r="I83" s="43" t="e">
        <f>IF(ISNUMBER(_xlfn.XLOOKUP($H83,IRMS[ID],IRMS[mgN],,0)),_xlfn.XLOOKUP($H83,IRMS[ID],IRMS[mgN],,0),NA())</f>
        <v>#N/A</v>
      </c>
      <c r="J83" s="43" t="e">
        <f>100*(Table1[[#This Row],[%N]]/100)/(Table1[[#This Row],[Volume (mL)]]/1000)</f>
        <v>#N/A</v>
      </c>
      <c r="K83" s="50" t="e">
        <f>IF(ISNUMBER(_xlfn.XLOOKUP($H83,IRMS[ID],IRMS[δ¹⁵NAir (‰)],,0)),_xlfn.XLOOKUP($H83,IRMS[ID],IRMS[δ¹⁵NAir (‰)],,0),NA())</f>
        <v>#N/A</v>
      </c>
      <c r="L83" s="44" t="e">
        <f>IF(ISNUMBER(_xlfn.XLOOKUP($H83,IRMS[ID],IRMS[mgC],,0)),_xlfn.XLOOKUP($H83,IRMS[ID],IRMS[mgC],,0),NA())</f>
        <v>#N/A</v>
      </c>
      <c r="M83" s="45" t="e">
        <f>100*(Table1[[#This Row],[%C]]/100)/(Table1[[#This Row],[Volume (mL)]]/1000)</f>
        <v>#N/A</v>
      </c>
      <c r="N83" s="54" t="e">
        <f>IF(ISNUMBER(_xlfn.XLOOKUP($H83,IRMS[ID],IRMS[δ¹³CVPDB (‰)],,0)),_xlfn.XLOOKUP($H83,IRMS[ID],IRMS[δ¹³CVPDB (‰)],,0),NA())</f>
        <v>#N/A</v>
      </c>
      <c r="O83"/>
    </row>
    <row r="84" spans="1:15" x14ac:dyDescent="0.35">
      <c r="A84" s="90" t="s">
        <v>142</v>
      </c>
      <c r="B84" s="90">
        <v>44694</v>
      </c>
      <c r="C84" s="90"/>
      <c r="D84" s="33">
        <v>3</v>
      </c>
      <c r="E84" s="41">
        <v>400</v>
      </c>
      <c r="F84" s="59" t="s">
        <v>35</v>
      </c>
      <c r="G84" s="14" t="s">
        <v>55</v>
      </c>
      <c r="H84" s="62"/>
      <c r="I84" s="43" t="e">
        <f>IF(ISNUMBER(_xlfn.XLOOKUP($H84,IRMS[ID],IRMS[mgN],,0)),_xlfn.XLOOKUP($H84,IRMS[ID],IRMS[mgN],,0),NA())</f>
        <v>#N/A</v>
      </c>
      <c r="J84" s="43" t="e">
        <f>100*(Table1[[#This Row],[%N]]/100)/(Table1[[#This Row],[Volume (mL)]]/1000)</f>
        <v>#N/A</v>
      </c>
      <c r="K84" s="50" t="e">
        <f>IF(ISNUMBER(_xlfn.XLOOKUP($H84,IRMS[ID],IRMS[δ¹⁵NAir (‰)],,0)),_xlfn.XLOOKUP($H84,IRMS[ID],IRMS[δ¹⁵NAir (‰)],,0),NA())</f>
        <v>#N/A</v>
      </c>
      <c r="L84" s="44" t="e">
        <f>IF(ISNUMBER(_xlfn.XLOOKUP($H84,IRMS[ID],IRMS[mgC],,0)),_xlfn.XLOOKUP($H84,IRMS[ID],IRMS[mgC],,0),NA())</f>
        <v>#N/A</v>
      </c>
      <c r="M84" s="45" t="e">
        <f>100*(Table1[[#This Row],[%C]]/100)/(Table1[[#This Row],[Volume (mL)]]/1000)</f>
        <v>#N/A</v>
      </c>
      <c r="N84" s="54" t="e">
        <f>IF(ISNUMBER(_xlfn.XLOOKUP($H84,IRMS[ID],IRMS[δ¹³CVPDB (‰)],,0)),_xlfn.XLOOKUP($H84,IRMS[ID],IRMS[δ¹³CVPDB (‰)],,0),NA())</f>
        <v>#N/A</v>
      </c>
      <c r="O84"/>
    </row>
    <row r="85" spans="1:15" x14ac:dyDescent="0.35">
      <c r="A85" s="90" t="s">
        <v>142</v>
      </c>
      <c r="B85" s="90">
        <v>44694</v>
      </c>
      <c r="C85" s="90"/>
      <c r="D85" s="33">
        <v>4</v>
      </c>
      <c r="E85" s="41">
        <v>400</v>
      </c>
      <c r="F85" s="59" t="s">
        <v>36</v>
      </c>
      <c r="G85" s="14" t="s">
        <v>55</v>
      </c>
      <c r="H85" s="62"/>
      <c r="I85" s="43" t="e">
        <f>IF(ISNUMBER(_xlfn.XLOOKUP($H85,IRMS[ID],IRMS[mgN],,0)),_xlfn.XLOOKUP($H85,IRMS[ID],IRMS[mgN],,0),NA())</f>
        <v>#N/A</v>
      </c>
      <c r="J85" s="43" t="e">
        <f>100*(Table1[[#This Row],[%N]]/100)/(Table1[[#This Row],[Volume (mL)]]/1000)</f>
        <v>#N/A</v>
      </c>
      <c r="K85" s="50" t="e">
        <f>IF(ISNUMBER(_xlfn.XLOOKUP($H85,IRMS[ID],IRMS[δ¹⁵NAir (‰)],,0)),_xlfn.XLOOKUP($H85,IRMS[ID],IRMS[δ¹⁵NAir (‰)],,0),NA())</f>
        <v>#N/A</v>
      </c>
      <c r="L85" s="44" t="e">
        <f>IF(ISNUMBER(_xlfn.XLOOKUP($H85,IRMS[ID],IRMS[mgC],,0)),_xlfn.XLOOKUP($H85,IRMS[ID],IRMS[mgC],,0),NA())</f>
        <v>#N/A</v>
      </c>
      <c r="M85" s="45" t="e">
        <f>100*(Table1[[#This Row],[%C]]/100)/(Table1[[#This Row],[Volume (mL)]]/1000)</f>
        <v>#N/A</v>
      </c>
      <c r="N85" s="54" t="e">
        <f>IF(ISNUMBER(_xlfn.XLOOKUP($H85,IRMS[ID],IRMS[δ¹³CVPDB (‰)],,0)),_xlfn.XLOOKUP($H85,IRMS[ID],IRMS[δ¹³CVPDB (‰)],,0),NA())</f>
        <v>#N/A</v>
      </c>
      <c r="O85"/>
    </row>
    <row r="86" spans="1:15" x14ac:dyDescent="0.35">
      <c r="A86" s="90" t="s">
        <v>142</v>
      </c>
      <c r="B86" s="90">
        <v>44694</v>
      </c>
      <c r="C86" s="90"/>
      <c r="D86" s="33">
        <v>5</v>
      </c>
      <c r="E86" s="41">
        <v>200</v>
      </c>
      <c r="F86" s="59" t="s">
        <v>37</v>
      </c>
      <c r="G86" s="14" t="s">
        <v>55</v>
      </c>
      <c r="H86" s="62"/>
      <c r="I86" s="43" t="e">
        <f>IF(ISNUMBER(_xlfn.XLOOKUP($H86,IRMS[ID],IRMS[mgN],,0)),_xlfn.XLOOKUP($H86,IRMS[ID],IRMS[mgN],,0),NA())</f>
        <v>#N/A</v>
      </c>
      <c r="J86" s="43" t="e">
        <f>100*(Table1[[#This Row],[%N]]/100)/(Table1[[#This Row],[Volume (mL)]]/1000)</f>
        <v>#N/A</v>
      </c>
      <c r="K86" s="50" t="e">
        <f>IF(ISNUMBER(_xlfn.XLOOKUP($H86,IRMS[ID],IRMS[δ¹⁵NAir (‰)],,0)),_xlfn.XLOOKUP($H86,IRMS[ID],IRMS[δ¹⁵NAir (‰)],,0),NA())</f>
        <v>#N/A</v>
      </c>
      <c r="L86" s="44" t="e">
        <f>IF(ISNUMBER(_xlfn.XLOOKUP($H86,IRMS[ID],IRMS[mgC],,0)),_xlfn.XLOOKUP($H86,IRMS[ID],IRMS[mgC],,0),NA())</f>
        <v>#N/A</v>
      </c>
      <c r="M86" s="45" t="e">
        <f>100*(Table1[[#This Row],[%C]]/100)/(Table1[[#This Row],[Volume (mL)]]/1000)</f>
        <v>#N/A</v>
      </c>
      <c r="N86" s="54" t="e">
        <f>IF(ISNUMBER(_xlfn.XLOOKUP($H86,IRMS[ID],IRMS[δ¹³CVPDB (‰)],,0)),_xlfn.XLOOKUP($H86,IRMS[ID],IRMS[δ¹³CVPDB (‰)],,0),NA())</f>
        <v>#N/A</v>
      </c>
      <c r="O86"/>
    </row>
    <row r="87" spans="1:15" x14ac:dyDescent="0.35">
      <c r="A87" s="90" t="s">
        <v>142</v>
      </c>
      <c r="B87" s="90">
        <v>44694</v>
      </c>
      <c r="C87" s="90"/>
      <c r="D87" s="33">
        <v>6</v>
      </c>
      <c r="E87" s="41">
        <v>250</v>
      </c>
      <c r="F87" s="59" t="s">
        <v>38</v>
      </c>
      <c r="G87" s="14" t="s">
        <v>55</v>
      </c>
      <c r="H87" s="62"/>
      <c r="I87" s="43" t="e">
        <f>IF(ISNUMBER(_xlfn.XLOOKUP($H87,IRMS[ID],IRMS[mgN],,0)),_xlfn.XLOOKUP($H87,IRMS[ID],IRMS[mgN],,0),NA())</f>
        <v>#N/A</v>
      </c>
      <c r="J87" s="43" t="e">
        <f>100*(Table1[[#This Row],[%N]]/100)/(Table1[[#This Row],[Volume (mL)]]/1000)</f>
        <v>#N/A</v>
      </c>
      <c r="K87" s="50" t="e">
        <f>IF(ISNUMBER(_xlfn.XLOOKUP($H87,IRMS[ID],IRMS[δ¹⁵NAir (‰)],,0)),_xlfn.XLOOKUP($H87,IRMS[ID],IRMS[δ¹⁵NAir (‰)],,0),NA())</f>
        <v>#N/A</v>
      </c>
      <c r="L87" s="44" t="e">
        <f>IF(ISNUMBER(_xlfn.XLOOKUP($H87,IRMS[ID],IRMS[mgC],,0)),_xlfn.XLOOKUP($H87,IRMS[ID],IRMS[mgC],,0),NA())</f>
        <v>#N/A</v>
      </c>
      <c r="M87" s="45" t="e">
        <f>100*(Table1[[#This Row],[%C]]/100)/(Table1[[#This Row],[Volume (mL)]]/1000)</f>
        <v>#N/A</v>
      </c>
      <c r="N87" s="54" t="e">
        <f>IF(ISNUMBER(_xlfn.XLOOKUP($H87,IRMS[ID],IRMS[δ¹³CVPDB (‰)],,0)),_xlfn.XLOOKUP($H87,IRMS[ID],IRMS[δ¹³CVPDB (‰)],,0),NA())</f>
        <v>#N/A</v>
      </c>
      <c r="O87"/>
    </row>
    <row r="88" spans="1:15" x14ac:dyDescent="0.35">
      <c r="A88" s="90" t="s">
        <v>142</v>
      </c>
      <c r="B88" s="90">
        <v>44694</v>
      </c>
      <c r="C88" s="90"/>
      <c r="D88" s="33">
        <v>7</v>
      </c>
      <c r="E88" s="41">
        <v>400</v>
      </c>
      <c r="F88" s="59" t="s">
        <v>39</v>
      </c>
      <c r="G88" s="14" t="s">
        <v>55</v>
      </c>
      <c r="H88" s="62"/>
      <c r="I88" s="43" t="e">
        <f>IF(ISNUMBER(_xlfn.XLOOKUP($H88,IRMS[ID],IRMS[mgN],,0)),_xlfn.XLOOKUP($H88,IRMS[ID],IRMS[mgN],,0),NA())</f>
        <v>#N/A</v>
      </c>
      <c r="J88" s="43" t="e">
        <f>100*(Table1[[#This Row],[%N]]/100)/(Table1[[#This Row],[Volume (mL)]]/1000)</f>
        <v>#N/A</v>
      </c>
      <c r="K88" s="50" t="e">
        <f>IF(ISNUMBER(_xlfn.XLOOKUP($H88,IRMS[ID],IRMS[δ¹⁵NAir (‰)],,0)),_xlfn.XLOOKUP($H88,IRMS[ID],IRMS[δ¹⁵NAir (‰)],,0),NA())</f>
        <v>#N/A</v>
      </c>
      <c r="L88" s="44" t="e">
        <f>IF(ISNUMBER(_xlfn.XLOOKUP($H88,IRMS[ID],IRMS[mgC],,0)),_xlfn.XLOOKUP($H88,IRMS[ID],IRMS[mgC],,0),NA())</f>
        <v>#N/A</v>
      </c>
      <c r="M88" s="45" t="e">
        <f>100*(Table1[[#This Row],[%C]]/100)/(Table1[[#This Row],[Volume (mL)]]/1000)</f>
        <v>#N/A</v>
      </c>
      <c r="N88" s="54" t="e">
        <f>IF(ISNUMBER(_xlfn.XLOOKUP($H88,IRMS[ID],IRMS[δ¹³CVPDB (‰)],,0)),_xlfn.XLOOKUP($H88,IRMS[ID],IRMS[δ¹³CVPDB (‰)],,0),NA())</f>
        <v>#N/A</v>
      </c>
      <c r="O88"/>
    </row>
    <row r="89" spans="1:15" x14ac:dyDescent="0.35">
      <c r="A89" s="90" t="s">
        <v>142</v>
      </c>
      <c r="B89" s="90">
        <v>44694</v>
      </c>
      <c r="C89" s="90"/>
      <c r="D89" s="33">
        <v>8</v>
      </c>
      <c r="E89" s="41">
        <v>400</v>
      </c>
      <c r="F89" s="59" t="s">
        <v>40</v>
      </c>
      <c r="G89" s="14" t="s">
        <v>55</v>
      </c>
      <c r="H89" s="62"/>
      <c r="I89" s="43" t="e">
        <f>IF(ISNUMBER(_xlfn.XLOOKUP($H89,IRMS[ID],IRMS[mgN],,0)),_xlfn.XLOOKUP($H89,IRMS[ID],IRMS[mgN],,0),NA())</f>
        <v>#N/A</v>
      </c>
      <c r="J89" s="43" t="e">
        <f>100*(Table1[[#This Row],[%N]]/100)/(Table1[[#This Row],[Volume (mL)]]/1000)</f>
        <v>#N/A</v>
      </c>
      <c r="K89" s="50" t="e">
        <f>IF(ISNUMBER(_xlfn.XLOOKUP($H89,IRMS[ID],IRMS[δ¹⁵NAir (‰)],,0)),_xlfn.XLOOKUP($H89,IRMS[ID],IRMS[δ¹⁵NAir (‰)],,0),NA())</f>
        <v>#N/A</v>
      </c>
      <c r="L89" s="44" t="e">
        <f>IF(ISNUMBER(_xlfn.XLOOKUP($H89,IRMS[ID],IRMS[mgC],,0)),_xlfn.XLOOKUP($H89,IRMS[ID],IRMS[mgC],,0),NA())</f>
        <v>#N/A</v>
      </c>
      <c r="M89" s="45" t="e">
        <f>100*(Table1[[#This Row],[%C]]/100)/(Table1[[#This Row],[Volume (mL)]]/1000)</f>
        <v>#N/A</v>
      </c>
      <c r="N89" s="54" t="e">
        <f>IF(ISNUMBER(_xlfn.XLOOKUP($H89,IRMS[ID],IRMS[δ¹³CVPDB (‰)],,0)),_xlfn.XLOOKUP($H89,IRMS[ID],IRMS[δ¹³CVPDB (‰)],,0),NA())</f>
        <v>#N/A</v>
      </c>
      <c r="O89"/>
    </row>
    <row r="90" spans="1:15" x14ac:dyDescent="0.35">
      <c r="A90" s="90" t="s">
        <v>142</v>
      </c>
      <c r="B90" s="90">
        <v>44694</v>
      </c>
      <c r="C90" s="90"/>
      <c r="D90" s="33">
        <v>9</v>
      </c>
      <c r="E90" s="41">
        <v>300</v>
      </c>
      <c r="F90" s="59" t="s">
        <v>41</v>
      </c>
      <c r="G90" s="14" t="s">
        <v>55</v>
      </c>
      <c r="H90" s="62"/>
      <c r="I90" s="43" t="e">
        <f>IF(ISNUMBER(_xlfn.XLOOKUP($H90,IRMS[ID],IRMS[mgN],,0)),_xlfn.XLOOKUP($H90,IRMS[ID],IRMS[mgN],,0),NA())</f>
        <v>#N/A</v>
      </c>
      <c r="J90" s="43" t="e">
        <f>100*(Table1[[#This Row],[%N]]/100)/(Table1[[#This Row],[Volume (mL)]]/1000)</f>
        <v>#N/A</v>
      </c>
      <c r="K90" s="50" t="e">
        <f>IF(ISNUMBER(_xlfn.XLOOKUP($H90,IRMS[ID],IRMS[δ¹⁵NAir (‰)],,0)),_xlfn.XLOOKUP($H90,IRMS[ID],IRMS[δ¹⁵NAir (‰)],,0),NA())</f>
        <v>#N/A</v>
      </c>
      <c r="L90" s="44" t="e">
        <f>IF(ISNUMBER(_xlfn.XLOOKUP($H90,IRMS[ID],IRMS[mgC],,0)),_xlfn.XLOOKUP($H90,IRMS[ID],IRMS[mgC],,0),NA())</f>
        <v>#N/A</v>
      </c>
      <c r="M90" s="45" t="e">
        <f>100*(Table1[[#This Row],[%C]]/100)/(Table1[[#This Row],[Volume (mL)]]/1000)</f>
        <v>#N/A</v>
      </c>
      <c r="N90" s="54" t="e">
        <f>IF(ISNUMBER(_xlfn.XLOOKUP($H90,IRMS[ID],IRMS[δ¹³CVPDB (‰)],,0)),_xlfn.XLOOKUP($H90,IRMS[ID],IRMS[δ¹³CVPDB (‰)],,0),NA())</f>
        <v>#N/A</v>
      </c>
      <c r="O90"/>
    </row>
    <row r="91" spans="1:15" x14ac:dyDescent="0.35">
      <c r="A91" s="90" t="s">
        <v>142</v>
      </c>
      <c r="B91" s="90">
        <v>44694</v>
      </c>
      <c r="C91" s="90"/>
      <c r="D91" s="33">
        <v>10</v>
      </c>
      <c r="E91" s="41">
        <v>300</v>
      </c>
      <c r="F91" s="59" t="s">
        <v>42</v>
      </c>
      <c r="G91" s="14" t="s">
        <v>55</v>
      </c>
      <c r="H91" s="62"/>
      <c r="I91" s="43" t="e">
        <f>IF(ISNUMBER(_xlfn.XLOOKUP($H91,IRMS[ID],IRMS[mgN],,0)),_xlfn.XLOOKUP($H91,IRMS[ID],IRMS[mgN],,0),NA())</f>
        <v>#N/A</v>
      </c>
      <c r="J91" s="43" t="e">
        <f>100*(Table1[[#This Row],[%N]]/100)/(Table1[[#This Row],[Volume (mL)]]/1000)</f>
        <v>#N/A</v>
      </c>
      <c r="K91" s="50" t="e">
        <f>IF(ISNUMBER(_xlfn.XLOOKUP($H91,IRMS[ID],IRMS[δ¹⁵NAir (‰)],,0)),_xlfn.XLOOKUP($H91,IRMS[ID],IRMS[δ¹⁵NAir (‰)],,0),NA())</f>
        <v>#N/A</v>
      </c>
      <c r="L91" s="44" t="e">
        <f>IF(ISNUMBER(_xlfn.XLOOKUP($H91,IRMS[ID],IRMS[mgC],,0)),_xlfn.XLOOKUP($H91,IRMS[ID],IRMS[mgC],,0),NA())</f>
        <v>#N/A</v>
      </c>
      <c r="M91" s="45" t="e">
        <f>100*(Table1[[#This Row],[%C]]/100)/(Table1[[#This Row],[Volume (mL)]]/1000)</f>
        <v>#N/A</v>
      </c>
      <c r="N91" s="54" t="e">
        <f>IF(ISNUMBER(_xlfn.XLOOKUP($H91,IRMS[ID],IRMS[δ¹³CVPDB (‰)],,0)),_xlfn.XLOOKUP($H91,IRMS[ID],IRMS[δ¹³CVPDB (‰)],,0),NA())</f>
        <v>#N/A</v>
      </c>
      <c r="O91"/>
    </row>
    <row r="92" spans="1:15" x14ac:dyDescent="0.35">
      <c r="A92" s="90" t="s">
        <v>142</v>
      </c>
      <c r="B92" s="90">
        <v>44694</v>
      </c>
      <c r="C92" s="90"/>
      <c r="D92" s="33">
        <v>1</v>
      </c>
      <c r="E92" s="42">
        <v>250</v>
      </c>
      <c r="F92" s="59" t="s">
        <v>43</v>
      </c>
      <c r="G92" s="14" t="s">
        <v>56</v>
      </c>
      <c r="H92" s="62"/>
      <c r="I92" s="43" t="e">
        <f>IF(ISNUMBER(_xlfn.XLOOKUP($H92,IRMS[ID],IRMS[mgN],,0)),_xlfn.XLOOKUP($H92,IRMS[ID],IRMS[mgN],,0),NA())</f>
        <v>#N/A</v>
      </c>
      <c r="J92" s="43" t="e">
        <f>100*(Table1[[#This Row],[%N]]/100)/(Table1[[#This Row],[Volume (mL)]]/1000)</f>
        <v>#N/A</v>
      </c>
      <c r="K92" s="50" t="e">
        <f>IF(ISNUMBER(_xlfn.XLOOKUP($H92,IRMS[ID],IRMS[δ¹⁵NAir (‰)],,0)),_xlfn.XLOOKUP($H92,IRMS[ID],IRMS[δ¹⁵NAir (‰)],,0),NA())</f>
        <v>#N/A</v>
      </c>
      <c r="L92" s="44" t="e">
        <f>IF(ISNUMBER(_xlfn.XLOOKUP($H92,IRMS[ID],IRMS[mgC],,0)),_xlfn.XLOOKUP($H92,IRMS[ID],IRMS[mgC],,0),NA())</f>
        <v>#N/A</v>
      </c>
      <c r="M92" s="45" t="e">
        <f>100*(Table1[[#This Row],[%C]]/100)/(Table1[[#This Row],[Volume (mL)]]/1000)</f>
        <v>#N/A</v>
      </c>
      <c r="N92" s="54" t="e">
        <f>IF(ISNUMBER(_xlfn.XLOOKUP($H92,IRMS[ID],IRMS[δ¹³CVPDB (‰)],,0)),_xlfn.XLOOKUP($H92,IRMS[ID],IRMS[δ¹³CVPDB (‰)],,0),NA())</f>
        <v>#N/A</v>
      </c>
      <c r="O92"/>
    </row>
    <row r="93" spans="1:15" x14ac:dyDescent="0.35">
      <c r="A93" s="90" t="s">
        <v>142</v>
      </c>
      <c r="B93" s="90">
        <v>44694</v>
      </c>
      <c r="C93" s="90"/>
      <c r="D93" s="33">
        <v>2</v>
      </c>
      <c r="E93" s="41">
        <v>400</v>
      </c>
      <c r="F93" s="59" t="s">
        <v>44</v>
      </c>
      <c r="G93" s="14" t="s">
        <v>56</v>
      </c>
      <c r="H93" s="62"/>
      <c r="I93" s="43" t="e">
        <f>IF(ISNUMBER(_xlfn.XLOOKUP($H93,IRMS[ID],IRMS[mgN],,0)),_xlfn.XLOOKUP($H93,IRMS[ID],IRMS[mgN],,0),NA())</f>
        <v>#N/A</v>
      </c>
      <c r="J93" s="43" t="e">
        <f>100*(Table1[[#This Row],[%N]]/100)/(Table1[[#This Row],[Volume (mL)]]/1000)</f>
        <v>#N/A</v>
      </c>
      <c r="K93" s="50" t="e">
        <f>IF(ISNUMBER(_xlfn.XLOOKUP($H93,IRMS[ID],IRMS[δ¹⁵NAir (‰)],,0)),_xlfn.XLOOKUP($H93,IRMS[ID],IRMS[δ¹⁵NAir (‰)],,0),NA())</f>
        <v>#N/A</v>
      </c>
      <c r="L93" s="44" t="e">
        <f>IF(ISNUMBER(_xlfn.XLOOKUP($H93,IRMS[ID],IRMS[mgC],,0)),_xlfn.XLOOKUP($H93,IRMS[ID],IRMS[mgC],,0),NA())</f>
        <v>#N/A</v>
      </c>
      <c r="M93" s="45" t="e">
        <f>100*(Table1[[#This Row],[%C]]/100)/(Table1[[#This Row],[Volume (mL)]]/1000)</f>
        <v>#N/A</v>
      </c>
      <c r="N93" s="54" t="e">
        <f>IF(ISNUMBER(_xlfn.XLOOKUP($H93,IRMS[ID],IRMS[δ¹³CVPDB (‰)],,0)),_xlfn.XLOOKUP($H93,IRMS[ID],IRMS[δ¹³CVPDB (‰)],,0),NA())</f>
        <v>#N/A</v>
      </c>
      <c r="O93"/>
    </row>
    <row r="94" spans="1:15" x14ac:dyDescent="0.35">
      <c r="A94" s="90" t="s">
        <v>142</v>
      </c>
      <c r="B94" s="90">
        <v>44694</v>
      </c>
      <c r="C94" s="90"/>
      <c r="D94" s="33">
        <v>3</v>
      </c>
      <c r="E94" s="41">
        <v>400</v>
      </c>
      <c r="F94" s="59" t="s">
        <v>45</v>
      </c>
      <c r="G94" s="14" t="s">
        <v>56</v>
      </c>
      <c r="H94" s="62"/>
      <c r="I94" s="43" t="e">
        <f>IF(ISNUMBER(_xlfn.XLOOKUP($H94,IRMS[ID],IRMS[mgN],,0)),_xlfn.XLOOKUP($H94,IRMS[ID],IRMS[mgN],,0),NA())</f>
        <v>#N/A</v>
      </c>
      <c r="J94" s="43" t="e">
        <f>100*(Table1[[#This Row],[%N]]/100)/(Table1[[#This Row],[Volume (mL)]]/1000)</f>
        <v>#N/A</v>
      </c>
      <c r="K94" s="50" t="e">
        <f>IF(ISNUMBER(_xlfn.XLOOKUP($H94,IRMS[ID],IRMS[δ¹⁵NAir (‰)],,0)),_xlfn.XLOOKUP($H94,IRMS[ID],IRMS[δ¹⁵NAir (‰)],,0),NA())</f>
        <v>#N/A</v>
      </c>
      <c r="L94" s="44" t="e">
        <f>IF(ISNUMBER(_xlfn.XLOOKUP($H94,IRMS[ID],IRMS[mgC],,0)),_xlfn.XLOOKUP($H94,IRMS[ID],IRMS[mgC],,0),NA())</f>
        <v>#N/A</v>
      </c>
      <c r="M94" s="45" t="e">
        <f>100*(Table1[[#This Row],[%C]]/100)/(Table1[[#This Row],[Volume (mL)]]/1000)</f>
        <v>#N/A</v>
      </c>
      <c r="N94" s="54" t="e">
        <f>IF(ISNUMBER(_xlfn.XLOOKUP($H94,IRMS[ID],IRMS[δ¹³CVPDB (‰)],,0)),_xlfn.XLOOKUP($H94,IRMS[ID],IRMS[δ¹³CVPDB (‰)],,0),NA())</f>
        <v>#N/A</v>
      </c>
      <c r="O94"/>
    </row>
    <row r="95" spans="1:15" x14ac:dyDescent="0.35">
      <c r="A95" s="90" t="s">
        <v>142</v>
      </c>
      <c r="B95" s="90">
        <v>44694</v>
      </c>
      <c r="C95" s="90"/>
      <c r="D95" s="33">
        <v>4</v>
      </c>
      <c r="E95" s="41">
        <v>400</v>
      </c>
      <c r="F95" s="59" t="s">
        <v>46</v>
      </c>
      <c r="G95" s="14" t="s">
        <v>56</v>
      </c>
      <c r="H95" s="62"/>
      <c r="I95" s="43" t="e">
        <f>IF(ISNUMBER(_xlfn.XLOOKUP($H95,IRMS[ID],IRMS[mgN],,0)),_xlfn.XLOOKUP($H95,IRMS[ID],IRMS[mgN],,0),NA())</f>
        <v>#N/A</v>
      </c>
      <c r="J95" s="43" t="e">
        <f>100*(Table1[[#This Row],[%N]]/100)/(Table1[[#This Row],[Volume (mL)]]/1000)</f>
        <v>#N/A</v>
      </c>
      <c r="K95" s="50" t="e">
        <f>IF(ISNUMBER(_xlfn.XLOOKUP($H95,IRMS[ID],IRMS[δ¹⁵NAir (‰)],,0)),_xlfn.XLOOKUP($H95,IRMS[ID],IRMS[δ¹⁵NAir (‰)],,0),NA())</f>
        <v>#N/A</v>
      </c>
      <c r="L95" s="44" t="e">
        <f>IF(ISNUMBER(_xlfn.XLOOKUP($H95,IRMS[ID],IRMS[mgC],,0)),_xlfn.XLOOKUP($H95,IRMS[ID],IRMS[mgC],,0),NA())</f>
        <v>#N/A</v>
      </c>
      <c r="M95" s="45" t="e">
        <f>100*(Table1[[#This Row],[%C]]/100)/(Table1[[#This Row],[Volume (mL)]]/1000)</f>
        <v>#N/A</v>
      </c>
      <c r="N95" s="54" t="e">
        <f>IF(ISNUMBER(_xlfn.XLOOKUP($H95,IRMS[ID],IRMS[δ¹³CVPDB (‰)],,0)),_xlfn.XLOOKUP($H95,IRMS[ID],IRMS[δ¹³CVPDB (‰)],,0),NA())</f>
        <v>#N/A</v>
      </c>
      <c r="O95"/>
    </row>
    <row r="96" spans="1:15" x14ac:dyDescent="0.35">
      <c r="A96" s="90" t="s">
        <v>142</v>
      </c>
      <c r="B96" s="90">
        <v>44694</v>
      </c>
      <c r="C96" s="90"/>
      <c r="D96" s="33">
        <v>5</v>
      </c>
      <c r="E96" s="41">
        <v>200</v>
      </c>
      <c r="F96" s="59" t="s">
        <v>47</v>
      </c>
      <c r="G96" s="14" t="s">
        <v>56</v>
      </c>
      <c r="H96" s="62"/>
      <c r="I96" s="43" t="e">
        <f>IF(ISNUMBER(_xlfn.XLOOKUP($H96,IRMS[ID],IRMS[mgN],,0)),_xlfn.XLOOKUP($H96,IRMS[ID],IRMS[mgN],,0),NA())</f>
        <v>#N/A</v>
      </c>
      <c r="J96" s="43" t="e">
        <f>100*(Table1[[#This Row],[%N]]/100)/(Table1[[#This Row],[Volume (mL)]]/1000)</f>
        <v>#N/A</v>
      </c>
      <c r="K96" s="50" t="e">
        <f>IF(ISNUMBER(_xlfn.XLOOKUP($H96,IRMS[ID],IRMS[δ¹⁵NAir (‰)],,0)),_xlfn.XLOOKUP($H96,IRMS[ID],IRMS[δ¹⁵NAir (‰)],,0),NA())</f>
        <v>#N/A</v>
      </c>
      <c r="L96" s="44" t="e">
        <f>IF(ISNUMBER(_xlfn.XLOOKUP($H96,IRMS[ID],IRMS[mgC],,0)),_xlfn.XLOOKUP($H96,IRMS[ID],IRMS[mgC],,0),NA())</f>
        <v>#N/A</v>
      </c>
      <c r="M96" s="45" t="e">
        <f>100*(Table1[[#This Row],[%C]]/100)/(Table1[[#This Row],[Volume (mL)]]/1000)</f>
        <v>#N/A</v>
      </c>
      <c r="N96" s="54" t="e">
        <f>IF(ISNUMBER(_xlfn.XLOOKUP($H96,IRMS[ID],IRMS[δ¹³CVPDB (‰)],,0)),_xlfn.XLOOKUP($H96,IRMS[ID],IRMS[δ¹³CVPDB (‰)],,0),NA())</f>
        <v>#N/A</v>
      </c>
      <c r="O96"/>
    </row>
    <row r="97" spans="1:15" x14ac:dyDescent="0.35">
      <c r="A97" s="90" t="s">
        <v>142</v>
      </c>
      <c r="B97" s="90">
        <v>44694</v>
      </c>
      <c r="C97" s="90"/>
      <c r="D97" s="33">
        <v>6</v>
      </c>
      <c r="E97" s="41">
        <v>250</v>
      </c>
      <c r="F97" s="59" t="s">
        <v>48</v>
      </c>
      <c r="G97" s="14" t="s">
        <v>56</v>
      </c>
      <c r="H97" s="62"/>
      <c r="I97" s="43" t="e">
        <f>IF(ISNUMBER(_xlfn.XLOOKUP($H97,IRMS[ID],IRMS[mgN],,0)),_xlfn.XLOOKUP($H97,IRMS[ID],IRMS[mgN],,0),NA())</f>
        <v>#N/A</v>
      </c>
      <c r="J97" s="43" t="e">
        <f>100*(Table1[[#This Row],[%N]]/100)/(Table1[[#This Row],[Volume (mL)]]/1000)</f>
        <v>#N/A</v>
      </c>
      <c r="K97" s="50" t="e">
        <f>IF(ISNUMBER(_xlfn.XLOOKUP($H97,IRMS[ID],IRMS[δ¹⁵NAir (‰)],,0)),_xlfn.XLOOKUP($H97,IRMS[ID],IRMS[δ¹⁵NAir (‰)],,0),NA())</f>
        <v>#N/A</v>
      </c>
      <c r="L97" s="44" t="e">
        <f>IF(ISNUMBER(_xlfn.XLOOKUP($H97,IRMS[ID],IRMS[mgC],,0)),_xlfn.XLOOKUP($H97,IRMS[ID],IRMS[mgC],,0),NA())</f>
        <v>#N/A</v>
      </c>
      <c r="M97" s="45" t="e">
        <f>100*(Table1[[#This Row],[%C]]/100)/(Table1[[#This Row],[Volume (mL)]]/1000)</f>
        <v>#N/A</v>
      </c>
      <c r="N97" s="54" t="e">
        <f>IF(ISNUMBER(_xlfn.XLOOKUP($H97,IRMS[ID],IRMS[δ¹³CVPDB (‰)],,0)),_xlfn.XLOOKUP($H97,IRMS[ID],IRMS[δ¹³CVPDB (‰)],,0),NA())</f>
        <v>#N/A</v>
      </c>
      <c r="O97"/>
    </row>
    <row r="98" spans="1:15" x14ac:dyDescent="0.35">
      <c r="A98" s="90" t="s">
        <v>142</v>
      </c>
      <c r="B98" s="90">
        <v>44694</v>
      </c>
      <c r="C98" s="90"/>
      <c r="D98" s="33">
        <v>7</v>
      </c>
      <c r="E98" s="41">
        <v>400</v>
      </c>
      <c r="F98" s="59" t="s">
        <v>49</v>
      </c>
      <c r="G98" s="14" t="s">
        <v>56</v>
      </c>
      <c r="H98" s="62"/>
      <c r="I98" s="43" t="e">
        <f>IF(ISNUMBER(_xlfn.XLOOKUP($H98,IRMS[ID],IRMS[mgN],,0)),_xlfn.XLOOKUP($H98,IRMS[ID],IRMS[mgN],,0),NA())</f>
        <v>#N/A</v>
      </c>
      <c r="J98" s="43" t="e">
        <f>100*(Table1[[#This Row],[%N]]/100)/(Table1[[#This Row],[Volume (mL)]]/1000)</f>
        <v>#N/A</v>
      </c>
      <c r="K98" s="50" t="e">
        <f>IF(ISNUMBER(_xlfn.XLOOKUP($H98,IRMS[ID],IRMS[δ¹⁵NAir (‰)],,0)),_xlfn.XLOOKUP($H98,IRMS[ID],IRMS[δ¹⁵NAir (‰)],,0),NA())</f>
        <v>#N/A</v>
      </c>
      <c r="L98" s="44" t="e">
        <f>IF(ISNUMBER(_xlfn.XLOOKUP($H98,IRMS[ID],IRMS[mgC],,0)),_xlfn.XLOOKUP($H98,IRMS[ID],IRMS[mgC],,0),NA())</f>
        <v>#N/A</v>
      </c>
      <c r="M98" s="45" t="e">
        <f>100*(Table1[[#This Row],[%C]]/100)/(Table1[[#This Row],[Volume (mL)]]/1000)</f>
        <v>#N/A</v>
      </c>
      <c r="N98" s="54" t="e">
        <f>IF(ISNUMBER(_xlfn.XLOOKUP($H98,IRMS[ID],IRMS[δ¹³CVPDB (‰)],,0)),_xlfn.XLOOKUP($H98,IRMS[ID],IRMS[δ¹³CVPDB (‰)],,0),NA())</f>
        <v>#N/A</v>
      </c>
      <c r="O98"/>
    </row>
    <row r="99" spans="1:15" x14ac:dyDescent="0.35">
      <c r="A99" s="90" t="s">
        <v>142</v>
      </c>
      <c r="B99" s="90">
        <v>44694</v>
      </c>
      <c r="C99" s="90"/>
      <c r="D99" s="33">
        <v>8</v>
      </c>
      <c r="E99" s="41">
        <v>400</v>
      </c>
      <c r="F99" s="59" t="s">
        <v>50</v>
      </c>
      <c r="G99" s="14" t="s">
        <v>56</v>
      </c>
      <c r="H99" s="62"/>
      <c r="I99" s="43" t="e">
        <f>IF(ISNUMBER(_xlfn.XLOOKUP($H99,IRMS[ID],IRMS[mgN],,0)),_xlfn.XLOOKUP($H99,IRMS[ID],IRMS[mgN],,0),NA())</f>
        <v>#N/A</v>
      </c>
      <c r="J99" s="43" t="e">
        <f>100*(Table1[[#This Row],[%N]]/100)/(Table1[[#This Row],[Volume (mL)]]/1000)</f>
        <v>#N/A</v>
      </c>
      <c r="K99" s="50" t="e">
        <f>IF(ISNUMBER(_xlfn.XLOOKUP($H99,IRMS[ID],IRMS[δ¹⁵NAir (‰)],,0)),_xlfn.XLOOKUP($H99,IRMS[ID],IRMS[δ¹⁵NAir (‰)],,0),NA())</f>
        <v>#N/A</v>
      </c>
      <c r="L99" s="44" t="e">
        <f>IF(ISNUMBER(_xlfn.XLOOKUP($H99,IRMS[ID],IRMS[mgC],,0)),_xlfn.XLOOKUP($H99,IRMS[ID],IRMS[mgC],,0),NA())</f>
        <v>#N/A</v>
      </c>
      <c r="M99" s="45" t="e">
        <f>100*(Table1[[#This Row],[%C]]/100)/(Table1[[#This Row],[Volume (mL)]]/1000)</f>
        <v>#N/A</v>
      </c>
      <c r="N99" s="54" t="e">
        <f>IF(ISNUMBER(_xlfn.XLOOKUP($H99,IRMS[ID],IRMS[δ¹³CVPDB (‰)],,0)),_xlfn.XLOOKUP($H99,IRMS[ID],IRMS[δ¹³CVPDB (‰)],,0),NA())</f>
        <v>#N/A</v>
      </c>
      <c r="O99"/>
    </row>
    <row r="100" spans="1:15" x14ac:dyDescent="0.35">
      <c r="A100" s="90" t="s">
        <v>142</v>
      </c>
      <c r="B100" s="90">
        <v>44694</v>
      </c>
      <c r="C100" s="90"/>
      <c r="D100" s="33">
        <v>9</v>
      </c>
      <c r="E100" s="41">
        <v>300</v>
      </c>
      <c r="F100" s="59" t="s">
        <v>51</v>
      </c>
      <c r="G100" s="14" t="s">
        <v>56</v>
      </c>
      <c r="H100" s="62"/>
      <c r="I100" s="43" t="e">
        <f>IF(ISNUMBER(_xlfn.XLOOKUP($H100,IRMS[ID],IRMS[mgN],,0)),_xlfn.XLOOKUP($H100,IRMS[ID],IRMS[mgN],,0),NA())</f>
        <v>#N/A</v>
      </c>
      <c r="J100" s="43" t="e">
        <f>100*(Table1[[#This Row],[%N]]/100)/(Table1[[#This Row],[Volume (mL)]]/1000)</f>
        <v>#N/A</v>
      </c>
      <c r="K100" s="50" t="e">
        <f>IF(ISNUMBER(_xlfn.XLOOKUP($H100,IRMS[ID],IRMS[δ¹⁵NAir (‰)],,0)),_xlfn.XLOOKUP($H100,IRMS[ID],IRMS[δ¹⁵NAir (‰)],,0),NA())</f>
        <v>#N/A</v>
      </c>
      <c r="L100" s="44" t="e">
        <f>IF(ISNUMBER(_xlfn.XLOOKUP($H100,IRMS[ID],IRMS[mgC],,0)),_xlfn.XLOOKUP($H100,IRMS[ID],IRMS[mgC],,0),NA())</f>
        <v>#N/A</v>
      </c>
      <c r="M100" s="45" t="e">
        <f>100*(Table1[[#This Row],[%C]]/100)/(Table1[[#This Row],[Volume (mL)]]/1000)</f>
        <v>#N/A</v>
      </c>
      <c r="N100" s="54" t="e">
        <f>IF(ISNUMBER(_xlfn.XLOOKUP($H100,IRMS[ID],IRMS[δ¹³CVPDB (‰)],,0)),_xlfn.XLOOKUP($H100,IRMS[ID],IRMS[δ¹³CVPDB (‰)],,0),NA())</f>
        <v>#N/A</v>
      </c>
      <c r="O100"/>
    </row>
    <row r="101" spans="1:15" x14ac:dyDescent="0.35">
      <c r="A101" s="90" t="s">
        <v>142</v>
      </c>
      <c r="B101" s="90">
        <v>44694</v>
      </c>
      <c r="C101" s="90"/>
      <c r="D101" s="34">
        <v>10</v>
      </c>
      <c r="E101" s="41">
        <v>300</v>
      </c>
      <c r="F101" s="59" t="s">
        <v>52</v>
      </c>
      <c r="G101" s="36" t="s">
        <v>56</v>
      </c>
      <c r="H101" s="62"/>
      <c r="I101" s="43" t="e">
        <f>IF(ISNUMBER(_xlfn.XLOOKUP($H101,IRMS[ID],IRMS[mgN],,0)),_xlfn.XLOOKUP($H101,IRMS[ID],IRMS[mgN],,0),NA())</f>
        <v>#N/A</v>
      </c>
      <c r="J101" s="43" t="e">
        <f>100*(Table1[[#This Row],[%N]]/100)/(Table1[[#This Row],[Volume (mL)]]/1000)</f>
        <v>#N/A</v>
      </c>
      <c r="K101" s="50" t="e">
        <f>IF(ISNUMBER(_xlfn.XLOOKUP($H101,IRMS[ID],IRMS[δ¹⁵NAir (‰)],,0)),_xlfn.XLOOKUP($H101,IRMS[ID],IRMS[δ¹⁵NAir (‰)],,0),NA())</f>
        <v>#N/A</v>
      </c>
      <c r="L101" s="44" t="e">
        <f>IF(ISNUMBER(_xlfn.XLOOKUP($H101,IRMS[ID],IRMS[mgC],,0)),_xlfn.XLOOKUP($H101,IRMS[ID],IRMS[mgC],,0),NA())</f>
        <v>#N/A</v>
      </c>
      <c r="M101" s="45" t="e">
        <f>100*(Table1[[#This Row],[%C]]/100)/(Table1[[#This Row],[Volume (mL)]]/1000)</f>
        <v>#N/A</v>
      </c>
      <c r="N101" s="54" t="e">
        <f>IF(ISNUMBER(_xlfn.XLOOKUP($H101,IRMS[ID],IRMS[δ¹³CVPDB (‰)],,0)),_xlfn.XLOOKUP($H101,IRMS[ID],IRMS[δ¹³CVPDB (‰)],,0),NA())</f>
        <v>#N/A</v>
      </c>
      <c r="O101"/>
    </row>
    <row r="102" spans="1:15" x14ac:dyDescent="0.35">
      <c r="A102" s="90" t="s">
        <v>143</v>
      </c>
      <c r="B102" s="90">
        <v>44725</v>
      </c>
      <c r="C102" s="90"/>
      <c r="D102" s="33">
        <v>1</v>
      </c>
      <c r="E102" s="42">
        <v>400</v>
      </c>
      <c r="F102" s="59" t="s">
        <v>57</v>
      </c>
      <c r="G102" s="14" t="s">
        <v>55</v>
      </c>
      <c r="H102" s="63"/>
      <c r="I102" s="46" t="e">
        <f>IF(ISNUMBER(_xlfn.XLOOKUP($H102,IRMS[ID],IRMS[mgN],,0)),_xlfn.XLOOKUP($H102,IRMS[ID],IRMS[mgN],,0),NA())</f>
        <v>#N/A</v>
      </c>
      <c r="J102" s="46" t="e">
        <f>100*(Table1[[#This Row],[%N]]/100)/(Table1[[#This Row],[Volume (mL)]]/1000)</f>
        <v>#N/A</v>
      </c>
      <c r="K102" s="51" t="e">
        <f>IF(ISNUMBER(_xlfn.XLOOKUP($H102,IRMS[ID],IRMS[δ¹⁵NAir (‰)],,0)),_xlfn.XLOOKUP($H102,IRMS[ID],IRMS[δ¹⁵NAir (‰)],,0),NA())</f>
        <v>#N/A</v>
      </c>
      <c r="L102" s="47" t="e">
        <f>IF(ISNUMBER(_xlfn.XLOOKUP($H102,IRMS[ID],IRMS[mgC],,0)),_xlfn.XLOOKUP($H102,IRMS[ID],IRMS[mgC],,0),NA())</f>
        <v>#N/A</v>
      </c>
      <c r="M102" s="48" t="e">
        <f>100*(Table1[[#This Row],[%C]]/100)/(Table1[[#This Row],[Volume (mL)]]/1000)</f>
        <v>#N/A</v>
      </c>
      <c r="N102" s="55" t="e">
        <f>IF(ISNUMBER(_xlfn.XLOOKUP($H102,IRMS[ID],IRMS[δ¹³CVPDB (‰)],,0)),_xlfn.XLOOKUP($H102,IRMS[ID],IRMS[δ¹³CVPDB (‰)],,0),NA())</f>
        <v>#N/A</v>
      </c>
      <c r="O102"/>
    </row>
    <row r="103" spans="1:15" x14ac:dyDescent="0.35">
      <c r="A103" s="90" t="s">
        <v>143</v>
      </c>
      <c r="B103" s="90">
        <v>44725</v>
      </c>
      <c r="C103" s="90"/>
      <c r="D103" s="33">
        <v>2</v>
      </c>
      <c r="E103" s="42">
        <v>400</v>
      </c>
      <c r="F103" s="59" t="s">
        <v>34</v>
      </c>
      <c r="G103" s="14" t="s">
        <v>55</v>
      </c>
      <c r="H103" s="62"/>
      <c r="I103" s="43" t="e">
        <f>IF(ISNUMBER(_xlfn.XLOOKUP($H103,IRMS[ID],IRMS[mgN],,0)),_xlfn.XLOOKUP($H103,IRMS[ID],IRMS[mgN],,0),NA())</f>
        <v>#N/A</v>
      </c>
      <c r="J103" s="43" t="e">
        <f>100*(Table1[[#This Row],[%N]]/100)/(Table1[[#This Row],[Volume (mL)]]/1000)</f>
        <v>#N/A</v>
      </c>
      <c r="K103" s="50" t="e">
        <f>IF(ISNUMBER(_xlfn.XLOOKUP($H103,IRMS[ID],IRMS[δ¹⁵NAir (‰)],,0)),_xlfn.XLOOKUP($H103,IRMS[ID],IRMS[δ¹⁵NAir (‰)],,0),NA())</f>
        <v>#N/A</v>
      </c>
      <c r="L103" s="44" t="e">
        <f>IF(ISNUMBER(_xlfn.XLOOKUP($H103,IRMS[ID],IRMS[mgC],,0)),_xlfn.XLOOKUP($H103,IRMS[ID],IRMS[mgC],,0),NA())</f>
        <v>#N/A</v>
      </c>
      <c r="M103" s="45" t="e">
        <f>100*(Table1[[#This Row],[%C]]/100)/(Table1[[#This Row],[Volume (mL)]]/1000)</f>
        <v>#N/A</v>
      </c>
      <c r="N103" s="54" t="e">
        <f>IF(ISNUMBER(_xlfn.XLOOKUP($H103,IRMS[ID],IRMS[δ¹³CVPDB (‰)],,0)),_xlfn.XLOOKUP($H103,IRMS[ID],IRMS[δ¹³CVPDB (‰)],,0),NA())</f>
        <v>#N/A</v>
      </c>
      <c r="O103"/>
    </row>
    <row r="104" spans="1:15" x14ac:dyDescent="0.35">
      <c r="A104" s="90" t="s">
        <v>143</v>
      </c>
      <c r="B104" s="90">
        <v>44725</v>
      </c>
      <c r="C104" s="90"/>
      <c r="D104" s="33">
        <v>3</v>
      </c>
      <c r="E104" s="42">
        <v>400</v>
      </c>
      <c r="F104" s="59" t="s">
        <v>35</v>
      </c>
      <c r="G104" s="14" t="s">
        <v>55</v>
      </c>
      <c r="H104" s="62"/>
      <c r="I104" s="43" t="e">
        <f>IF(ISNUMBER(_xlfn.XLOOKUP($H104,IRMS[ID],IRMS[mgN],,0)),_xlfn.XLOOKUP($H104,IRMS[ID],IRMS[mgN],,0),NA())</f>
        <v>#N/A</v>
      </c>
      <c r="J104" s="43" t="e">
        <f>100*(Table1[[#This Row],[%N]]/100)/(Table1[[#This Row],[Volume (mL)]]/1000)</f>
        <v>#N/A</v>
      </c>
      <c r="K104" s="50" t="e">
        <f>IF(ISNUMBER(_xlfn.XLOOKUP($H104,IRMS[ID],IRMS[δ¹⁵NAir (‰)],,0)),_xlfn.XLOOKUP($H104,IRMS[ID],IRMS[δ¹⁵NAir (‰)],,0),NA())</f>
        <v>#N/A</v>
      </c>
      <c r="L104" s="44" t="e">
        <f>IF(ISNUMBER(_xlfn.XLOOKUP($H104,IRMS[ID],IRMS[mgC],,0)),_xlfn.XLOOKUP($H104,IRMS[ID],IRMS[mgC],,0),NA())</f>
        <v>#N/A</v>
      </c>
      <c r="M104" s="45" t="e">
        <f>100*(Table1[[#This Row],[%C]]/100)/(Table1[[#This Row],[Volume (mL)]]/1000)</f>
        <v>#N/A</v>
      </c>
      <c r="N104" s="54" t="e">
        <f>IF(ISNUMBER(_xlfn.XLOOKUP($H104,IRMS[ID],IRMS[δ¹³CVPDB (‰)],,0)),_xlfn.XLOOKUP($H104,IRMS[ID],IRMS[δ¹³CVPDB (‰)],,0),NA())</f>
        <v>#N/A</v>
      </c>
      <c r="O104"/>
    </row>
    <row r="105" spans="1:15" x14ac:dyDescent="0.35">
      <c r="A105" s="90" t="s">
        <v>143</v>
      </c>
      <c r="B105" s="90">
        <v>44725</v>
      </c>
      <c r="C105" s="90"/>
      <c r="D105" s="33">
        <v>4</v>
      </c>
      <c r="E105" s="42">
        <v>400</v>
      </c>
      <c r="F105" s="59" t="s">
        <v>36</v>
      </c>
      <c r="G105" s="14" t="s">
        <v>55</v>
      </c>
      <c r="H105" s="62"/>
      <c r="I105" s="43" t="e">
        <f>IF(ISNUMBER(_xlfn.XLOOKUP($H105,IRMS[ID],IRMS[mgN],,0)),_xlfn.XLOOKUP($H105,IRMS[ID],IRMS[mgN],,0),NA())</f>
        <v>#N/A</v>
      </c>
      <c r="J105" s="43" t="e">
        <f>100*(Table1[[#This Row],[%N]]/100)/(Table1[[#This Row],[Volume (mL)]]/1000)</f>
        <v>#N/A</v>
      </c>
      <c r="K105" s="50" t="e">
        <f>IF(ISNUMBER(_xlfn.XLOOKUP($H105,IRMS[ID],IRMS[δ¹⁵NAir (‰)],,0)),_xlfn.XLOOKUP($H105,IRMS[ID],IRMS[δ¹⁵NAir (‰)],,0),NA())</f>
        <v>#N/A</v>
      </c>
      <c r="L105" s="44" t="e">
        <f>IF(ISNUMBER(_xlfn.XLOOKUP($H105,IRMS[ID],IRMS[mgC],,0)),_xlfn.XLOOKUP($H105,IRMS[ID],IRMS[mgC],,0),NA())</f>
        <v>#N/A</v>
      </c>
      <c r="M105" s="45" t="e">
        <f>100*(Table1[[#This Row],[%C]]/100)/(Table1[[#This Row],[Volume (mL)]]/1000)</f>
        <v>#N/A</v>
      </c>
      <c r="N105" s="54" t="e">
        <f>IF(ISNUMBER(_xlfn.XLOOKUP($H105,IRMS[ID],IRMS[δ¹³CVPDB (‰)],,0)),_xlfn.XLOOKUP($H105,IRMS[ID],IRMS[δ¹³CVPDB (‰)],,0),NA())</f>
        <v>#N/A</v>
      </c>
      <c r="O105"/>
    </row>
    <row r="106" spans="1:15" x14ac:dyDescent="0.35">
      <c r="A106" s="90" t="s">
        <v>143</v>
      </c>
      <c r="B106" s="90">
        <v>44725</v>
      </c>
      <c r="C106" s="90"/>
      <c r="D106" s="33">
        <v>5</v>
      </c>
      <c r="E106" s="41">
        <v>200</v>
      </c>
      <c r="F106" s="59" t="s">
        <v>37</v>
      </c>
      <c r="G106" s="14" t="s">
        <v>55</v>
      </c>
      <c r="H106" s="62"/>
      <c r="I106" s="43" t="e">
        <f>IF(ISNUMBER(_xlfn.XLOOKUP($H106,IRMS[ID],IRMS[mgN],,0)),_xlfn.XLOOKUP($H106,IRMS[ID],IRMS[mgN],,0),NA())</f>
        <v>#N/A</v>
      </c>
      <c r="J106" s="43" t="e">
        <f>100*(Table1[[#This Row],[%N]]/100)/(Table1[[#This Row],[Volume (mL)]]/1000)</f>
        <v>#N/A</v>
      </c>
      <c r="K106" s="50" t="e">
        <f>IF(ISNUMBER(_xlfn.XLOOKUP($H106,IRMS[ID],IRMS[δ¹⁵NAir (‰)],,0)),_xlfn.XLOOKUP($H106,IRMS[ID],IRMS[δ¹⁵NAir (‰)],,0),NA())</f>
        <v>#N/A</v>
      </c>
      <c r="L106" s="44" t="e">
        <f>IF(ISNUMBER(_xlfn.XLOOKUP($H106,IRMS[ID],IRMS[mgC],,0)),_xlfn.XLOOKUP($H106,IRMS[ID],IRMS[mgC],,0),NA())</f>
        <v>#N/A</v>
      </c>
      <c r="M106" s="45" t="e">
        <f>100*(Table1[[#This Row],[%C]]/100)/(Table1[[#This Row],[Volume (mL)]]/1000)</f>
        <v>#N/A</v>
      </c>
      <c r="N106" s="54" t="e">
        <f>IF(ISNUMBER(_xlfn.XLOOKUP($H106,IRMS[ID],IRMS[δ¹³CVPDB (‰)],,0)),_xlfn.XLOOKUP($H106,IRMS[ID],IRMS[δ¹³CVPDB (‰)],,0),NA())</f>
        <v>#N/A</v>
      </c>
      <c r="O106"/>
    </row>
    <row r="107" spans="1:15" x14ac:dyDescent="0.35">
      <c r="A107" s="90" t="s">
        <v>143</v>
      </c>
      <c r="B107" s="90">
        <v>44725</v>
      </c>
      <c r="C107" s="90"/>
      <c r="D107" s="33">
        <v>6</v>
      </c>
      <c r="E107" s="41">
        <v>300</v>
      </c>
      <c r="F107" s="59" t="s">
        <v>38</v>
      </c>
      <c r="G107" s="14" t="s">
        <v>55</v>
      </c>
      <c r="H107" s="62"/>
      <c r="I107" s="43" t="e">
        <f>IF(ISNUMBER(_xlfn.XLOOKUP($H107,IRMS[ID],IRMS[mgN],,0)),_xlfn.XLOOKUP($H107,IRMS[ID],IRMS[mgN],,0),NA())</f>
        <v>#N/A</v>
      </c>
      <c r="J107" s="43" t="e">
        <f>100*(Table1[[#This Row],[%N]]/100)/(Table1[[#This Row],[Volume (mL)]]/1000)</f>
        <v>#N/A</v>
      </c>
      <c r="K107" s="50" t="e">
        <f>IF(ISNUMBER(_xlfn.XLOOKUP($H107,IRMS[ID],IRMS[δ¹⁵NAir (‰)],,0)),_xlfn.XLOOKUP($H107,IRMS[ID],IRMS[δ¹⁵NAir (‰)],,0),NA())</f>
        <v>#N/A</v>
      </c>
      <c r="L107" s="44" t="e">
        <f>IF(ISNUMBER(_xlfn.XLOOKUP($H107,IRMS[ID],IRMS[mgC],,0)),_xlfn.XLOOKUP($H107,IRMS[ID],IRMS[mgC],,0),NA())</f>
        <v>#N/A</v>
      </c>
      <c r="M107" s="45" t="e">
        <f>100*(Table1[[#This Row],[%C]]/100)/(Table1[[#This Row],[Volume (mL)]]/1000)</f>
        <v>#N/A</v>
      </c>
      <c r="N107" s="54" t="e">
        <f>IF(ISNUMBER(_xlfn.XLOOKUP($H107,IRMS[ID],IRMS[δ¹³CVPDB (‰)],,0)),_xlfn.XLOOKUP($H107,IRMS[ID],IRMS[δ¹³CVPDB (‰)],,0),NA())</f>
        <v>#N/A</v>
      </c>
      <c r="O107"/>
    </row>
    <row r="108" spans="1:15" x14ac:dyDescent="0.35">
      <c r="A108" s="90" t="s">
        <v>143</v>
      </c>
      <c r="B108" s="90">
        <v>44725</v>
      </c>
      <c r="C108" s="90"/>
      <c r="D108" s="33">
        <v>7</v>
      </c>
      <c r="E108" s="41">
        <v>300</v>
      </c>
      <c r="F108" s="59" t="s">
        <v>39</v>
      </c>
      <c r="G108" s="14" t="s">
        <v>55</v>
      </c>
      <c r="H108" s="62"/>
      <c r="I108" s="43" t="e">
        <f>IF(ISNUMBER(_xlfn.XLOOKUP($H108,IRMS[ID],IRMS[mgN],,0)),_xlfn.XLOOKUP($H108,IRMS[ID],IRMS[mgN],,0),NA())</f>
        <v>#N/A</v>
      </c>
      <c r="J108" s="43" t="e">
        <f>100*(Table1[[#This Row],[%N]]/100)/(Table1[[#This Row],[Volume (mL)]]/1000)</f>
        <v>#N/A</v>
      </c>
      <c r="K108" s="50" t="e">
        <f>IF(ISNUMBER(_xlfn.XLOOKUP($H108,IRMS[ID],IRMS[δ¹⁵NAir (‰)],,0)),_xlfn.XLOOKUP($H108,IRMS[ID],IRMS[δ¹⁵NAir (‰)],,0),NA())</f>
        <v>#N/A</v>
      </c>
      <c r="L108" s="44" t="e">
        <f>IF(ISNUMBER(_xlfn.XLOOKUP($H108,IRMS[ID],IRMS[mgC],,0)),_xlfn.XLOOKUP($H108,IRMS[ID],IRMS[mgC],,0),NA())</f>
        <v>#N/A</v>
      </c>
      <c r="M108" s="45" t="e">
        <f>100*(Table1[[#This Row],[%C]]/100)/(Table1[[#This Row],[Volume (mL)]]/1000)</f>
        <v>#N/A</v>
      </c>
      <c r="N108" s="54" t="e">
        <f>IF(ISNUMBER(_xlfn.XLOOKUP($H108,IRMS[ID],IRMS[δ¹³CVPDB (‰)],,0)),_xlfn.XLOOKUP($H108,IRMS[ID],IRMS[δ¹³CVPDB (‰)],,0),NA())</f>
        <v>#N/A</v>
      </c>
      <c r="O108"/>
    </row>
    <row r="109" spans="1:15" x14ac:dyDescent="0.35">
      <c r="A109" s="90" t="s">
        <v>143</v>
      </c>
      <c r="B109" s="90">
        <v>44725</v>
      </c>
      <c r="C109" s="90"/>
      <c r="D109" s="33">
        <v>8</v>
      </c>
      <c r="E109" s="41">
        <v>400</v>
      </c>
      <c r="F109" s="59" t="s">
        <v>40</v>
      </c>
      <c r="G109" s="14" t="s">
        <v>55</v>
      </c>
      <c r="H109" s="62"/>
      <c r="I109" s="43" t="e">
        <f>IF(ISNUMBER(_xlfn.XLOOKUP($H109,IRMS[ID],IRMS[mgN],,0)),_xlfn.XLOOKUP($H109,IRMS[ID],IRMS[mgN],,0),NA())</f>
        <v>#N/A</v>
      </c>
      <c r="J109" s="43" t="e">
        <f>100*(Table1[[#This Row],[%N]]/100)/(Table1[[#This Row],[Volume (mL)]]/1000)</f>
        <v>#N/A</v>
      </c>
      <c r="K109" s="50" t="e">
        <f>IF(ISNUMBER(_xlfn.XLOOKUP($H109,IRMS[ID],IRMS[δ¹⁵NAir (‰)],,0)),_xlfn.XLOOKUP($H109,IRMS[ID],IRMS[δ¹⁵NAir (‰)],,0),NA())</f>
        <v>#N/A</v>
      </c>
      <c r="L109" s="44" t="e">
        <f>IF(ISNUMBER(_xlfn.XLOOKUP($H109,IRMS[ID],IRMS[mgC],,0)),_xlfn.XLOOKUP($H109,IRMS[ID],IRMS[mgC],,0),NA())</f>
        <v>#N/A</v>
      </c>
      <c r="M109" s="45" t="e">
        <f>100*(Table1[[#This Row],[%C]]/100)/(Table1[[#This Row],[Volume (mL)]]/1000)</f>
        <v>#N/A</v>
      </c>
      <c r="N109" s="54" t="e">
        <f>IF(ISNUMBER(_xlfn.XLOOKUP($H109,IRMS[ID],IRMS[δ¹³CVPDB (‰)],,0)),_xlfn.XLOOKUP($H109,IRMS[ID],IRMS[δ¹³CVPDB (‰)],,0),NA())</f>
        <v>#N/A</v>
      </c>
      <c r="O109"/>
    </row>
    <row r="110" spans="1:15" x14ac:dyDescent="0.35">
      <c r="A110" s="90" t="s">
        <v>143</v>
      </c>
      <c r="B110" s="90">
        <v>44725</v>
      </c>
      <c r="C110" s="90"/>
      <c r="D110" s="33">
        <v>9</v>
      </c>
      <c r="E110" s="41">
        <v>150</v>
      </c>
      <c r="F110" s="59" t="s">
        <v>41</v>
      </c>
      <c r="G110" s="14" t="s">
        <v>55</v>
      </c>
      <c r="H110" s="62"/>
      <c r="I110" s="43" t="e">
        <f>IF(ISNUMBER(_xlfn.XLOOKUP($H110,IRMS[ID],IRMS[mgN],,0)),_xlfn.XLOOKUP($H110,IRMS[ID],IRMS[mgN],,0),NA())</f>
        <v>#N/A</v>
      </c>
      <c r="J110" s="43" t="e">
        <f>100*(Table1[[#This Row],[%N]]/100)/(Table1[[#This Row],[Volume (mL)]]/1000)</f>
        <v>#N/A</v>
      </c>
      <c r="K110" s="50" t="e">
        <f>IF(ISNUMBER(_xlfn.XLOOKUP($H110,IRMS[ID],IRMS[δ¹⁵NAir (‰)],,0)),_xlfn.XLOOKUP($H110,IRMS[ID],IRMS[δ¹⁵NAir (‰)],,0),NA())</f>
        <v>#N/A</v>
      </c>
      <c r="L110" s="44" t="e">
        <f>IF(ISNUMBER(_xlfn.XLOOKUP($H110,IRMS[ID],IRMS[mgC],,0)),_xlfn.XLOOKUP($H110,IRMS[ID],IRMS[mgC],,0),NA())</f>
        <v>#N/A</v>
      </c>
      <c r="M110" s="45" t="e">
        <f>100*(Table1[[#This Row],[%C]]/100)/(Table1[[#This Row],[Volume (mL)]]/1000)</f>
        <v>#N/A</v>
      </c>
      <c r="N110" s="54" t="e">
        <f>IF(ISNUMBER(_xlfn.XLOOKUP($H110,IRMS[ID],IRMS[δ¹³CVPDB (‰)],,0)),_xlfn.XLOOKUP($H110,IRMS[ID],IRMS[δ¹³CVPDB (‰)],,0),NA())</f>
        <v>#N/A</v>
      </c>
      <c r="O110"/>
    </row>
    <row r="111" spans="1:15" x14ac:dyDescent="0.35">
      <c r="A111" s="90" t="s">
        <v>143</v>
      </c>
      <c r="B111" s="90">
        <v>44725</v>
      </c>
      <c r="C111" s="90"/>
      <c r="D111" s="33">
        <v>10</v>
      </c>
      <c r="E111" s="41">
        <v>300</v>
      </c>
      <c r="F111" s="59" t="s">
        <v>42</v>
      </c>
      <c r="G111" s="14" t="s">
        <v>55</v>
      </c>
      <c r="H111" s="62"/>
      <c r="I111" s="43" t="e">
        <f>IF(ISNUMBER(_xlfn.XLOOKUP($H111,IRMS[ID],IRMS[mgN],,0)),_xlfn.XLOOKUP($H111,IRMS[ID],IRMS[mgN],,0),NA())</f>
        <v>#N/A</v>
      </c>
      <c r="J111" s="43" t="e">
        <f>100*(Table1[[#This Row],[%N]]/100)/(Table1[[#This Row],[Volume (mL)]]/1000)</f>
        <v>#N/A</v>
      </c>
      <c r="K111" s="50" t="e">
        <f>IF(ISNUMBER(_xlfn.XLOOKUP($H111,IRMS[ID],IRMS[δ¹⁵NAir (‰)],,0)),_xlfn.XLOOKUP($H111,IRMS[ID],IRMS[δ¹⁵NAir (‰)],,0),NA())</f>
        <v>#N/A</v>
      </c>
      <c r="L111" s="44" t="e">
        <f>IF(ISNUMBER(_xlfn.XLOOKUP($H111,IRMS[ID],IRMS[mgC],,0)),_xlfn.XLOOKUP($H111,IRMS[ID],IRMS[mgC],,0),NA())</f>
        <v>#N/A</v>
      </c>
      <c r="M111" s="45" t="e">
        <f>100*(Table1[[#This Row],[%C]]/100)/(Table1[[#This Row],[Volume (mL)]]/1000)</f>
        <v>#N/A</v>
      </c>
      <c r="N111" s="54" t="e">
        <f>IF(ISNUMBER(_xlfn.XLOOKUP($H111,IRMS[ID],IRMS[δ¹³CVPDB (‰)],,0)),_xlfn.XLOOKUP($H111,IRMS[ID],IRMS[δ¹³CVPDB (‰)],,0),NA())</f>
        <v>#N/A</v>
      </c>
      <c r="O111"/>
    </row>
    <row r="112" spans="1:15" x14ac:dyDescent="0.35">
      <c r="A112" s="90" t="s">
        <v>143</v>
      </c>
      <c r="B112" s="90">
        <v>44725</v>
      </c>
      <c r="C112" s="90"/>
      <c r="D112" s="33">
        <v>1</v>
      </c>
      <c r="E112" s="42">
        <v>400</v>
      </c>
      <c r="F112" s="59" t="s">
        <v>43</v>
      </c>
      <c r="G112" s="14" t="s">
        <v>56</v>
      </c>
      <c r="H112" s="62"/>
      <c r="I112" s="43" t="e">
        <f>IF(ISNUMBER(_xlfn.XLOOKUP($H112,IRMS[ID],IRMS[mgN],,0)),_xlfn.XLOOKUP($H112,IRMS[ID],IRMS[mgN],,0),NA())</f>
        <v>#N/A</v>
      </c>
      <c r="J112" s="43" t="e">
        <f>100*(Table1[[#This Row],[%N]]/100)/(Table1[[#This Row],[Volume (mL)]]/1000)</f>
        <v>#N/A</v>
      </c>
      <c r="K112" s="50" t="e">
        <f>IF(ISNUMBER(_xlfn.XLOOKUP($H112,IRMS[ID],IRMS[δ¹⁵NAir (‰)],,0)),_xlfn.XLOOKUP($H112,IRMS[ID],IRMS[δ¹⁵NAir (‰)],,0),NA())</f>
        <v>#N/A</v>
      </c>
      <c r="L112" s="44" t="e">
        <f>IF(ISNUMBER(_xlfn.XLOOKUP($H112,IRMS[ID],IRMS[mgC],,0)),_xlfn.XLOOKUP($H112,IRMS[ID],IRMS[mgC],,0),NA())</f>
        <v>#N/A</v>
      </c>
      <c r="M112" s="45" t="e">
        <f>100*(Table1[[#This Row],[%C]]/100)/(Table1[[#This Row],[Volume (mL)]]/1000)</f>
        <v>#N/A</v>
      </c>
      <c r="N112" s="54" t="e">
        <f>IF(ISNUMBER(_xlfn.XLOOKUP($H112,IRMS[ID],IRMS[δ¹³CVPDB (‰)],,0)),_xlfn.XLOOKUP($H112,IRMS[ID],IRMS[δ¹³CVPDB (‰)],,0),NA())</f>
        <v>#N/A</v>
      </c>
      <c r="O112"/>
    </row>
    <row r="113" spans="1:15" x14ac:dyDescent="0.35">
      <c r="A113" s="90" t="s">
        <v>143</v>
      </c>
      <c r="B113" s="90">
        <v>44725</v>
      </c>
      <c r="C113" s="90"/>
      <c r="D113" s="33">
        <v>2</v>
      </c>
      <c r="E113" s="42">
        <v>400</v>
      </c>
      <c r="F113" s="59" t="s">
        <v>44</v>
      </c>
      <c r="G113" s="14" t="s">
        <v>56</v>
      </c>
      <c r="H113" s="62"/>
      <c r="I113" s="43" t="e">
        <f>IF(ISNUMBER(_xlfn.XLOOKUP($H113,IRMS[ID],IRMS[mgN],,0)),_xlfn.XLOOKUP($H113,IRMS[ID],IRMS[mgN],,0),NA())</f>
        <v>#N/A</v>
      </c>
      <c r="J113" s="43" t="e">
        <f>100*(Table1[[#This Row],[%N]]/100)/(Table1[[#This Row],[Volume (mL)]]/1000)</f>
        <v>#N/A</v>
      </c>
      <c r="K113" s="50" t="e">
        <f>IF(ISNUMBER(_xlfn.XLOOKUP($H113,IRMS[ID],IRMS[δ¹⁵NAir (‰)],,0)),_xlfn.XLOOKUP($H113,IRMS[ID],IRMS[δ¹⁵NAir (‰)],,0),NA())</f>
        <v>#N/A</v>
      </c>
      <c r="L113" s="44" t="e">
        <f>IF(ISNUMBER(_xlfn.XLOOKUP($H113,IRMS[ID],IRMS[mgC],,0)),_xlfn.XLOOKUP($H113,IRMS[ID],IRMS[mgC],,0),NA())</f>
        <v>#N/A</v>
      </c>
      <c r="M113" s="45" t="e">
        <f>100*(Table1[[#This Row],[%C]]/100)/(Table1[[#This Row],[Volume (mL)]]/1000)</f>
        <v>#N/A</v>
      </c>
      <c r="N113" s="54" t="e">
        <f>IF(ISNUMBER(_xlfn.XLOOKUP($H113,IRMS[ID],IRMS[δ¹³CVPDB (‰)],,0)),_xlfn.XLOOKUP($H113,IRMS[ID],IRMS[δ¹³CVPDB (‰)],,0),NA())</f>
        <v>#N/A</v>
      </c>
      <c r="O113"/>
    </row>
    <row r="114" spans="1:15" x14ac:dyDescent="0.35">
      <c r="A114" s="90" t="s">
        <v>143</v>
      </c>
      <c r="B114" s="90">
        <v>44725</v>
      </c>
      <c r="C114" s="90"/>
      <c r="D114" s="33">
        <v>3</v>
      </c>
      <c r="E114" s="42">
        <v>400</v>
      </c>
      <c r="F114" s="59" t="s">
        <v>45</v>
      </c>
      <c r="G114" s="14" t="s">
        <v>56</v>
      </c>
      <c r="H114" s="62"/>
      <c r="I114" s="43" t="e">
        <f>IF(ISNUMBER(_xlfn.XLOOKUP($H114,IRMS[ID],IRMS[mgN],,0)),_xlfn.XLOOKUP($H114,IRMS[ID],IRMS[mgN],,0),NA())</f>
        <v>#N/A</v>
      </c>
      <c r="J114" s="43" t="e">
        <f>100*(Table1[[#This Row],[%N]]/100)/(Table1[[#This Row],[Volume (mL)]]/1000)</f>
        <v>#N/A</v>
      </c>
      <c r="K114" s="50" t="e">
        <f>IF(ISNUMBER(_xlfn.XLOOKUP($H114,IRMS[ID],IRMS[δ¹⁵NAir (‰)],,0)),_xlfn.XLOOKUP($H114,IRMS[ID],IRMS[δ¹⁵NAir (‰)],,0),NA())</f>
        <v>#N/A</v>
      </c>
      <c r="L114" s="44" t="e">
        <f>IF(ISNUMBER(_xlfn.XLOOKUP($H114,IRMS[ID],IRMS[mgC],,0)),_xlfn.XLOOKUP($H114,IRMS[ID],IRMS[mgC],,0),NA())</f>
        <v>#N/A</v>
      </c>
      <c r="M114" s="45" t="e">
        <f>100*(Table1[[#This Row],[%C]]/100)/(Table1[[#This Row],[Volume (mL)]]/1000)</f>
        <v>#N/A</v>
      </c>
      <c r="N114" s="54" t="e">
        <f>IF(ISNUMBER(_xlfn.XLOOKUP($H114,IRMS[ID],IRMS[δ¹³CVPDB (‰)],,0)),_xlfn.XLOOKUP($H114,IRMS[ID],IRMS[δ¹³CVPDB (‰)],,0),NA())</f>
        <v>#N/A</v>
      </c>
      <c r="O114"/>
    </row>
    <row r="115" spans="1:15" x14ac:dyDescent="0.35">
      <c r="A115" s="90" t="s">
        <v>143</v>
      </c>
      <c r="B115" s="90">
        <v>44725</v>
      </c>
      <c r="C115" s="90"/>
      <c r="D115" s="33">
        <v>4</v>
      </c>
      <c r="E115" s="42">
        <v>400</v>
      </c>
      <c r="F115" s="59" t="s">
        <v>46</v>
      </c>
      <c r="G115" s="14" t="s">
        <v>56</v>
      </c>
      <c r="H115" s="62"/>
      <c r="I115" s="43" t="e">
        <f>IF(ISNUMBER(_xlfn.XLOOKUP($H115,IRMS[ID],IRMS[mgN],,0)),_xlfn.XLOOKUP($H115,IRMS[ID],IRMS[mgN],,0),NA())</f>
        <v>#N/A</v>
      </c>
      <c r="J115" s="43" t="e">
        <f>100*(Table1[[#This Row],[%N]]/100)/(Table1[[#This Row],[Volume (mL)]]/1000)</f>
        <v>#N/A</v>
      </c>
      <c r="K115" s="50" t="e">
        <f>IF(ISNUMBER(_xlfn.XLOOKUP($H115,IRMS[ID],IRMS[δ¹⁵NAir (‰)],,0)),_xlfn.XLOOKUP($H115,IRMS[ID],IRMS[δ¹⁵NAir (‰)],,0),NA())</f>
        <v>#N/A</v>
      </c>
      <c r="L115" s="44" t="e">
        <f>IF(ISNUMBER(_xlfn.XLOOKUP($H115,IRMS[ID],IRMS[mgC],,0)),_xlfn.XLOOKUP($H115,IRMS[ID],IRMS[mgC],,0),NA())</f>
        <v>#N/A</v>
      </c>
      <c r="M115" s="45" t="e">
        <f>100*(Table1[[#This Row],[%C]]/100)/(Table1[[#This Row],[Volume (mL)]]/1000)</f>
        <v>#N/A</v>
      </c>
      <c r="N115" s="54" t="e">
        <f>IF(ISNUMBER(_xlfn.XLOOKUP($H115,IRMS[ID],IRMS[δ¹³CVPDB (‰)],,0)),_xlfn.XLOOKUP($H115,IRMS[ID],IRMS[δ¹³CVPDB (‰)],,0),NA())</f>
        <v>#N/A</v>
      </c>
      <c r="O115"/>
    </row>
    <row r="116" spans="1:15" x14ac:dyDescent="0.35">
      <c r="A116" s="90" t="s">
        <v>143</v>
      </c>
      <c r="B116" s="90">
        <v>44725</v>
      </c>
      <c r="C116" s="90"/>
      <c r="D116" s="33">
        <v>5</v>
      </c>
      <c r="E116" s="41">
        <v>200</v>
      </c>
      <c r="F116" s="59" t="s">
        <v>47</v>
      </c>
      <c r="G116" s="14" t="s">
        <v>56</v>
      </c>
      <c r="H116" s="62"/>
      <c r="I116" s="43" t="e">
        <f>IF(ISNUMBER(_xlfn.XLOOKUP($H116,IRMS[ID],IRMS[mgN],,0)),_xlfn.XLOOKUP($H116,IRMS[ID],IRMS[mgN],,0),NA())</f>
        <v>#N/A</v>
      </c>
      <c r="J116" s="43" t="e">
        <f>100*(Table1[[#This Row],[%N]]/100)/(Table1[[#This Row],[Volume (mL)]]/1000)</f>
        <v>#N/A</v>
      </c>
      <c r="K116" s="50" t="e">
        <f>IF(ISNUMBER(_xlfn.XLOOKUP($H116,IRMS[ID],IRMS[δ¹⁵NAir (‰)],,0)),_xlfn.XLOOKUP($H116,IRMS[ID],IRMS[δ¹⁵NAir (‰)],,0),NA())</f>
        <v>#N/A</v>
      </c>
      <c r="L116" s="44" t="e">
        <f>IF(ISNUMBER(_xlfn.XLOOKUP($H116,IRMS[ID],IRMS[mgC],,0)),_xlfn.XLOOKUP($H116,IRMS[ID],IRMS[mgC],,0),NA())</f>
        <v>#N/A</v>
      </c>
      <c r="M116" s="45" t="e">
        <f>100*(Table1[[#This Row],[%C]]/100)/(Table1[[#This Row],[Volume (mL)]]/1000)</f>
        <v>#N/A</v>
      </c>
      <c r="N116" s="54" t="e">
        <f>IF(ISNUMBER(_xlfn.XLOOKUP($H116,IRMS[ID],IRMS[δ¹³CVPDB (‰)],,0)),_xlfn.XLOOKUP($H116,IRMS[ID],IRMS[δ¹³CVPDB (‰)],,0),NA())</f>
        <v>#N/A</v>
      </c>
      <c r="O116"/>
    </row>
    <row r="117" spans="1:15" x14ac:dyDescent="0.35">
      <c r="A117" s="90" t="s">
        <v>143</v>
      </c>
      <c r="B117" s="90">
        <v>44725</v>
      </c>
      <c r="C117" s="90"/>
      <c r="D117" s="33">
        <v>6</v>
      </c>
      <c r="E117" s="41">
        <v>300</v>
      </c>
      <c r="F117" s="59" t="s">
        <v>48</v>
      </c>
      <c r="G117" s="14" t="s">
        <v>56</v>
      </c>
      <c r="H117" s="62"/>
      <c r="I117" s="43" t="e">
        <f>IF(ISNUMBER(_xlfn.XLOOKUP($H117,IRMS[ID],IRMS[mgN],,0)),_xlfn.XLOOKUP($H117,IRMS[ID],IRMS[mgN],,0),NA())</f>
        <v>#N/A</v>
      </c>
      <c r="J117" s="43" t="e">
        <f>100*(Table1[[#This Row],[%N]]/100)/(Table1[[#This Row],[Volume (mL)]]/1000)</f>
        <v>#N/A</v>
      </c>
      <c r="K117" s="50" t="e">
        <f>IF(ISNUMBER(_xlfn.XLOOKUP($H117,IRMS[ID],IRMS[δ¹⁵NAir (‰)],,0)),_xlfn.XLOOKUP($H117,IRMS[ID],IRMS[δ¹⁵NAir (‰)],,0),NA())</f>
        <v>#N/A</v>
      </c>
      <c r="L117" s="44" t="e">
        <f>IF(ISNUMBER(_xlfn.XLOOKUP($H117,IRMS[ID],IRMS[mgC],,0)),_xlfn.XLOOKUP($H117,IRMS[ID],IRMS[mgC],,0),NA())</f>
        <v>#N/A</v>
      </c>
      <c r="M117" s="45" t="e">
        <f>100*(Table1[[#This Row],[%C]]/100)/(Table1[[#This Row],[Volume (mL)]]/1000)</f>
        <v>#N/A</v>
      </c>
      <c r="N117" s="54" t="e">
        <f>IF(ISNUMBER(_xlfn.XLOOKUP($H117,IRMS[ID],IRMS[δ¹³CVPDB (‰)],,0)),_xlfn.XLOOKUP($H117,IRMS[ID],IRMS[δ¹³CVPDB (‰)],,0),NA())</f>
        <v>#N/A</v>
      </c>
      <c r="O117"/>
    </row>
    <row r="118" spans="1:15" x14ac:dyDescent="0.35">
      <c r="A118" s="90" t="s">
        <v>143</v>
      </c>
      <c r="B118" s="90">
        <v>44725</v>
      </c>
      <c r="C118" s="90"/>
      <c r="D118" s="33">
        <v>7</v>
      </c>
      <c r="E118" s="41">
        <v>300</v>
      </c>
      <c r="F118" s="59" t="s">
        <v>49</v>
      </c>
      <c r="G118" s="14" t="s">
        <v>56</v>
      </c>
      <c r="H118" s="62"/>
      <c r="I118" s="43" t="e">
        <f>IF(ISNUMBER(_xlfn.XLOOKUP($H118,IRMS[ID],IRMS[mgN],,0)),_xlfn.XLOOKUP($H118,IRMS[ID],IRMS[mgN],,0),NA())</f>
        <v>#N/A</v>
      </c>
      <c r="J118" s="43" t="e">
        <f>100*(Table1[[#This Row],[%N]]/100)/(Table1[[#This Row],[Volume (mL)]]/1000)</f>
        <v>#N/A</v>
      </c>
      <c r="K118" s="50" t="e">
        <f>IF(ISNUMBER(_xlfn.XLOOKUP($H118,IRMS[ID],IRMS[δ¹⁵NAir (‰)],,0)),_xlfn.XLOOKUP($H118,IRMS[ID],IRMS[δ¹⁵NAir (‰)],,0),NA())</f>
        <v>#N/A</v>
      </c>
      <c r="L118" s="44" t="e">
        <f>IF(ISNUMBER(_xlfn.XLOOKUP($H118,IRMS[ID],IRMS[mgC],,0)),_xlfn.XLOOKUP($H118,IRMS[ID],IRMS[mgC],,0),NA())</f>
        <v>#N/A</v>
      </c>
      <c r="M118" s="45" t="e">
        <f>100*(Table1[[#This Row],[%C]]/100)/(Table1[[#This Row],[Volume (mL)]]/1000)</f>
        <v>#N/A</v>
      </c>
      <c r="N118" s="54" t="e">
        <f>IF(ISNUMBER(_xlfn.XLOOKUP($H118,IRMS[ID],IRMS[δ¹³CVPDB (‰)],,0)),_xlfn.XLOOKUP($H118,IRMS[ID],IRMS[δ¹³CVPDB (‰)],,0),NA())</f>
        <v>#N/A</v>
      </c>
      <c r="O118"/>
    </row>
    <row r="119" spans="1:15" x14ac:dyDescent="0.35">
      <c r="A119" s="90" t="s">
        <v>143</v>
      </c>
      <c r="B119" s="90">
        <v>44725</v>
      </c>
      <c r="C119" s="90"/>
      <c r="D119" s="33">
        <v>8</v>
      </c>
      <c r="E119" s="41">
        <v>400</v>
      </c>
      <c r="F119" s="59" t="s">
        <v>50</v>
      </c>
      <c r="G119" s="14" t="s">
        <v>56</v>
      </c>
      <c r="H119" s="62"/>
      <c r="I119" s="43" t="e">
        <f>IF(ISNUMBER(_xlfn.XLOOKUP($H119,IRMS[ID],IRMS[mgN],,0)),_xlfn.XLOOKUP($H119,IRMS[ID],IRMS[mgN],,0),NA())</f>
        <v>#N/A</v>
      </c>
      <c r="J119" s="43" t="e">
        <f>100*(Table1[[#This Row],[%N]]/100)/(Table1[[#This Row],[Volume (mL)]]/1000)</f>
        <v>#N/A</v>
      </c>
      <c r="K119" s="50" t="e">
        <f>IF(ISNUMBER(_xlfn.XLOOKUP($H119,IRMS[ID],IRMS[δ¹⁵NAir (‰)],,0)),_xlfn.XLOOKUP($H119,IRMS[ID],IRMS[δ¹⁵NAir (‰)],,0),NA())</f>
        <v>#N/A</v>
      </c>
      <c r="L119" s="44" t="e">
        <f>IF(ISNUMBER(_xlfn.XLOOKUP($H119,IRMS[ID],IRMS[mgC],,0)),_xlfn.XLOOKUP($H119,IRMS[ID],IRMS[mgC],,0),NA())</f>
        <v>#N/A</v>
      </c>
      <c r="M119" s="45" t="e">
        <f>100*(Table1[[#This Row],[%C]]/100)/(Table1[[#This Row],[Volume (mL)]]/1000)</f>
        <v>#N/A</v>
      </c>
      <c r="N119" s="54" t="e">
        <f>IF(ISNUMBER(_xlfn.XLOOKUP($H119,IRMS[ID],IRMS[δ¹³CVPDB (‰)],,0)),_xlfn.XLOOKUP($H119,IRMS[ID],IRMS[δ¹³CVPDB (‰)],,0),NA())</f>
        <v>#N/A</v>
      </c>
      <c r="O119"/>
    </row>
    <row r="120" spans="1:15" x14ac:dyDescent="0.35">
      <c r="A120" s="90" t="s">
        <v>143</v>
      </c>
      <c r="B120" s="90">
        <v>44725</v>
      </c>
      <c r="C120" s="90"/>
      <c r="D120" s="33">
        <v>9</v>
      </c>
      <c r="E120" s="41">
        <v>150</v>
      </c>
      <c r="F120" s="59" t="s">
        <v>51</v>
      </c>
      <c r="G120" s="14" t="s">
        <v>56</v>
      </c>
      <c r="H120" s="62"/>
      <c r="I120" s="43" t="e">
        <f>IF(ISNUMBER(_xlfn.XLOOKUP($H120,IRMS[ID],IRMS[mgN],,0)),_xlfn.XLOOKUP($H120,IRMS[ID],IRMS[mgN],,0),NA())</f>
        <v>#N/A</v>
      </c>
      <c r="J120" s="43" t="e">
        <f>100*(Table1[[#This Row],[%N]]/100)/(Table1[[#This Row],[Volume (mL)]]/1000)</f>
        <v>#N/A</v>
      </c>
      <c r="K120" s="50" t="e">
        <f>IF(ISNUMBER(_xlfn.XLOOKUP($H120,IRMS[ID],IRMS[δ¹⁵NAir (‰)],,0)),_xlfn.XLOOKUP($H120,IRMS[ID],IRMS[δ¹⁵NAir (‰)],,0),NA())</f>
        <v>#N/A</v>
      </c>
      <c r="L120" s="44" t="e">
        <f>IF(ISNUMBER(_xlfn.XLOOKUP($H120,IRMS[ID],IRMS[mgC],,0)),_xlfn.XLOOKUP($H120,IRMS[ID],IRMS[mgC],,0),NA())</f>
        <v>#N/A</v>
      </c>
      <c r="M120" s="45" t="e">
        <f>100*(Table1[[#This Row],[%C]]/100)/(Table1[[#This Row],[Volume (mL)]]/1000)</f>
        <v>#N/A</v>
      </c>
      <c r="N120" s="54" t="e">
        <f>IF(ISNUMBER(_xlfn.XLOOKUP($H120,IRMS[ID],IRMS[δ¹³CVPDB (‰)],,0)),_xlfn.XLOOKUP($H120,IRMS[ID],IRMS[δ¹³CVPDB (‰)],,0),NA())</f>
        <v>#N/A</v>
      </c>
      <c r="O120"/>
    </row>
    <row r="121" spans="1:15" x14ac:dyDescent="0.35">
      <c r="A121" s="90" t="s">
        <v>143</v>
      </c>
      <c r="B121" s="90">
        <v>44725</v>
      </c>
      <c r="C121" s="90"/>
      <c r="D121" s="34">
        <v>10</v>
      </c>
      <c r="E121" s="41">
        <v>300</v>
      </c>
      <c r="F121" s="59" t="s">
        <v>52</v>
      </c>
      <c r="G121" s="36" t="s">
        <v>56</v>
      </c>
      <c r="H121" s="62"/>
      <c r="I121" s="43" t="e">
        <f>IF(ISNUMBER(_xlfn.XLOOKUP($H121,IRMS[ID],IRMS[mgN],,0)),_xlfn.XLOOKUP($H121,IRMS[ID],IRMS[mgN],,0),NA())</f>
        <v>#N/A</v>
      </c>
      <c r="J121" s="43" t="e">
        <f>100*(Table1[[#This Row],[%N]]/100)/(Table1[[#This Row],[Volume (mL)]]/1000)</f>
        <v>#N/A</v>
      </c>
      <c r="K121" s="50" t="e">
        <f>IF(ISNUMBER(_xlfn.XLOOKUP($H121,IRMS[ID],IRMS[δ¹⁵NAir (‰)],,0)),_xlfn.XLOOKUP($H121,IRMS[ID],IRMS[δ¹⁵NAir (‰)],,0),NA())</f>
        <v>#N/A</v>
      </c>
      <c r="L121" s="44" t="e">
        <f>IF(ISNUMBER(_xlfn.XLOOKUP($H121,IRMS[ID],IRMS[mgC],,0)),_xlfn.XLOOKUP($H121,IRMS[ID],IRMS[mgC],,0),NA())</f>
        <v>#N/A</v>
      </c>
      <c r="M121" s="45" t="e">
        <f>100*(Table1[[#This Row],[%C]]/100)/(Table1[[#This Row],[Volume (mL)]]/1000)</f>
        <v>#N/A</v>
      </c>
      <c r="N121" s="54" t="e">
        <f>IF(ISNUMBER(_xlfn.XLOOKUP($H121,IRMS[ID],IRMS[δ¹³CVPDB (‰)],,0)),_xlfn.XLOOKUP($H121,IRMS[ID],IRMS[δ¹³CVPDB (‰)],,0),NA())</f>
        <v>#N/A</v>
      </c>
      <c r="O121"/>
    </row>
    <row r="122" spans="1:15" x14ac:dyDescent="0.35">
      <c r="A122" s="90" t="s">
        <v>144</v>
      </c>
      <c r="B122" s="90">
        <v>44754</v>
      </c>
      <c r="C122" s="90"/>
      <c r="D122" s="33">
        <v>1</v>
      </c>
      <c r="E122" s="42">
        <v>400</v>
      </c>
      <c r="F122" s="59" t="s">
        <v>57</v>
      </c>
      <c r="G122" s="14" t="s">
        <v>55</v>
      </c>
      <c r="H122" s="63"/>
      <c r="I122" s="46" t="e">
        <f>IF(ISNUMBER(_xlfn.XLOOKUP($H122,IRMS[ID],IRMS[mgN],,0)),_xlfn.XLOOKUP($H122,IRMS[ID],IRMS[mgN],,0),NA())</f>
        <v>#N/A</v>
      </c>
      <c r="J122" s="46" t="e">
        <f>100*(Table1[[#This Row],[%N]]/100)/(Table1[[#This Row],[Volume (mL)]]/1000)</f>
        <v>#N/A</v>
      </c>
      <c r="K122" s="51" t="e">
        <f>IF(ISNUMBER(_xlfn.XLOOKUP($H122,IRMS[ID],IRMS[δ¹⁵NAir (‰)],,0)),_xlfn.XLOOKUP($H122,IRMS[ID],IRMS[δ¹⁵NAir (‰)],,0),NA())</f>
        <v>#N/A</v>
      </c>
      <c r="L122" s="47" t="e">
        <f>IF(ISNUMBER(_xlfn.XLOOKUP($H122,IRMS[ID],IRMS[mgC],,0)),_xlfn.XLOOKUP($H122,IRMS[ID],IRMS[mgC],,0),NA())</f>
        <v>#N/A</v>
      </c>
      <c r="M122" s="48" t="e">
        <f>100*(Table1[[#This Row],[%C]]/100)/(Table1[[#This Row],[Volume (mL)]]/1000)</f>
        <v>#N/A</v>
      </c>
      <c r="N122" s="55" t="e">
        <f>IF(ISNUMBER(_xlfn.XLOOKUP($H122,IRMS[ID],IRMS[δ¹³CVPDB (‰)],,0)),_xlfn.XLOOKUP($H122,IRMS[ID],IRMS[δ¹³CVPDB (‰)],,0),NA())</f>
        <v>#N/A</v>
      </c>
    </row>
    <row r="123" spans="1:15" x14ac:dyDescent="0.35">
      <c r="A123" s="90" t="s">
        <v>144</v>
      </c>
      <c r="B123" s="90">
        <v>44754</v>
      </c>
      <c r="C123" s="90"/>
      <c r="D123" s="33">
        <v>2</v>
      </c>
      <c r="E123" s="42">
        <v>400</v>
      </c>
      <c r="F123" s="59" t="s">
        <v>34</v>
      </c>
      <c r="G123" s="14" t="s">
        <v>55</v>
      </c>
      <c r="H123" s="62"/>
      <c r="I123" s="43" t="e">
        <f>IF(ISNUMBER(_xlfn.XLOOKUP($H123,IRMS[ID],IRMS[mgN],,0)),_xlfn.XLOOKUP($H123,IRMS[ID],IRMS[mgN],,0),NA())</f>
        <v>#N/A</v>
      </c>
      <c r="J123" s="43" t="e">
        <f>100*(Table1[[#This Row],[%N]]/100)/(Table1[[#This Row],[Volume (mL)]]/1000)</f>
        <v>#N/A</v>
      </c>
      <c r="K123" s="50" t="e">
        <f>IF(ISNUMBER(_xlfn.XLOOKUP($H123,IRMS[ID],IRMS[δ¹⁵NAir (‰)],,0)),_xlfn.XLOOKUP($H123,IRMS[ID],IRMS[δ¹⁵NAir (‰)],,0),NA())</f>
        <v>#N/A</v>
      </c>
      <c r="L123" s="44" t="e">
        <f>IF(ISNUMBER(_xlfn.XLOOKUP($H123,IRMS[ID],IRMS[mgC],,0)),_xlfn.XLOOKUP($H123,IRMS[ID],IRMS[mgC],,0),NA())</f>
        <v>#N/A</v>
      </c>
      <c r="M123" s="45" t="e">
        <f>100*(Table1[[#This Row],[%C]]/100)/(Table1[[#This Row],[Volume (mL)]]/1000)</f>
        <v>#N/A</v>
      </c>
      <c r="N123" s="54" t="e">
        <f>IF(ISNUMBER(_xlfn.XLOOKUP($H123,IRMS[ID],IRMS[δ¹³CVPDB (‰)],,0)),_xlfn.XLOOKUP($H123,IRMS[ID],IRMS[δ¹³CVPDB (‰)],,0),NA())</f>
        <v>#N/A</v>
      </c>
    </row>
    <row r="124" spans="1:15" x14ac:dyDescent="0.35">
      <c r="A124" s="90" t="s">
        <v>144</v>
      </c>
      <c r="B124" s="90">
        <v>44754</v>
      </c>
      <c r="C124" s="90"/>
      <c r="D124" s="33">
        <v>3</v>
      </c>
      <c r="E124" s="42">
        <v>400</v>
      </c>
      <c r="F124" s="59" t="s">
        <v>35</v>
      </c>
      <c r="G124" s="14" t="s">
        <v>55</v>
      </c>
      <c r="H124" s="62"/>
      <c r="I124" s="43" t="e">
        <f>IF(ISNUMBER(_xlfn.XLOOKUP($H124,IRMS[ID],IRMS[mgN],,0)),_xlfn.XLOOKUP($H124,IRMS[ID],IRMS[mgN],,0),NA())</f>
        <v>#N/A</v>
      </c>
      <c r="J124" s="43" t="e">
        <f>100*(Table1[[#This Row],[%N]]/100)/(Table1[[#This Row],[Volume (mL)]]/1000)</f>
        <v>#N/A</v>
      </c>
      <c r="K124" s="50" t="e">
        <f>IF(ISNUMBER(_xlfn.XLOOKUP($H124,IRMS[ID],IRMS[δ¹⁵NAir (‰)],,0)),_xlfn.XLOOKUP($H124,IRMS[ID],IRMS[δ¹⁵NAir (‰)],,0),NA())</f>
        <v>#N/A</v>
      </c>
      <c r="L124" s="44" t="e">
        <f>IF(ISNUMBER(_xlfn.XLOOKUP($H124,IRMS[ID],IRMS[mgC],,0)),_xlfn.XLOOKUP($H124,IRMS[ID],IRMS[mgC],,0),NA())</f>
        <v>#N/A</v>
      </c>
      <c r="M124" s="45" t="e">
        <f>100*(Table1[[#This Row],[%C]]/100)/(Table1[[#This Row],[Volume (mL)]]/1000)</f>
        <v>#N/A</v>
      </c>
      <c r="N124" s="54" t="e">
        <f>IF(ISNUMBER(_xlfn.XLOOKUP($H124,IRMS[ID],IRMS[δ¹³CVPDB (‰)],,0)),_xlfn.XLOOKUP($H124,IRMS[ID],IRMS[δ¹³CVPDB (‰)],,0),NA())</f>
        <v>#N/A</v>
      </c>
    </row>
    <row r="125" spans="1:15" x14ac:dyDescent="0.35">
      <c r="A125" s="90" t="s">
        <v>144</v>
      </c>
      <c r="B125" s="90">
        <v>44754</v>
      </c>
      <c r="C125" s="90"/>
      <c r="D125" s="33">
        <v>4</v>
      </c>
      <c r="E125" s="42">
        <v>400</v>
      </c>
      <c r="F125" s="59" t="s">
        <v>36</v>
      </c>
      <c r="G125" s="14" t="s">
        <v>55</v>
      </c>
      <c r="H125" s="62"/>
      <c r="I125" s="43" t="e">
        <f>IF(ISNUMBER(_xlfn.XLOOKUP($H125,IRMS[ID],IRMS[mgN],,0)),_xlfn.XLOOKUP($H125,IRMS[ID],IRMS[mgN],,0),NA())</f>
        <v>#N/A</v>
      </c>
      <c r="J125" s="43" t="e">
        <f>100*(Table1[[#This Row],[%N]]/100)/(Table1[[#This Row],[Volume (mL)]]/1000)</f>
        <v>#N/A</v>
      </c>
      <c r="K125" s="50" t="e">
        <f>IF(ISNUMBER(_xlfn.XLOOKUP($H125,IRMS[ID],IRMS[δ¹⁵NAir (‰)],,0)),_xlfn.XLOOKUP($H125,IRMS[ID],IRMS[δ¹⁵NAir (‰)],,0),NA())</f>
        <v>#N/A</v>
      </c>
      <c r="L125" s="44" t="e">
        <f>IF(ISNUMBER(_xlfn.XLOOKUP($H125,IRMS[ID],IRMS[mgC],,0)),_xlfn.XLOOKUP($H125,IRMS[ID],IRMS[mgC],,0),NA())</f>
        <v>#N/A</v>
      </c>
      <c r="M125" s="45" t="e">
        <f>100*(Table1[[#This Row],[%C]]/100)/(Table1[[#This Row],[Volume (mL)]]/1000)</f>
        <v>#N/A</v>
      </c>
      <c r="N125" s="54" t="e">
        <f>IF(ISNUMBER(_xlfn.XLOOKUP($H125,IRMS[ID],IRMS[δ¹³CVPDB (‰)],,0)),_xlfn.XLOOKUP($H125,IRMS[ID],IRMS[δ¹³CVPDB (‰)],,0),NA())</f>
        <v>#N/A</v>
      </c>
    </row>
    <row r="126" spans="1:15" x14ac:dyDescent="0.35">
      <c r="A126" s="90" t="s">
        <v>144</v>
      </c>
      <c r="B126" s="90">
        <v>44754</v>
      </c>
      <c r="C126" s="90"/>
      <c r="D126" s="33">
        <v>5</v>
      </c>
      <c r="E126" s="42">
        <v>400</v>
      </c>
      <c r="F126" s="59" t="s">
        <v>37</v>
      </c>
      <c r="G126" s="14" t="s">
        <v>55</v>
      </c>
      <c r="H126" s="62"/>
      <c r="I126" s="43" t="e">
        <f>IF(ISNUMBER(_xlfn.XLOOKUP($H126,IRMS[ID],IRMS[mgN],,0)),_xlfn.XLOOKUP($H126,IRMS[ID],IRMS[mgN],,0),NA())</f>
        <v>#N/A</v>
      </c>
      <c r="J126" s="43" t="e">
        <f>100*(Table1[[#This Row],[%N]]/100)/(Table1[[#This Row],[Volume (mL)]]/1000)</f>
        <v>#N/A</v>
      </c>
      <c r="K126" s="50" t="e">
        <f>IF(ISNUMBER(_xlfn.XLOOKUP($H126,IRMS[ID],IRMS[δ¹⁵NAir (‰)],,0)),_xlfn.XLOOKUP($H126,IRMS[ID],IRMS[δ¹⁵NAir (‰)],,0),NA())</f>
        <v>#N/A</v>
      </c>
      <c r="L126" s="44" t="e">
        <f>IF(ISNUMBER(_xlfn.XLOOKUP($H126,IRMS[ID],IRMS[mgC],,0)),_xlfn.XLOOKUP($H126,IRMS[ID],IRMS[mgC],,0),NA())</f>
        <v>#N/A</v>
      </c>
      <c r="M126" s="45" t="e">
        <f>100*(Table1[[#This Row],[%C]]/100)/(Table1[[#This Row],[Volume (mL)]]/1000)</f>
        <v>#N/A</v>
      </c>
      <c r="N126" s="54" t="e">
        <f>IF(ISNUMBER(_xlfn.XLOOKUP($H126,IRMS[ID],IRMS[δ¹³CVPDB (‰)],,0)),_xlfn.XLOOKUP($H126,IRMS[ID],IRMS[δ¹³CVPDB (‰)],,0),NA())</f>
        <v>#N/A</v>
      </c>
    </row>
    <row r="127" spans="1:15" x14ac:dyDescent="0.35">
      <c r="A127" s="90" t="s">
        <v>144</v>
      </c>
      <c r="B127" s="90">
        <v>44754</v>
      </c>
      <c r="C127" s="90"/>
      <c r="D127" s="33">
        <v>6</v>
      </c>
      <c r="E127" s="41">
        <v>300</v>
      </c>
      <c r="F127" s="59" t="s">
        <v>38</v>
      </c>
      <c r="G127" s="14" t="s">
        <v>55</v>
      </c>
      <c r="H127" s="62"/>
      <c r="I127" s="43" t="e">
        <f>IF(ISNUMBER(_xlfn.XLOOKUP($H127,IRMS[ID],IRMS[mgN],,0)),_xlfn.XLOOKUP($H127,IRMS[ID],IRMS[mgN],,0),NA())</f>
        <v>#N/A</v>
      </c>
      <c r="J127" s="43" t="e">
        <f>100*(Table1[[#This Row],[%N]]/100)/(Table1[[#This Row],[Volume (mL)]]/1000)</f>
        <v>#N/A</v>
      </c>
      <c r="K127" s="50" t="e">
        <f>IF(ISNUMBER(_xlfn.XLOOKUP($H127,IRMS[ID],IRMS[δ¹⁵NAir (‰)],,0)),_xlfn.XLOOKUP($H127,IRMS[ID],IRMS[δ¹⁵NAir (‰)],,0),NA())</f>
        <v>#N/A</v>
      </c>
      <c r="L127" s="44" t="e">
        <f>IF(ISNUMBER(_xlfn.XLOOKUP($H127,IRMS[ID],IRMS[mgC],,0)),_xlfn.XLOOKUP($H127,IRMS[ID],IRMS[mgC],,0),NA())</f>
        <v>#N/A</v>
      </c>
      <c r="M127" s="45" t="e">
        <f>100*(Table1[[#This Row],[%C]]/100)/(Table1[[#This Row],[Volume (mL)]]/1000)</f>
        <v>#N/A</v>
      </c>
      <c r="N127" s="54" t="e">
        <f>IF(ISNUMBER(_xlfn.XLOOKUP($H127,IRMS[ID],IRMS[δ¹³CVPDB (‰)],,0)),_xlfn.XLOOKUP($H127,IRMS[ID],IRMS[δ¹³CVPDB (‰)],,0),NA())</f>
        <v>#N/A</v>
      </c>
    </row>
    <row r="128" spans="1:15" x14ac:dyDescent="0.35">
      <c r="A128" s="90" t="s">
        <v>144</v>
      </c>
      <c r="B128" s="90">
        <v>44754</v>
      </c>
      <c r="C128" s="90"/>
      <c r="D128" s="33">
        <v>7</v>
      </c>
      <c r="E128" s="41">
        <v>400</v>
      </c>
      <c r="F128" s="59" t="s">
        <v>39</v>
      </c>
      <c r="G128" s="14" t="s">
        <v>55</v>
      </c>
      <c r="H128" s="62"/>
      <c r="I128" s="43" t="e">
        <f>IF(ISNUMBER(_xlfn.XLOOKUP($H128,IRMS[ID],IRMS[mgN],,0)),_xlfn.XLOOKUP($H128,IRMS[ID],IRMS[mgN],,0),NA())</f>
        <v>#N/A</v>
      </c>
      <c r="J128" s="43" t="e">
        <f>100*(Table1[[#This Row],[%N]]/100)/(Table1[[#This Row],[Volume (mL)]]/1000)</f>
        <v>#N/A</v>
      </c>
      <c r="K128" s="50" t="e">
        <f>IF(ISNUMBER(_xlfn.XLOOKUP($H128,IRMS[ID],IRMS[δ¹⁵NAir (‰)],,0)),_xlfn.XLOOKUP($H128,IRMS[ID],IRMS[δ¹⁵NAir (‰)],,0),NA())</f>
        <v>#N/A</v>
      </c>
      <c r="L128" s="44" t="e">
        <f>IF(ISNUMBER(_xlfn.XLOOKUP($H128,IRMS[ID],IRMS[mgC],,0)),_xlfn.XLOOKUP($H128,IRMS[ID],IRMS[mgC],,0),NA())</f>
        <v>#N/A</v>
      </c>
      <c r="M128" s="45" t="e">
        <f>100*(Table1[[#This Row],[%C]]/100)/(Table1[[#This Row],[Volume (mL)]]/1000)</f>
        <v>#N/A</v>
      </c>
      <c r="N128" s="54" t="e">
        <f>IF(ISNUMBER(_xlfn.XLOOKUP($H128,IRMS[ID],IRMS[δ¹³CVPDB (‰)],,0)),_xlfn.XLOOKUP($H128,IRMS[ID],IRMS[δ¹³CVPDB (‰)],,0),NA())</f>
        <v>#N/A</v>
      </c>
    </row>
    <row r="129" spans="1:14" x14ac:dyDescent="0.35">
      <c r="A129" s="90" t="s">
        <v>144</v>
      </c>
      <c r="B129" s="90">
        <v>44754</v>
      </c>
      <c r="C129" s="90"/>
      <c r="D129" s="33">
        <v>8</v>
      </c>
      <c r="E129" s="41">
        <v>400</v>
      </c>
      <c r="F129" s="59" t="s">
        <v>40</v>
      </c>
      <c r="G129" s="14" t="s">
        <v>55</v>
      </c>
      <c r="H129" s="62"/>
      <c r="I129" s="43" t="e">
        <f>IF(ISNUMBER(_xlfn.XLOOKUP($H129,IRMS[ID],IRMS[mgN],,0)),_xlfn.XLOOKUP($H129,IRMS[ID],IRMS[mgN],,0),NA())</f>
        <v>#N/A</v>
      </c>
      <c r="J129" s="43" t="e">
        <f>100*(Table1[[#This Row],[%N]]/100)/(Table1[[#This Row],[Volume (mL)]]/1000)</f>
        <v>#N/A</v>
      </c>
      <c r="K129" s="50" t="e">
        <f>IF(ISNUMBER(_xlfn.XLOOKUP($H129,IRMS[ID],IRMS[δ¹⁵NAir (‰)],,0)),_xlfn.XLOOKUP($H129,IRMS[ID],IRMS[δ¹⁵NAir (‰)],,0),NA())</f>
        <v>#N/A</v>
      </c>
      <c r="L129" s="44" t="e">
        <f>IF(ISNUMBER(_xlfn.XLOOKUP($H129,IRMS[ID],IRMS[mgC],,0)),_xlfn.XLOOKUP($H129,IRMS[ID],IRMS[mgC],,0),NA())</f>
        <v>#N/A</v>
      </c>
      <c r="M129" s="45" t="e">
        <f>100*(Table1[[#This Row],[%C]]/100)/(Table1[[#This Row],[Volume (mL)]]/1000)</f>
        <v>#N/A</v>
      </c>
      <c r="N129" s="54" t="e">
        <f>IF(ISNUMBER(_xlfn.XLOOKUP($H129,IRMS[ID],IRMS[δ¹³CVPDB (‰)],,0)),_xlfn.XLOOKUP($H129,IRMS[ID],IRMS[δ¹³CVPDB (‰)],,0),NA())</f>
        <v>#N/A</v>
      </c>
    </row>
    <row r="130" spans="1:14" x14ac:dyDescent="0.35">
      <c r="A130" s="90" t="s">
        <v>144</v>
      </c>
      <c r="B130" s="90">
        <v>44754</v>
      </c>
      <c r="C130" s="90"/>
      <c r="D130" s="33">
        <v>9</v>
      </c>
      <c r="E130" s="41">
        <v>150</v>
      </c>
      <c r="F130" s="59" t="s">
        <v>41</v>
      </c>
      <c r="G130" s="14" t="s">
        <v>55</v>
      </c>
      <c r="H130" s="62"/>
      <c r="I130" s="43" t="e">
        <f>IF(ISNUMBER(_xlfn.XLOOKUP($H130,IRMS[ID],IRMS[mgN],,0)),_xlfn.XLOOKUP($H130,IRMS[ID],IRMS[mgN],,0),NA())</f>
        <v>#N/A</v>
      </c>
      <c r="J130" s="43" t="e">
        <f>100*(Table1[[#This Row],[%N]]/100)/(Table1[[#This Row],[Volume (mL)]]/1000)</f>
        <v>#N/A</v>
      </c>
      <c r="K130" s="50" t="e">
        <f>IF(ISNUMBER(_xlfn.XLOOKUP($H130,IRMS[ID],IRMS[δ¹⁵NAir (‰)],,0)),_xlfn.XLOOKUP($H130,IRMS[ID],IRMS[δ¹⁵NAir (‰)],,0),NA())</f>
        <v>#N/A</v>
      </c>
      <c r="L130" s="44" t="e">
        <f>IF(ISNUMBER(_xlfn.XLOOKUP($H130,IRMS[ID],IRMS[mgC],,0)),_xlfn.XLOOKUP($H130,IRMS[ID],IRMS[mgC],,0),NA())</f>
        <v>#N/A</v>
      </c>
      <c r="M130" s="45" t="e">
        <f>100*(Table1[[#This Row],[%C]]/100)/(Table1[[#This Row],[Volume (mL)]]/1000)</f>
        <v>#N/A</v>
      </c>
      <c r="N130" s="54" t="e">
        <f>IF(ISNUMBER(_xlfn.XLOOKUP($H130,IRMS[ID],IRMS[δ¹³CVPDB (‰)],,0)),_xlfn.XLOOKUP($H130,IRMS[ID],IRMS[δ¹³CVPDB (‰)],,0),NA())</f>
        <v>#N/A</v>
      </c>
    </row>
    <row r="131" spans="1:14" x14ac:dyDescent="0.35">
      <c r="A131" s="90" t="s">
        <v>144</v>
      </c>
      <c r="B131" s="90">
        <v>44754</v>
      </c>
      <c r="C131" s="90"/>
      <c r="D131" s="33">
        <v>10</v>
      </c>
      <c r="E131" s="41">
        <v>400</v>
      </c>
      <c r="F131" s="59" t="s">
        <v>42</v>
      </c>
      <c r="G131" s="14" t="s">
        <v>55</v>
      </c>
      <c r="H131" s="62"/>
      <c r="I131" s="43" t="e">
        <f>IF(ISNUMBER(_xlfn.XLOOKUP($H131,IRMS[ID],IRMS[mgN],,0)),_xlfn.XLOOKUP($H131,IRMS[ID],IRMS[mgN],,0),NA())</f>
        <v>#N/A</v>
      </c>
      <c r="J131" s="43" t="e">
        <f>100*(Table1[[#This Row],[%N]]/100)/(Table1[[#This Row],[Volume (mL)]]/1000)</f>
        <v>#N/A</v>
      </c>
      <c r="K131" s="50" t="e">
        <f>IF(ISNUMBER(_xlfn.XLOOKUP($H131,IRMS[ID],IRMS[δ¹⁵NAir (‰)],,0)),_xlfn.XLOOKUP($H131,IRMS[ID],IRMS[δ¹⁵NAir (‰)],,0),NA())</f>
        <v>#N/A</v>
      </c>
      <c r="L131" s="44" t="e">
        <f>IF(ISNUMBER(_xlfn.XLOOKUP($H131,IRMS[ID],IRMS[mgC],,0)),_xlfn.XLOOKUP($H131,IRMS[ID],IRMS[mgC],,0),NA())</f>
        <v>#N/A</v>
      </c>
      <c r="M131" s="45" t="e">
        <f>100*(Table1[[#This Row],[%C]]/100)/(Table1[[#This Row],[Volume (mL)]]/1000)</f>
        <v>#N/A</v>
      </c>
      <c r="N131" s="54" t="e">
        <f>IF(ISNUMBER(_xlfn.XLOOKUP($H131,IRMS[ID],IRMS[δ¹³CVPDB (‰)],,0)),_xlfn.XLOOKUP($H131,IRMS[ID],IRMS[δ¹³CVPDB (‰)],,0),NA())</f>
        <v>#N/A</v>
      </c>
    </row>
    <row r="132" spans="1:14" x14ac:dyDescent="0.35">
      <c r="A132" s="90" t="s">
        <v>144</v>
      </c>
      <c r="B132" s="90">
        <v>44754</v>
      </c>
      <c r="C132" s="90"/>
      <c r="D132" s="33">
        <v>1</v>
      </c>
      <c r="E132" s="42">
        <v>400</v>
      </c>
      <c r="F132" s="59" t="s">
        <v>43</v>
      </c>
      <c r="G132" s="14" t="s">
        <v>56</v>
      </c>
      <c r="H132" s="62"/>
      <c r="I132" s="43" t="e">
        <f>IF(ISNUMBER(_xlfn.XLOOKUP($H132,IRMS[ID],IRMS[mgN],,0)),_xlfn.XLOOKUP($H132,IRMS[ID],IRMS[mgN],,0),NA())</f>
        <v>#N/A</v>
      </c>
      <c r="J132" s="43" t="e">
        <f>100*(Table1[[#This Row],[%N]]/100)/(Table1[[#This Row],[Volume (mL)]]/1000)</f>
        <v>#N/A</v>
      </c>
      <c r="K132" s="50" t="e">
        <f>IF(ISNUMBER(_xlfn.XLOOKUP($H132,IRMS[ID],IRMS[δ¹⁵NAir (‰)],,0)),_xlfn.XLOOKUP($H132,IRMS[ID],IRMS[δ¹⁵NAir (‰)],,0),NA())</f>
        <v>#N/A</v>
      </c>
      <c r="L132" s="44" t="e">
        <f>IF(ISNUMBER(_xlfn.XLOOKUP($H132,IRMS[ID],IRMS[mgC],,0)),_xlfn.XLOOKUP($H132,IRMS[ID],IRMS[mgC],,0),NA())</f>
        <v>#N/A</v>
      </c>
      <c r="M132" s="45" t="e">
        <f>100*(Table1[[#This Row],[%C]]/100)/(Table1[[#This Row],[Volume (mL)]]/1000)</f>
        <v>#N/A</v>
      </c>
      <c r="N132" s="54" t="e">
        <f>IF(ISNUMBER(_xlfn.XLOOKUP($H132,IRMS[ID],IRMS[δ¹³CVPDB (‰)],,0)),_xlfn.XLOOKUP($H132,IRMS[ID],IRMS[δ¹³CVPDB (‰)],,0),NA())</f>
        <v>#N/A</v>
      </c>
    </row>
    <row r="133" spans="1:14" x14ac:dyDescent="0.35">
      <c r="A133" s="90" t="s">
        <v>144</v>
      </c>
      <c r="B133" s="90">
        <v>44754</v>
      </c>
      <c r="C133" s="90"/>
      <c r="D133" s="33">
        <v>2</v>
      </c>
      <c r="E133" s="42">
        <v>400</v>
      </c>
      <c r="F133" s="59" t="s">
        <v>44</v>
      </c>
      <c r="G133" s="14" t="s">
        <v>56</v>
      </c>
      <c r="H133" s="62"/>
      <c r="I133" s="43" t="e">
        <f>IF(ISNUMBER(_xlfn.XLOOKUP($H133,IRMS[ID],IRMS[mgN],,0)),_xlfn.XLOOKUP($H133,IRMS[ID],IRMS[mgN],,0),NA())</f>
        <v>#N/A</v>
      </c>
      <c r="J133" s="43" t="e">
        <f>100*(Table1[[#This Row],[%N]]/100)/(Table1[[#This Row],[Volume (mL)]]/1000)</f>
        <v>#N/A</v>
      </c>
      <c r="K133" s="50" t="e">
        <f>IF(ISNUMBER(_xlfn.XLOOKUP($H133,IRMS[ID],IRMS[δ¹⁵NAir (‰)],,0)),_xlfn.XLOOKUP($H133,IRMS[ID],IRMS[δ¹⁵NAir (‰)],,0),NA())</f>
        <v>#N/A</v>
      </c>
      <c r="L133" s="44" t="e">
        <f>IF(ISNUMBER(_xlfn.XLOOKUP($H133,IRMS[ID],IRMS[mgC],,0)),_xlfn.XLOOKUP($H133,IRMS[ID],IRMS[mgC],,0),NA())</f>
        <v>#N/A</v>
      </c>
      <c r="M133" s="45" t="e">
        <f>100*(Table1[[#This Row],[%C]]/100)/(Table1[[#This Row],[Volume (mL)]]/1000)</f>
        <v>#N/A</v>
      </c>
      <c r="N133" s="54" t="e">
        <f>IF(ISNUMBER(_xlfn.XLOOKUP($H133,IRMS[ID],IRMS[δ¹³CVPDB (‰)],,0)),_xlfn.XLOOKUP($H133,IRMS[ID],IRMS[δ¹³CVPDB (‰)],,0),NA())</f>
        <v>#N/A</v>
      </c>
    </row>
    <row r="134" spans="1:14" x14ac:dyDescent="0.35">
      <c r="A134" s="90" t="s">
        <v>144</v>
      </c>
      <c r="B134" s="90">
        <v>44754</v>
      </c>
      <c r="C134" s="90"/>
      <c r="D134" s="33">
        <v>3</v>
      </c>
      <c r="E134" s="42">
        <v>400</v>
      </c>
      <c r="F134" s="59" t="s">
        <v>45</v>
      </c>
      <c r="G134" s="14" t="s">
        <v>56</v>
      </c>
      <c r="H134" s="62"/>
      <c r="I134" s="43" t="e">
        <f>IF(ISNUMBER(_xlfn.XLOOKUP($H134,IRMS[ID],IRMS[mgN],,0)),_xlfn.XLOOKUP($H134,IRMS[ID],IRMS[mgN],,0),NA())</f>
        <v>#N/A</v>
      </c>
      <c r="J134" s="43" t="e">
        <f>100*(Table1[[#This Row],[%N]]/100)/(Table1[[#This Row],[Volume (mL)]]/1000)</f>
        <v>#N/A</v>
      </c>
      <c r="K134" s="50" t="e">
        <f>IF(ISNUMBER(_xlfn.XLOOKUP($H134,IRMS[ID],IRMS[δ¹⁵NAir (‰)],,0)),_xlfn.XLOOKUP($H134,IRMS[ID],IRMS[δ¹⁵NAir (‰)],,0),NA())</f>
        <v>#N/A</v>
      </c>
      <c r="L134" s="44" t="e">
        <f>IF(ISNUMBER(_xlfn.XLOOKUP($H134,IRMS[ID],IRMS[mgC],,0)),_xlfn.XLOOKUP($H134,IRMS[ID],IRMS[mgC],,0),NA())</f>
        <v>#N/A</v>
      </c>
      <c r="M134" s="45" t="e">
        <f>100*(Table1[[#This Row],[%C]]/100)/(Table1[[#This Row],[Volume (mL)]]/1000)</f>
        <v>#N/A</v>
      </c>
      <c r="N134" s="54" t="e">
        <f>IF(ISNUMBER(_xlfn.XLOOKUP($H134,IRMS[ID],IRMS[δ¹³CVPDB (‰)],,0)),_xlfn.XLOOKUP($H134,IRMS[ID],IRMS[δ¹³CVPDB (‰)],,0),NA())</f>
        <v>#N/A</v>
      </c>
    </row>
    <row r="135" spans="1:14" x14ac:dyDescent="0.35">
      <c r="A135" s="90" t="s">
        <v>144</v>
      </c>
      <c r="B135" s="90">
        <v>44754</v>
      </c>
      <c r="C135" s="90"/>
      <c r="D135" s="33">
        <v>4</v>
      </c>
      <c r="E135" s="42">
        <v>400</v>
      </c>
      <c r="F135" s="59" t="s">
        <v>46</v>
      </c>
      <c r="G135" s="14" t="s">
        <v>56</v>
      </c>
      <c r="H135" s="62"/>
      <c r="I135" s="43" t="e">
        <f>IF(ISNUMBER(_xlfn.XLOOKUP($H135,IRMS[ID],IRMS[mgN],,0)),_xlfn.XLOOKUP($H135,IRMS[ID],IRMS[mgN],,0),NA())</f>
        <v>#N/A</v>
      </c>
      <c r="J135" s="43" t="e">
        <f>100*(Table1[[#This Row],[%N]]/100)/(Table1[[#This Row],[Volume (mL)]]/1000)</f>
        <v>#N/A</v>
      </c>
      <c r="K135" s="50" t="e">
        <f>IF(ISNUMBER(_xlfn.XLOOKUP($H135,IRMS[ID],IRMS[δ¹⁵NAir (‰)],,0)),_xlfn.XLOOKUP($H135,IRMS[ID],IRMS[δ¹⁵NAir (‰)],,0),NA())</f>
        <v>#N/A</v>
      </c>
      <c r="L135" s="44" t="e">
        <f>IF(ISNUMBER(_xlfn.XLOOKUP($H135,IRMS[ID],IRMS[mgC],,0)),_xlfn.XLOOKUP($H135,IRMS[ID],IRMS[mgC],,0),NA())</f>
        <v>#N/A</v>
      </c>
      <c r="M135" s="45" t="e">
        <f>100*(Table1[[#This Row],[%C]]/100)/(Table1[[#This Row],[Volume (mL)]]/1000)</f>
        <v>#N/A</v>
      </c>
      <c r="N135" s="54" t="e">
        <f>IF(ISNUMBER(_xlfn.XLOOKUP($H135,IRMS[ID],IRMS[δ¹³CVPDB (‰)],,0)),_xlfn.XLOOKUP($H135,IRMS[ID],IRMS[δ¹³CVPDB (‰)],,0),NA())</f>
        <v>#N/A</v>
      </c>
    </row>
    <row r="136" spans="1:14" x14ac:dyDescent="0.35">
      <c r="A136" s="90" t="s">
        <v>144</v>
      </c>
      <c r="B136" s="90">
        <v>44754</v>
      </c>
      <c r="C136" s="90"/>
      <c r="D136" s="33">
        <v>5</v>
      </c>
      <c r="E136" s="42">
        <v>400</v>
      </c>
      <c r="F136" s="59" t="s">
        <v>47</v>
      </c>
      <c r="G136" s="14" t="s">
        <v>56</v>
      </c>
      <c r="H136" s="62"/>
      <c r="I136" s="43" t="e">
        <f>IF(ISNUMBER(_xlfn.XLOOKUP($H136,IRMS[ID],IRMS[mgN],,0)),_xlfn.XLOOKUP($H136,IRMS[ID],IRMS[mgN],,0),NA())</f>
        <v>#N/A</v>
      </c>
      <c r="J136" s="43" t="e">
        <f>100*(Table1[[#This Row],[%N]]/100)/(Table1[[#This Row],[Volume (mL)]]/1000)</f>
        <v>#N/A</v>
      </c>
      <c r="K136" s="50" t="e">
        <f>IF(ISNUMBER(_xlfn.XLOOKUP($H136,IRMS[ID],IRMS[δ¹⁵NAir (‰)],,0)),_xlfn.XLOOKUP($H136,IRMS[ID],IRMS[δ¹⁵NAir (‰)],,0),NA())</f>
        <v>#N/A</v>
      </c>
      <c r="L136" s="44" t="e">
        <f>IF(ISNUMBER(_xlfn.XLOOKUP($H136,IRMS[ID],IRMS[mgC],,0)),_xlfn.XLOOKUP($H136,IRMS[ID],IRMS[mgC],,0),NA())</f>
        <v>#N/A</v>
      </c>
      <c r="M136" s="45" t="e">
        <f>100*(Table1[[#This Row],[%C]]/100)/(Table1[[#This Row],[Volume (mL)]]/1000)</f>
        <v>#N/A</v>
      </c>
      <c r="N136" s="54" t="e">
        <f>IF(ISNUMBER(_xlfn.XLOOKUP($H136,IRMS[ID],IRMS[δ¹³CVPDB (‰)],,0)),_xlfn.XLOOKUP($H136,IRMS[ID],IRMS[δ¹³CVPDB (‰)],,0),NA())</f>
        <v>#N/A</v>
      </c>
    </row>
    <row r="137" spans="1:14" x14ac:dyDescent="0.35">
      <c r="A137" s="90" t="s">
        <v>144</v>
      </c>
      <c r="B137" s="90">
        <v>44754</v>
      </c>
      <c r="C137" s="90"/>
      <c r="D137" s="33">
        <v>6</v>
      </c>
      <c r="E137" s="41">
        <v>300</v>
      </c>
      <c r="F137" s="59" t="s">
        <v>48</v>
      </c>
      <c r="G137" s="14" t="s">
        <v>56</v>
      </c>
      <c r="H137" s="62"/>
      <c r="I137" s="43" t="e">
        <f>IF(ISNUMBER(_xlfn.XLOOKUP($H137,IRMS[ID],IRMS[mgN],,0)),_xlfn.XLOOKUP($H137,IRMS[ID],IRMS[mgN],,0),NA())</f>
        <v>#N/A</v>
      </c>
      <c r="J137" s="43" t="e">
        <f>100*(Table1[[#This Row],[%N]]/100)/(Table1[[#This Row],[Volume (mL)]]/1000)</f>
        <v>#N/A</v>
      </c>
      <c r="K137" s="50" t="e">
        <f>IF(ISNUMBER(_xlfn.XLOOKUP($H137,IRMS[ID],IRMS[δ¹⁵NAir (‰)],,0)),_xlfn.XLOOKUP($H137,IRMS[ID],IRMS[δ¹⁵NAir (‰)],,0),NA())</f>
        <v>#N/A</v>
      </c>
      <c r="L137" s="44" t="e">
        <f>IF(ISNUMBER(_xlfn.XLOOKUP($H137,IRMS[ID],IRMS[mgC],,0)),_xlfn.XLOOKUP($H137,IRMS[ID],IRMS[mgC],,0),NA())</f>
        <v>#N/A</v>
      </c>
      <c r="M137" s="45" t="e">
        <f>100*(Table1[[#This Row],[%C]]/100)/(Table1[[#This Row],[Volume (mL)]]/1000)</f>
        <v>#N/A</v>
      </c>
      <c r="N137" s="54" t="e">
        <f>IF(ISNUMBER(_xlfn.XLOOKUP($H137,IRMS[ID],IRMS[δ¹³CVPDB (‰)],,0)),_xlfn.XLOOKUP($H137,IRMS[ID],IRMS[δ¹³CVPDB (‰)],,0),NA())</f>
        <v>#N/A</v>
      </c>
    </row>
    <row r="138" spans="1:14" x14ac:dyDescent="0.35">
      <c r="A138" s="90" t="s">
        <v>144</v>
      </c>
      <c r="B138" s="90">
        <v>44754</v>
      </c>
      <c r="C138" s="90"/>
      <c r="D138" s="33">
        <v>7</v>
      </c>
      <c r="E138" s="41">
        <v>400</v>
      </c>
      <c r="F138" s="59" t="s">
        <v>49</v>
      </c>
      <c r="G138" s="14" t="s">
        <v>56</v>
      </c>
      <c r="H138" s="62"/>
      <c r="I138" s="43" t="e">
        <f>IF(ISNUMBER(_xlfn.XLOOKUP($H138,IRMS[ID],IRMS[mgN],,0)),_xlfn.XLOOKUP($H138,IRMS[ID],IRMS[mgN],,0),NA())</f>
        <v>#N/A</v>
      </c>
      <c r="J138" s="43" t="e">
        <f>100*(Table1[[#This Row],[%N]]/100)/(Table1[[#This Row],[Volume (mL)]]/1000)</f>
        <v>#N/A</v>
      </c>
      <c r="K138" s="50" t="e">
        <f>IF(ISNUMBER(_xlfn.XLOOKUP($H138,IRMS[ID],IRMS[δ¹⁵NAir (‰)],,0)),_xlfn.XLOOKUP($H138,IRMS[ID],IRMS[δ¹⁵NAir (‰)],,0),NA())</f>
        <v>#N/A</v>
      </c>
      <c r="L138" s="44" t="e">
        <f>IF(ISNUMBER(_xlfn.XLOOKUP($H138,IRMS[ID],IRMS[mgC],,0)),_xlfn.XLOOKUP($H138,IRMS[ID],IRMS[mgC],,0),NA())</f>
        <v>#N/A</v>
      </c>
      <c r="M138" s="45" t="e">
        <f>100*(Table1[[#This Row],[%C]]/100)/(Table1[[#This Row],[Volume (mL)]]/1000)</f>
        <v>#N/A</v>
      </c>
      <c r="N138" s="54" t="e">
        <f>IF(ISNUMBER(_xlfn.XLOOKUP($H138,IRMS[ID],IRMS[δ¹³CVPDB (‰)],,0)),_xlfn.XLOOKUP($H138,IRMS[ID],IRMS[δ¹³CVPDB (‰)],,0),NA())</f>
        <v>#N/A</v>
      </c>
    </row>
    <row r="139" spans="1:14" x14ac:dyDescent="0.35">
      <c r="A139" s="90" t="s">
        <v>144</v>
      </c>
      <c r="B139" s="90">
        <v>44754</v>
      </c>
      <c r="C139" s="90"/>
      <c r="D139" s="33">
        <v>8</v>
      </c>
      <c r="E139" s="41">
        <v>400</v>
      </c>
      <c r="F139" s="59" t="s">
        <v>50</v>
      </c>
      <c r="G139" s="14" t="s">
        <v>56</v>
      </c>
      <c r="H139" s="62"/>
      <c r="I139" s="43" t="e">
        <f>IF(ISNUMBER(_xlfn.XLOOKUP($H139,IRMS[ID],IRMS[mgN],,0)),_xlfn.XLOOKUP($H139,IRMS[ID],IRMS[mgN],,0),NA())</f>
        <v>#N/A</v>
      </c>
      <c r="J139" s="43" t="e">
        <f>100*(Table1[[#This Row],[%N]]/100)/(Table1[[#This Row],[Volume (mL)]]/1000)</f>
        <v>#N/A</v>
      </c>
      <c r="K139" s="50" t="e">
        <f>IF(ISNUMBER(_xlfn.XLOOKUP($H139,IRMS[ID],IRMS[δ¹⁵NAir (‰)],,0)),_xlfn.XLOOKUP($H139,IRMS[ID],IRMS[δ¹⁵NAir (‰)],,0),NA())</f>
        <v>#N/A</v>
      </c>
      <c r="L139" s="44" t="e">
        <f>IF(ISNUMBER(_xlfn.XLOOKUP($H139,IRMS[ID],IRMS[mgC],,0)),_xlfn.XLOOKUP($H139,IRMS[ID],IRMS[mgC],,0),NA())</f>
        <v>#N/A</v>
      </c>
      <c r="M139" s="45" t="e">
        <f>100*(Table1[[#This Row],[%C]]/100)/(Table1[[#This Row],[Volume (mL)]]/1000)</f>
        <v>#N/A</v>
      </c>
      <c r="N139" s="54" t="e">
        <f>IF(ISNUMBER(_xlfn.XLOOKUP($H139,IRMS[ID],IRMS[δ¹³CVPDB (‰)],,0)),_xlfn.XLOOKUP($H139,IRMS[ID],IRMS[δ¹³CVPDB (‰)],,0),NA())</f>
        <v>#N/A</v>
      </c>
    </row>
    <row r="140" spans="1:14" x14ac:dyDescent="0.35">
      <c r="A140" s="90" t="s">
        <v>144</v>
      </c>
      <c r="B140" s="90">
        <v>44754</v>
      </c>
      <c r="C140" s="90"/>
      <c r="D140" s="33">
        <v>9</v>
      </c>
      <c r="E140" s="41">
        <v>150</v>
      </c>
      <c r="F140" s="59" t="s">
        <v>51</v>
      </c>
      <c r="G140" s="14" t="s">
        <v>56</v>
      </c>
      <c r="H140" s="62"/>
      <c r="I140" s="43" t="e">
        <f>IF(ISNUMBER(_xlfn.XLOOKUP($H140,IRMS[ID],IRMS[mgN],,0)),_xlfn.XLOOKUP($H140,IRMS[ID],IRMS[mgN],,0),NA())</f>
        <v>#N/A</v>
      </c>
      <c r="J140" s="43" t="e">
        <f>100*(Table1[[#This Row],[%N]]/100)/(Table1[[#This Row],[Volume (mL)]]/1000)</f>
        <v>#N/A</v>
      </c>
      <c r="K140" s="50" t="e">
        <f>IF(ISNUMBER(_xlfn.XLOOKUP($H140,IRMS[ID],IRMS[δ¹⁵NAir (‰)],,0)),_xlfn.XLOOKUP($H140,IRMS[ID],IRMS[δ¹⁵NAir (‰)],,0),NA())</f>
        <v>#N/A</v>
      </c>
      <c r="L140" s="44" t="e">
        <f>IF(ISNUMBER(_xlfn.XLOOKUP($H140,IRMS[ID],IRMS[mgC],,0)),_xlfn.XLOOKUP($H140,IRMS[ID],IRMS[mgC],,0),NA())</f>
        <v>#N/A</v>
      </c>
      <c r="M140" s="45" t="e">
        <f>100*(Table1[[#This Row],[%C]]/100)/(Table1[[#This Row],[Volume (mL)]]/1000)</f>
        <v>#N/A</v>
      </c>
      <c r="N140" s="54" t="e">
        <f>IF(ISNUMBER(_xlfn.XLOOKUP($H140,IRMS[ID],IRMS[δ¹³CVPDB (‰)],,0)),_xlfn.XLOOKUP($H140,IRMS[ID],IRMS[δ¹³CVPDB (‰)],,0),NA())</f>
        <v>#N/A</v>
      </c>
    </row>
    <row r="141" spans="1:14" x14ac:dyDescent="0.35">
      <c r="A141" s="90" t="s">
        <v>144</v>
      </c>
      <c r="B141" s="90">
        <v>44754</v>
      </c>
      <c r="C141" s="90"/>
      <c r="D141" s="34">
        <v>10</v>
      </c>
      <c r="E141" s="41">
        <v>400</v>
      </c>
      <c r="F141" s="59" t="s">
        <v>52</v>
      </c>
      <c r="G141" s="36" t="s">
        <v>56</v>
      </c>
      <c r="H141" s="62"/>
      <c r="I141" s="43" t="e">
        <f>IF(ISNUMBER(_xlfn.XLOOKUP($H141,IRMS[ID],IRMS[mgN],,0)),_xlfn.XLOOKUP($H141,IRMS[ID],IRMS[mgN],,0),NA())</f>
        <v>#N/A</v>
      </c>
      <c r="J141" s="43" t="e">
        <f>100*(Table1[[#This Row],[%N]]/100)/(Table1[[#This Row],[Volume (mL)]]/1000)</f>
        <v>#N/A</v>
      </c>
      <c r="K141" s="50" t="e">
        <f>IF(ISNUMBER(_xlfn.XLOOKUP($H141,IRMS[ID],IRMS[δ¹⁵NAir (‰)],,0)),_xlfn.XLOOKUP($H141,IRMS[ID],IRMS[δ¹⁵NAir (‰)],,0),NA())</f>
        <v>#N/A</v>
      </c>
      <c r="L141" s="44" t="e">
        <f>IF(ISNUMBER(_xlfn.XLOOKUP($H141,IRMS[ID],IRMS[mgC],,0)),_xlfn.XLOOKUP($H141,IRMS[ID],IRMS[mgC],,0),NA())</f>
        <v>#N/A</v>
      </c>
      <c r="M141" s="45" t="e">
        <f>100*(Table1[[#This Row],[%C]]/100)/(Table1[[#This Row],[Volume (mL)]]/1000)</f>
        <v>#N/A</v>
      </c>
      <c r="N141" s="54" t="e">
        <f>IF(ISNUMBER(_xlfn.XLOOKUP($H141,IRMS[ID],IRMS[δ¹³CVPDB (‰)],,0)),_xlfn.XLOOKUP($H141,IRMS[ID],IRMS[δ¹³CVPDB (‰)],,0),NA())</f>
        <v>#N/A</v>
      </c>
    </row>
    <row r="142" spans="1:14" x14ac:dyDescent="0.35">
      <c r="A142" s="90" t="s">
        <v>145</v>
      </c>
      <c r="B142" s="90"/>
      <c r="C142" s="90"/>
      <c r="D142" s="33">
        <v>1</v>
      </c>
      <c r="E142" s="42"/>
      <c r="F142" s="59"/>
      <c r="G142" s="14" t="s">
        <v>55</v>
      </c>
      <c r="H142" s="63"/>
      <c r="I142" s="46" t="e">
        <f>IF(ISNUMBER(_xlfn.XLOOKUP($H142,IRMS[ID],IRMS[mgN],,0)),_xlfn.XLOOKUP($H142,IRMS[ID],IRMS[mgN],,0),NA())</f>
        <v>#N/A</v>
      </c>
      <c r="J142" s="46" t="e">
        <f>100*(Table1[[#This Row],[%N]]/100)/(Table1[[#This Row],[Volume (mL)]]/1000)</f>
        <v>#N/A</v>
      </c>
      <c r="K142" s="51" t="e">
        <f>IF(ISNUMBER(_xlfn.XLOOKUP($H142,IRMS[ID],IRMS[δ¹⁵NAir (‰)],,0)),_xlfn.XLOOKUP($H142,IRMS[ID],IRMS[δ¹⁵NAir (‰)],,0),NA())</f>
        <v>#N/A</v>
      </c>
      <c r="L142" s="47" t="e">
        <f>IF(ISNUMBER(_xlfn.XLOOKUP($H142,IRMS[ID],IRMS[mgC],,0)),_xlfn.XLOOKUP($H142,IRMS[ID],IRMS[mgC],,0),NA())</f>
        <v>#N/A</v>
      </c>
      <c r="M142" s="48" t="e">
        <f>100*(Table1[[#This Row],[%C]]/100)/(Table1[[#This Row],[Volume (mL)]]/1000)</f>
        <v>#N/A</v>
      </c>
      <c r="N142" s="55" t="e">
        <f>IF(ISNUMBER(_xlfn.XLOOKUP($H142,IRMS[ID],IRMS[δ¹³CVPDB (‰)],,0)),_xlfn.XLOOKUP($H142,IRMS[ID],IRMS[δ¹³CVPDB (‰)],,0),NA())</f>
        <v>#N/A</v>
      </c>
    </row>
    <row r="143" spans="1:14" x14ac:dyDescent="0.35">
      <c r="A143" s="90" t="s">
        <v>145</v>
      </c>
      <c r="B143" s="13"/>
      <c r="C143" s="13"/>
      <c r="D143" s="33">
        <v>2</v>
      </c>
      <c r="E143" s="41"/>
      <c r="F143" s="61"/>
      <c r="G143" s="14" t="s">
        <v>55</v>
      </c>
      <c r="H143" s="62"/>
      <c r="I143" s="43" t="e">
        <f>IF(ISNUMBER(_xlfn.XLOOKUP($H143,IRMS[ID],IRMS[mgN],,0)),_xlfn.XLOOKUP($H143,IRMS[ID],IRMS[mgN],,0),NA())</f>
        <v>#N/A</v>
      </c>
      <c r="J143" s="43" t="e">
        <f>100*(Table1[[#This Row],[%N]]/100)/(Table1[[#This Row],[Volume (mL)]]/1000)</f>
        <v>#N/A</v>
      </c>
      <c r="K143" s="50" t="e">
        <f>IF(ISNUMBER(_xlfn.XLOOKUP($H143,IRMS[ID],IRMS[δ¹⁵NAir (‰)],,0)),_xlfn.XLOOKUP($H143,IRMS[ID],IRMS[δ¹⁵NAir (‰)],,0),NA())</f>
        <v>#N/A</v>
      </c>
      <c r="L143" s="44" t="e">
        <f>IF(ISNUMBER(_xlfn.XLOOKUP($H143,IRMS[ID],IRMS[mgC],,0)),_xlfn.XLOOKUP($H143,IRMS[ID],IRMS[mgC],,0),NA())</f>
        <v>#N/A</v>
      </c>
      <c r="M143" s="45" t="e">
        <f>100*(Table1[[#This Row],[%C]]/100)/(Table1[[#This Row],[Volume (mL)]]/1000)</f>
        <v>#N/A</v>
      </c>
      <c r="N143" s="54" t="e">
        <f>IF(ISNUMBER(_xlfn.XLOOKUP($H143,IRMS[ID],IRMS[δ¹³CVPDB (‰)],,0)),_xlfn.XLOOKUP($H143,IRMS[ID],IRMS[δ¹³CVPDB (‰)],,0),NA())</f>
        <v>#N/A</v>
      </c>
    </row>
    <row r="144" spans="1:14" x14ac:dyDescent="0.35">
      <c r="A144" s="90" t="s">
        <v>145</v>
      </c>
      <c r="B144" s="13"/>
      <c r="C144" s="13"/>
      <c r="D144" s="33">
        <v>3</v>
      </c>
      <c r="E144" s="41"/>
      <c r="F144" s="61"/>
      <c r="G144" s="14" t="s">
        <v>55</v>
      </c>
      <c r="H144" s="62"/>
      <c r="I144" s="43" t="e">
        <f>IF(ISNUMBER(_xlfn.XLOOKUP($H144,IRMS[ID],IRMS[mgN],,0)),_xlfn.XLOOKUP($H144,IRMS[ID],IRMS[mgN],,0),NA())</f>
        <v>#N/A</v>
      </c>
      <c r="J144" s="43" t="e">
        <f>100*(Table1[[#This Row],[%N]]/100)/(Table1[[#This Row],[Volume (mL)]]/1000)</f>
        <v>#N/A</v>
      </c>
      <c r="K144" s="50" t="e">
        <f>IF(ISNUMBER(_xlfn.XLOOKUP($H144,IRMS[ID],IRMS[δ¹⁵NAir (‰)],,0)),_xlfn.XLOOKUP($H144,IRMS[ID],IRMS[δ¹⁵NAir (‰)],,0),NA())</f>
        <v>#N/A</v>
      </c>
      <c r="L144" s="44" t="e">
        <f>IF(ISNUMBER(_xlfn.XLOOKUP($H144,IRMS[ID],IRMS[mgC],,0)),_xlfn.XLOOKUP($H144,IRMS[ID],IRMS[mgC],,0),NA())</f>
        <v>#N/A</v>
      </c>
      <c r="M144" s="45" t="e">
        <f>100*(Table1[[#This Row],[%C]]/100)/(Table1[[#This Row],[Volume (mL)]]/1000)</f>
        <v>#N/A</v>
      </c>
      <c r="N144" s="54" t="e">
        <f>IF(ISNUMBER(_xlfn.XLOOKUP($H144,IRMS[ID],IRMS[δ¹³CVPDB (‰)],,0)),_xlfn.XLOOKUP($H144,IRMS[ID],IRMS[δ¹³CVPDB (‰)],,0),NA())</f>
        <v>#N/A</v>
      </c>
    </row>
    <row r="145" spans="1:14" x14ac:dyDescent="0.35">
      <c r="A145" s="90" t="s">
        <v>145</v>
      </c>
      <c r="B145" s="13"/>
      <c r="C145" s="13"/>
      <c r="D145" s="33">
        <v>4</v>
      </c>
      <c r="E145" s="41"/>
      <c r="F145" s="61"/>
      <c r="G145" s="14" t="s">
        <v>55</v>
      </c>
      <c r="H145" s="62"/>
      <c r="I145" s="43" t="e">
        <f>IF(ISNUMBER(_xlfn.XLOOKUP($H145,IRMS[ID],IRMS[mgN],,0)),_xlfn.XLOOKUP($H145,IRMS[ID],IRMS[mgN],,0),NA())</f>
        <v>#N/A</v>
      </c>
      <c r="J145" s="43" t="e">
        <f>100*(Table1[[#This Row],[%N]]/100)/(Table1[[#This Row],[Volume (mL)]]/1000)</f>
        <v>#N/A</v>
      </c>
      <c r="K145" s="50" t="e">
        <f>IF(ISNUMBER(_xlfn.XLOOKUP($H145,IRMS[ID],IRMS[δ¹⁵NAir (‰)],,0)),_xlfn.XLOOKUP($H145,IRMS[ID],IRMS[δ¹⁵NAir (‰)],,0),NA())</f>
        <v>#N/A</v>
      </c>
      <c r="L145" s="44" t="e">
        <f>IF(ISNUMBER(_xlfn.XLOOKUP($H145,IRMS[ID],IRMS[mgC],,0)),_xlfn.XLOOKUP($H145,IRMS[ID],IRMS[mgC],,0),NA())</f>
        <v>#N/A</v>
      </c>
      <c r="M145" s="45" t="e">
        <f>100*(Table1[[#This Row],[%C]]/100)/(Table1[[#This Row],[Volume (mL)]]/1000)</f>
        <v>#N/A</v>
      </c>
      <c r="N145" s="54" t="e">
        <f>IF(ISNUMBER(_xlfn.XLOOKUP($H145,IRMS[ID],IRMS[δ¹³CVPDB (‰)],,0)),_xlfn.XLOOKUP($H145,IRMS[ID],IRMS[δ¹³CVPDB (‰)],,0),NA())</f>
        <v>#N/A</v>
      </c>
    </row>
    <row r="146" spans="1:14" x14ac:dyDescent="0.35">
      <c r="A146" s="90" t="s">
        <v>145</v>
      </c>
      <c r="B146" s="13"/>
      <c r="C146" s="13"/>
      <c r="D146" s="33">
        <v>5</v>
      </c>
      <c r="E146" s="41"/>
      <c r="F146" s="61"/>
      <c r="G146" s="14" t="s">
        <v>55</v>
      </c>
      <c r="H146" s="62"/>
      <c r="I146" s="43" t="e">
        <f>IF(ISNUMBER(_xlfn.XLOOKUP($H146,IRMS[ID],IRMS[mgN],,0)),_xlfn.XLOOKUP($H146,IRMS[ID],IRMS[mgN],,0),NA())</f>
        <v>#N/A</v>
      </c>
      <c r="J146" s="43" t="e">
        <f>100*(Table1[[#This Row],[%N]]/100)/(Table1[[#This Row],[Volume (mL)]]/1000)</f>
        <v>#N/A</v>
      </c>
      <c r="K146" s="50" t="e">
        <f>IF(ISNUMBER(_xlfn.XLOOKUP($H146,IRMS[ID],IRMS[δ¹⁵NAir (‰)],,0)),_xlfn.XLOOKUP($H146,IRMS[ID],IRMS[δ¹⁵NAir (‰)],,0),NA())</f>
        <v>#N/A</v>
      </c>
      <c r="L146" s="44" t="e">
        <f>IF(ISNUMBER(_xlfn.XLOOKUP($H146,IRMS[ID],IRMS[mgC],,0)),_xlfn.XLOOKUP($H146,IRMS[ID],IRMS[mgC],,0),NA())</f>
        <v>#N/A</v>
      </c>
      <c r="M146" s="45" t="e">
        <f>100*(Table1[[#This Row],[%C]]/100)/(Table1[[#This Row],[Volume (mL)]]/1000)</f>
        <v>#N/A</v>
      </c>
      <c r="N146" s="54" t="e">
        <f>IF(ISNUMBER(_xlfn.XLOOKUP($H146,IRMS[ID],IRMS[δ¹³CVPDB (‰)],,0)),_xlfn.XLOOKUP($H146,IRMS[ID],IRMS[δ¹³CVPDB (‰)],,0),NA())</f>
        <v>#N/A</v>
      </c>
    </row>
    <row r="147" spans="1:14" x14ac:dyDescent="0.35">
      <c r="A147" s="90" t="s">
        <v>145</v>
      </c>
      <c r="B147" s="13"/>
      <c r="C147" s="13"/>
      <c r="D147" s="33">
        <v>6</v>
      </c>
      <c r="E147" s="41"/>
      <c r="F147" s="61"/>
      <c r="G147" s="14" t="s">
        <v>55</v>
      </c>
      <c r="H147" s="62"/>
      <c r="I147" s="43" t="e">
        <f>IF(ISNUMBER(_xlfn.XLOOKUP($H147,IRMS[ID],IRMS[mgN],,0)),_xlfn.XLOOKUP($H147,IRMS[ID],IRMS[mgN],,0),NA())</f>
        <v>#N/A</v>
      </c>
      <c r="J147" s="43" t="e">
        <f>100*(Table1[[#This Row],[%N]]/100)/(Table1[[#This Row],[Volume (mL)]]/1000)</f>
        <v>#N/A</v>
      </c>
      <c r="K147" s="50" t="e">
        <f>IF(ISNUMBER(_xlfn.XLOOKUP($H147,IRMS[ID],IRMS[δ¹⁵NAir (‰)],,0)),_xlfn.XLOOKUP($H147,IRMS[ID],IRMS[δ¹⁵NAir (‰)],,0),NA())</f>
        <v>#N/A</v>
      </c>
      <c r="L147" s="44" t="e">
        <f>IF(ISNUMBER(_xlfn.XLOOKUP($H147,IRMS[ID],IRMS[mgC],,0)),_xlfn.XLOOKUP($H147,IRMS[ID],IRMS[mgC],,0),NA())</f>
        <v>#N/A</v>
      </c>
      <c r="M147" s="45" t="e">
        <f>100*(Table1[[#This Row],[%C]]/100)/(Table1[[#This Row],[Volume (mL)]]/1000)</f>
        <v>#N/A</v>
      </c>
      <c r="N147" s="54" t="e">
        <f>IF(ISNUMBER(_xlfn.XLOOKUP($H147,IRMS[ID],IRMS[δ¹³CVPDB (‰)],,0)),_xlfn.XLOOKUP($H147,IRMS[ID],IRMS[δ¹³CVPDB (‰)],,0),NA())</f>
        <v>#N/A</v>
      </c>
    </row>
    <row r="148" spans="1:14" x14ac:dyDescent="0.35">
      <c r="A148" s="90" t="s">
        <v>145</v>
      </c>
      <c r="B148" s="13"/>
      <c r="C148" s="13"/>
      <c r="D148" s="33">
        <v>7</v>
      </c>
      <c r="E148" s="41"/>
      <c r="F148" s="61"/>
      <c r="G148" s="14" t="s">
        <v>55</v>
      </c>
      <c r="H148" s="62"/>
      <c r="I148" s="43" t="e">
        <f>IF(ISNUMBER(_xlfn.XLOOKUP($H148,IRMS[ID],IRMS[mgN],,0)),_xlfn.XLOOKUP($H148,IRMS[ID],IRMS[mgN],,0),NA())</f>
        <v>#N/A</v>
      </c>
      <c r="J148" s="43" t="e">
        <f>100*(Table1[[#This Row],[%N]]/100)/(Table1[[#This Row],[Volume (mL)]]/1000)</f>
        <v>#N/A</v>
      </c>
      <c r="K148" s="50" t="e">
        <f>IF(ISNUMBER(_xlfn.XLOOKUP($H148,IRMS[ID],IRMS[δ¹⁵NAir (‰)],,0)),_xlfn.XLOOKUP($H148,IRMS[ID],IRMS[δ¹⁵NAir (‰)],,0),NA())</f>
        <v>#N/A</v>
      </c>
      <c r="L148" s="44" t="e">
        <f>IF(ISNUMBER(_xlfn.XLOOKUP($H148,IRMS[ID],IRMS[mgC],,0)),_xlfn.XLOOKUP($H148,IRMS[ID],IRMS[mgC],,0),NA())</f>
        <v>#N/A</v>
      </c>
      <c r="M148" s="45" t="e">
        <f>100*(Table1[[#This Row],[%C]]/100)/(Table1[[#This Row],[Volume (mL)]]/1000)</f>
        <v>#N/A</v>
      </c>
      <c r="N148" s="54" t="e">
        <f>IF(ISNUMBER(_xlfn.XLOOKUP($H148,IRMS[ID],IRMS[δ¹³CVPDB (‰)],,0)),_xlfn.XLOOKUP($H148,IRMS[ID],IRMS[δ¹³CVPDB (‰)],,0),NA())</f>
        <v>#N/A</v>
      </c>
    </row>
    <row r="149" spans="1:14" x14ac:dyDescent="0.35">
      <c r="A149" s="90" t="s">
        <v>145</v>
      </c>
      <c r="B149" s="13"/>
      <c r="C149" s="13"/>
      <c r="D149" s="33">
        <v>8</v>
      </c>
      <c r="E149" s="41"/>
      <c r="F149" s="61"/>
      <c r="G149" s="14" t="s">
        <v>55</v>
      </c>
      <c r="H149" s="62"/>
      <c r="I149" s="43" t="e">
        <f>IF(ISNUMBER(_xlfn.XLOOKUP($H149,IRMS[ID],IRMS[mgN],,0)),_xlfn.XLOOKUP($H149,IRMS[ID],IRMS[mgN],,0),NA())</f>
        <v>#N/A</v>
      </c>
      <c r="J149" s="43" t="e">
        <f>100*(Table1[[#This Row],[%N]]/100)/(Table1[[#This Row],[Volume (mL)]]/1000)</f>
        <v>#N/A</v>
      </c>
      <c r="K149" s="50" t="e">
        <f>IF(ISNUMBER(_xlfn.XLOOKUP($H149,IRMS[ID],IRMS[δ¹⁵NAir (‰)],,0)),_xlfn.XLOOKUP($H149,IRMS[ID],IRMS[δ¹⁵NAir (‰)],,0),NA())</f>
        <v>#N/A</v>
      </c>
      <c r="L149" s="44" t="e">
        <f>IF(ISNUMBER(_xlfn.XLOOKUP($H149,IRMS[ID],IRMS[mgC],,0)),_xlfn.XLOOKUP($H149,IRMS[ID],IRMS[mgC],,0),NA())</f>
        <v>#N/A</v>
      </c>
      <c r="M149" s="45" t="e">
        <f>100*(Table1[[#This Row],[%C]]/100)/(Table1[[#This Row],[Volume (mL)]]/1000)</f>
        <v>#N/A</v>
      </c>
      <c r="N149" s="54" t="e">
        <f>IF(ISNUMBER(_xlfn.XLOOKUP($H149,IRMS[ID],IRMS[δ¹³CVPDB (‰)],,0)),_xlfn.XLOOKUP($H149,IRMS[ID],IRMS[δ¹³CVPDB (‰)],,0),NA())</f>
        <v>#N/A</v>
      </c>
    </row>
    <row r="150" spans="1:14" x14ac:dyDescent="0.35">
      <c r="A150" s="90" t="s">
        <v>145</v>
      </c>
      <c r="B150" s="13"/>
      <c r="C150" s="13"/>
      <c r="D150" s="33">
        <v>9</v>
      </c>
      <c r="E150" s="41"/>
      <c r="F150" s="61"/>
      <c r="G150" s="14" t="s">
        <v>55</v>
      </c>
      <c r="H150" s="62"/>
      <c r="I150" s="43" t="e">
        <f>IF(ISNUMBER(_xlfn.XLOOKUP($H150,IRMS[ID],IRMS[mgN],,0)),_xlfn.XLOOKUP($H150,IRMS[ID],IRMS[mgN],,0),NA())</f>
        <v>#N/A</v>
      </c>
      <c r="J150" s="43" t="e">
        <f>100*(Table1[[#This Row],[%N]]/100)/(Table1[[#This Row],[Volume (mL)]]/1000)</f>
        <v>#N/A</v>
      </c>
      <c r="K150" s="50" t="e">
        <f>IF(ISNUMBER(_xlfn.XLOOKUP($H150,IRMS[ID],IRMS[δ¹⁵NAir (‰)],,0)),_xlfn.XLOOKUP($H150,IRMS[ID],IRMS[δ¹⁵NAir (‰)],,0),NA())</f>
        <v>#N/A</v>
      </c>
      <c r="L150" s="44" t="e">
        <f>IF(ISNUMBER(_xlfn.XLOOKUP($H150,IRMS[ID],IRMS[mgC],,0)),_xlfn.XLOOKUP($H150,IRMS[ID],IRMS[mgC],,0),NA())</f>
        <v>#N/A</v>
      </c>
      <c r="M150" s="45" t="e">
        <f>100*(Table1[[#This Row],[%C]]/100)/(Table1[[#This Row],[Volume (mL)]]/1000)</f>
        <v>#N/A</v>
      </c>
      <c r="N150" s="54" t="e">
        <f>IF(ISNUMBER(_xlfn.XLOOKUP($H150,IRMS[ID],IRMS[δ¹³CVPDB (‰)],,0)),_xlfn.XLOOKUP($H150,IRMS[ID],IRMS[δ¹³CVPDB (‰)],,0),NA())</f>
        <v>#N/A</v>
      </c>
    </row>
    <row r="151" spans="1:14" x14ac:dyDescent="0.35">
      <c r="A151" s="90" t="s">
        <v>145</v>
      </c>
      <c r="B151" s="13"/>
      <c r="C151" s="13"/>
      <c r="D151" s="33">
        <v>10</v>
      </c>
      <c r="E151" s="41"/>
      <c r="F151" s="61"/>
      <c r="G151" s="14" t="s">
        <v>55</v>
      </c>
      <c r="H151" s="62"/>
      <c r="I151" s="43" t="e">
        <f>IF(ISNUMBER(_xlfn.XLOOKUP($H151,IRMS[ID],IRMS[mgN],,0)),_xlfn.XLOOKUP($H151,IRMS[ID],IRMS[mgN],,0),NA())</f>
        <v>#N/A</v>
      </c>
      <c r="J151" s="43" t="e">
        <f>100*(Table1[[#This Row],[%N]]/100)/(Table1[[#This Row],[Volume (mL)]]/1000)</f>
        <v>#N/A</v>
      </c>
      <c r="K151" s="50" t="e">
        <f>IF(ISNUMBER(_xlfn.XLOOKUP($H151,IRMS[ID],IRMS[δ¹⁵NAir (‰)],,0)),_xlfn.XLOOKUP($H151,IRMS[ID],IRMS[δ¹⁵NAir (‰)],,0),NA())</f>
        <v>#N/A</v>
      </c>
      <c r="L151" s="44" t="e">
        <f>IF(ISNUMBER(_xlfn.XLOOKUP($H151,IRMS[ID],IRMS[mgC],,0)),_xlfn.XLOOKUP($H151,IRMS[ID],IRMS[mgC],,0),NA())</f>
        <v>#N/A</v>
      </c>
      <c r="M151" s="45" t="e">
        <f>100*(Table1[[#This Row],[%C]]/100)/(Table1[[#This Row],[Volume (mL)]]/1000)</f>
        <v>#N/A</v>
      </c>
      <c r="N151" s="54" t="e">
        <f>IF(ISNUMBER(_xlfn.XLOOKUP($H151,IRMS[ID],IRMS[δ¹³CVPDB (‰)],,0)),_xlfn.XLOOKUP($H151,IRMS[ID],IRMS[δ¹³CVPDB (‰)],,0),NA())</f>
        <v>#N/A</v>
      </c>
    </row>
    <row r="152" spans="1:14" x14ac:dyDescent="0.35">
      <c r="A152" s="90" t="s">
        <v>145</v>
      </c>
      <c r="B152" s="13"/>
      <c r="C152" s="13"/>
      <c r="D152" s="33">
        <v>1</v>
      </c>
      <c r="E152" s="41"/>
      <c r="F152" s="61"/>
      <c r="G152" s="14" t="s">
        <v>56</v>
      </c>
      <c r="H152" s="62"/>
      <c r="I152" s="43" t="e">
        <f>IF(ISNUMBER(_xlfn.XLOOKUP($H152,IRMS[ID],IRMS[mgN],,0)),_xlfn.XLOOKUP($H152,IRMS[ID],IRMS[mgN],,0),NA())</f>
        <v>#N/A</v>
      </c>
      <c r="J152" s="43" t="e">
        <f>100*(Table1[[#This Row],[%N]]/100)/(Table1[[#This Row],[Volume (mL)]]/1000)</f>
        <v>#N/A</v>
      </c>
      <c r="K152" s="50" t="e">
        <f>IF(ISNUMBER(_xlfn.XLOOKUP($H152,IRMS[ID],IRMS[δ¹⁵NAir (‰)],,0)),_xlfn.XLOOKUP($H152,IRMS[ID],IRMS[δ¹⁵NAir (‰)],,0),NA())</f>
        <v>#N/A</v>
      </c>
      <c r="L152" s="44" t="e">
        <f>IF(ISNUMBER(_xlfn.XLOOKUP($H152,IRMS[ID],IRMS[mgC],,0)),_xlfn.XLOOKUP($H152,IRMS[ID],IRMS[mgC],,0),NA())</f>
        <v>#N/A</v>
      </c>
      <c r="M152" s="45" t="e">
        <f>100*(Table1[[#This Row],[%C]]/100)/(Table1[[#This Row],[Volume (mL)]]/1000)</f>
        <v>#N/A</v>
      </c>
      <c r="N152" s="54" t="e">
        <f>IF(ISNUMBER(_xlfn.XLOOKUP($H152,IRMS[ID],IRMS[δ¹³CVPDB (‰)],,0)),_xlfn.XLOOKUP($H152,IRMS[ID],IRMS[δ¹³CVPDB (‰)],,0),NA())</f>
        <v>#N/A</v>
      </c>
    </row>
    <row r="153" spans="1:14" x14ac:dyDescent="0.35">
      <c r="A153" s="90" t="s">
        <v>145</v>
      </c>
      <c r="B153" s="13"/>
      <c r="C153" s="13"/>
      <c r="D153" s="33">
        <v>2</v>
      </c>
      <c r="E153" s="41"/>
      <c r="F153" s="61"/>
      <c r="G153" s="14" t="s">
        <v>56</v>
      </c>
      <c r="H153" s="62"/>
      <c r="I153" s="43" t="e">
        <f>IF(ISNUMBER(_xlfn.XLOOKUP($H153,IRMS[ID],IRMS[mgN],,0)),_xlfn.XLOOKUP($H153,IRMS[ID],IRMS[mgN],,0),NA())</f>
        <v>#N/A</v>
      </c>
      <c r="J153" s="43" t="e">
        <f>100*(Table1[[#This Row],[%N]]/100)/(Table1[[#This Row],[Volume (mL)]]/1000)</f>
        <v>#N/A</v>
      </c>
      <c r="K153" s="50" t="e">
        <f>IF(ISNUMBER(_xlfn.XLOOKUP($H153,IRMS[ID],IRMS[δ¹⁵NAir (‰)],,0)),_xlfn.XLOOKUP($H153,IRMS[ID],IRMS[δ¹⁵NAir (‰)],,0),NA())</f>
        <v>#N/A</v>
      </c>
      <c r="L153" s="44" t="e">
        <f>IF(ISNUMBER(_xlfn.XLOOKUP($H153,IRMS[ID],IRMS[mgC],,0)),_xlfn.XLOOKUP($H153,IRMS[ID],IRMS[mgC],,0),NA())</f>
        <v>#N/A</v>
      </c>
      <c r="M153" s="45" t="e">
        <f>100*(Table1[[#This Row],[%C]]/100)/(Table1[[#This Row],[Volume (mL)]]/1000)</f>
        <v>#N/A</v>
      </c>
      <c r="N153" s="54" t="e">
        <f>IF(ISNUMBER(_xlfn.XLOOKUP($H153,IRMS[ID],IRMS[δ¹³CVPDB (‰)],,0)),_xlfn.XLOOKUP($H153,IRMS[ID],IRMS[δ¹³CVPDB (‰)],,0),NA())</f>
        <v>#N/A</v>
      </c>
    </row>
    <row r="154" spans="1:14" x14ac:dyDescent="0.35">
      <c r="A154" s="90" t="s">
        <v>145</v>
      </c>
      <c r="B154" s="13"/>
      <c r="C154" s="13"/>
      <c r="D154" s="33">
        <v>3</v>
      </c>
      <c r="E154" s="41"/>
      <c r="F154" s="61"/>
      <c r="G154" s="14" t="s">
        <v>56</v>
      </c>
      <c r="H154" s="62"/>
      <c r="I154" s="43" t="e">
        <f>IF(ISNUMBER(_xlfn.XLOOKUP($H154,IRMS[ID],IRMS[mgN],,0)),_xlfn.XLOOKUP($H154,IRMS[ID],IRMS[mgN],,0),NA())</f>
        <v>#N/A</v>
      </c>
      <c r="J154" s="43" t="e">
        <f>100*(Table1[[#This Row],[%N]]/100)/(Table1[[#This Row],[Volume (mL)]]/1000)</f>
        <v>#N/A</v>
      </c>
      <c r="K154" s="50" t="e">
        <f>IF(ISNUMBER(_xlfn.XLOOKUP($H154,IRMS[ID],IRMS[δ¹⁵NAir (‰)],,0)),_xlfn.XLOOKUP($H154,IRMS[ID],IRMS[δ¹⁵NAir (‰)],,0),NA())</f>
        <v>#N/A</v>
      </c>
      <c r="L154" s="44" t="e">
        <f>IF(ISNUMBER(_xlfn.XLOOKUP($H154,IRMS[ID],IRMS[mgC],,0)),_xlfn.XLOOKUP($H154,IRMS[ID],IRMS[mgC],,0),NA())</f>
        <v>#N/A</v>
      </c>
      <c r="M154" s="45" t="e">
        <f>100*(Table1[[#This Row],[%C]]/100)/(Table1[[#This Row],[Volume (mL)]]/1000)</f>
        <v>#N/A</v>
      </c>
      <c r="N154" s="54" t="e">
        <f>IF(ISNUMBER(_xlfn.XLOOKUP($H154,IRMS[ID],IRMS[δ¹³CVPDB (‰)],,0)),_xlfn.XLOOKUP($H154,IRMS[ID],IRMS[δ¹³CVPDB (‰)],,0),NA())</f>
        <v>#N/A</v>
      </c>
    </row>
    <row r="155" spans="1:14" x14ac:dyDescent="0.35">
      <c r="A155" s="90" t="s">
        <v>145</v>
      </c>
      <c r="B155" s="13"/>
      <c r="C155" s="13"/>
      <c r="D155" s="33">
        <v>4</v>
      </c>
      <c r="E155" s="41"/>
      <c r="F155" s="61"/>
      <c r="G155" s="14" t="s">
        <v>56</v>
      </c>
      <c r="H155" s="62"/>
      <c r="I155" s="43" t="e">
        <f>IF(ISNUMBER(_xlfn.XLOOKUP($H155,IRMS[ID],IRMS[mgN],,0)),_xlfn.XLOOKUP($H155,IRMS[ID],IRMS[mgN],,0),NA())</f>
        <v>#N/A</v>
      </c>
      <c r="J155" s="43" t="e">
        <f>100*(Table1[[#This Row],[%N]]/100)/(Table1[[#This Row],[Volume (mL)]]/1000)</f>
        <v>#N/A</v>
      </c>
      <c r="K155" s="50" t="e">
        <f>IF(ISNUMBER(_xlfn.XLOOKUP($H155,IRMS[ID],IRMS[δ¹⁵NAir (‰)],,0)),_xlfn.XLOOKUP($H155,IRMS[ID],IRMS[δ¹⁵NAir (‰)],,0),NA())</f>
        <v>#N/A</v>
      </c>
      <c r="L155" s="44" t="e">
        <f>IF(ISNUMBER(_xlfn.XLOOKUP($H155,IRMS[ID],IRMS[mgC],,0)),_xlfn.XLOOKUP($H155,IRMS[ID],IRMS[mgC],,0),NA())</f>
        <v>#N/A</v>
      </c>
      <c r="M155" s="45" t="e">
        <f>100*(Table1[[#This Row],[%C]]/100)/(Table1[[#This Row],[Volume (mL)]]/1000)</f>
        <v>#N/A</v>
      </c>
      <c r="N155" s="54" t="e">
        <f>IF(ISNUMBER(_xlfn.XLOOKUP($H155,IRMS[ID],IRMS[δ¹³CVPDB (‰)],,0)),_xlfn.XLOOKUP($H155,IRMS[ID],IRMS[δ¹³CVPDB (‰)],,0),NA())</f>
        <v>#N/A</v>
      </c>
    </row>
    <row r="156" spans="1:14" x14ac:dyDescent="0.35">
      <c r="A156" s="90" t="s">
        <v>145</v>
      </c>
      <c r="B156" s="13"/>
      <c r="C156" s="13"/>
      <c r="D156" s="33">
        <v>5</v>
      </c>
      <c r="E156" s="41"/>
      <c r="F156" s="61"/>
      <c r="G156" s="14" t="s">
        <v>56</v>
      </c>
      <c r="H156" s="62"/>
      <c r="I156" s="43" t="e">
        <f>IF(ISNUMBER(_xlfn.XLOOKUP($H156,IRMS[ID],IRMS[mgN],,0)),_xlfn.XLOOKUP($H156,IRMS[ID],IRMS[mgN],,0),NA())</f>
        <v>#N/A</v>
      </c>
      <c r="J156" s="43" t="e">
        <f>100*(Table1[[#This Row],[%N]]/100)/(Table1[[#This Row],[Volume (mL)]]/1000)</f>
        <v>#N/A</v>
      </c>
      <c r="K156" s="50" t="e">
        <f>IF(ISNUMBER(_xlfn.XLOOKUP($H156,IRMS[ID],IRMS[δ¹⁵NAir (‰)],,0)),_xlfn.XLOOKUP($H156,IRMS[ID],IRMS[δ¹⁵NAir (‰)],,0),NA())</f>
        <v>#N/A</v>
      </c>
      <c r="L156" s="44" t="e">
        <f>IF(ISNUMBER(_xlfn.XLOOKUP($H156,IRMS[ID],IRMS[mgC],,0)),_xlfn.XLOOKUP($H156,IRMS[ID],IRMS[mgC],,0),NA())</f>
        <v>#N/A</v>
      </c>
      <c r="M156" s="45" t="e">
        <f>100*(Table1[[#This Row],[%C]]/100)/(Table1[[#This Row],[Volume (mL)]]/1000)</f>
        <v>#N/A</v>
      </c>
      <c r="N156" s="54" t="e">
        <f>IF(ISNUMBER(_xlfn.XLOOKUP($H156,IRMS[ID],IRMS[δ¹³CVPDB (‰)],,0)),_xlfn.XLOOKUP($H156,IRMS[ID],IRMS[δ¹³CVPDB (‰)],,0),NA())</f>
        <v>#N/A</v>
      </c>
    </row>
    <row r="157" spans="1:14" x14ac:dyDescent="0.35">
      <c r="A157" s="90" t="s">
        <v>145</v>
      </c>
      <c r="B157" s="13"/>
      <c r="C157" s="13"/>
      <c r="D157" s="33">
        <v>6</v>
      </c>
      <c r="E157" s="41"/>
      <c r="F157" s="61"/>
      <c r="G157" s="14" t="s">
        <v>56</v>
      </c>
      <c r="H157" s="62"/>
      <c r="I157" s="43" t="e">
        <f>IF(ISNUMBER(_xlfn.XLOOKUP($H157,IRMS[ID],IRMS[mgN],,0)),_xlfn.XLOOKUP($H157,IRMS[ID],IRMS[mgN],,0),NA())</f>
        <v>#N/A</v>
      </c>
      <c r="J157" s="43" t="e">
        <f>100*(Table1[[#This Row],[%N]]/100)/(Table1[[#This Row],[Volume (mL)]]/1000)</f>
        <v>#N/A</v>
      </c>
      <c r="K157" s="50" t="e">
        <f>IF(ISNUMBER(_xlfn.XLOOKUP($H157,IRMS[ID],IRMS[δ¹⁵NAir (‰)],,0)),_xlfn.XLOOKUP($H157,IRMS[ID],IRMS[δ¹⁵NAir (‰)],,0),NA())</f>
        <v>#N/A</v>
      </c>
      <c r="L157" s="44" t="e">
        <f>IF(ISNUMBER(_xlfn.XLOOKUP($H157,IRMS[ID],IRMS[mgC],,0)),_xlfn.XLOOKUP($H157,IRMS[ID],IRMS[mgC],,0),NA())</f>
        <v>#N/A</v>
      </c>
      <c r="M157" s="45" t="e">
        <f>100*(Table1[[#This Row],[%C]]/100)/(Table1[[#This Row],[Volume (mL)]]/1000)</f>
        <v>#N/A</v>
      </c>
      <c r="N157" s="54" t="e">
        <f>IF(ISNUMBER(_xlfn.XLOOKUP($H157,IRMS[ID],IRMS[δ¹³CVPDB (‰)],,0)),_xlfn.XLOOKUP($H157,IRMS[ID],IRMS[δ¹³CVPDB (‰)],,0),NA())</f>
        <v>#N/A</v>
      </c>
    </row>
    <row r="158" spans="1:14" x14ac:dyDescent="0.35">
      <c r="A158" s="90" t="s">
        <v>145</v>
      </c>
      <c r="B158" s="13"/>
      <c r="C158" s="13"/>
      <c r="D158" s="33">
        <v>7</v>
      </c>
      <c r="E158" s="41"/>
      <c r="F158" s="61"/>
      <c r="G158" s="14" t="s">
        <v>56</v>
      </c>
      <c r="H158" s="62"/>
      <c r="I158" s="43" t="e">
        <f>IF(ISNUMBER(_xlfn.XLOOKUP($H158,IRMS[ID],IRMS[mgN],,0)),_xlfn.XLOOKUP($H158,IRMS[ID],IRMS[mgN],,0),NA())</f>
        <v>#N/A</v>
      </c>
      <c r="J158" s="43" t="e">
        <f>100*(Table1[[#This Row],[%N]]/100)/(Table1[[#This Row],[Volume (mL)]]/1000)</f>
        <v>#N/A</v>
      </c>
      <c r="K158" s="50" t="e">
        <f>IF(ISNUMBER(_xlfn.XLOOKUP($H158,IRMS[ID],IRMS[δ¹⁵NAir (‰)],,0)),_xlfn.XLOOKUP($H158,IRMS[ID],IRMS[δ¹⁵NAir (‰)],,0),NA())</f>
        <v>#N/A</v>
      </c>
      <c r="L158" s="44" t="e">
        <f>IF(ISNUMBER(_xlfn.XLOOKUP($H158,IRMS[ID],IRMS[mgC],,0)),_xlfn.XLOOKUP($H158,IRMS[ID],IRMS[mgC],,0),NA())</f>
        <v>#N/A</v>
      </c>
      <c r="M158" s="45" t="e">
        <f>100*(Table1[[#This Row],[%C]]/100)/(Table1[[#This Row],[Volume (mL)]]/1000)</f>
        <v>#N/A</v>
      </c>
      <c r="N158" s="54" t="e">
        <f>IF(ISNUMBER(_xlfn.XLOOKUP($H158,IRMS[ID],IRMS[δ¹³CVPDB (‰)],,0)),_xlfn.XLOOKUP($H158,IRMS[ID],IRMS[δ¹³CVPDB (‰)],,0),NA())</f>
        <v>#N/A</v>
      </c>
    </row>
    <row r="159" spans="1:14" x14ac:dyDescent="0.35">
      <c r="A159" s="90" t="s">
        <v>145</v>
      </c>
      <c r="B159" s="13"/>
      <c r="C159" s="13"/>
      <c r="D159" s="33">
        <v>8</v>
      </c>
      <c r="E159" s="41"/>
      <c r="F159" s="61"/>
      <c r="G159" s="14" t="s">
        <v>56</v>
      </c>
      <c r="H159" s="62"/>
      <c r="I159" s="43" t="e">
        <f>IF(ISNUMBER(_xlfn.XLOOKUP($H159,IRMS[ID],IRMS[mgN],,0)),_xlfn.XLOOKUP($H159,IRMS[ID],IRMS[mgN],,0),NA())</f>
        <v>#N/A</v>
      </c>
      <c r="J159" s="43" t="e">
        <f>100*(Table1[[#This Row],[%N]]/100)/(Table1[[#This Row],[Volume (mL)]]/1000)</f>
        <v>#N/A</v>
      </c>
      <c r="K159" s="50" t="e">
        <f>IF(ISNUMBER(_xlfn.XLOOKUP($H159,IRMS[ID],IRMS[δ¹⁵NAir (‰)],,0)),_xlfn.XLOOKUP($H159,IRMS[ID],IRMS[δ¹⁵NAir (‰)],,0),NA())</f>
        <v>#N/A</v>
      </c>
      <c r="L159" s="44" t="e">
        <f>IF(ISNUMBER(_xlfn.XLOOKUP($H159,IRMS[ID],IRMS[mgC],,0)),_xlfn.XLOOKUP($H159,IRMS[ID],IRMS[mgC],,0),NA())</f>
        <v>#N/A</v>
      </c>
      <c r="M159" s="45" t="e">
        <f>100*(Table1[[#This Row],[%C]]/100)/(Table1[[#This Row],[Volume (mL)]]/1000)</f>
        <v>#N/A</v>
      </c>
      <c r="N159" s="54" t="e">
        <f>IF(ISNUMBER(_xlfn.XLOOKUP($H159,IRMS[ID],IRMS[δ¹³CVPDB (‰)],,0)),_xlfn.XLOOKUP($H159,IRMS[ID],IRMS[δ¹³CVPDB (‰)],,0),NA())</f>
        <v>#N/A</v>
      </c>
    </row>
    <row r="160" spans="1:14" x14ac:dyDescent="0.35">
      <c r="A160" s="90" t="s">
        <v>145</v>
      </c>
      <c r="B160" s="13"/>
      <c r="C160" s="13"/>
      <c r="D160" s="33">
        <v>9</v>
      </c>
      <c r="E160" s="41"/>
      <c r="F160" s="61"/>
      <c r="G160" s="14" t="s">
        <v>56</v>
      </c>
      <c r="H160" s="62"/>
      <c r="I160" s="43" t="e">
        <f>IF(ISNUMBER(_xlfn.XLOOKUP($H160,IRMS[ID],IRMS[mgN],,0)),_xlfn.XLOOKUP($H160,IRMS[ID],IRMS[mgN],,0),NA())</f>
        <v>#N/A</v>
      </c>
      <c r="J160" s="43" t="e">
        <f>100*(Table1[[#This Row],[%N]]/100)/(Table1[[#This Row],[Volume (mL)]]/1000)</f>
        <v>#N/A</v>
      </c>
      <c r="K160" s="50" t="e">
        <f>IF(ISNUMBER(_xlfn.XLOOKUP($H160,IRMS[ID],IRMS[δ¹⁵NAir (‰)],,0)),_xlfn.XLOOKUP($H160,IRMS[ID],IRMS[δ¹⁵NAir (‰)],,0),NA())</f>
        <v>#N/A</v>
      </c>
      <c r="L160" s="44" t="e">
        <f>IF(ISNUMBER(_xlfn.XLOOKUP($H160,IRMS[ID],IRMS[mgC],,0)),_xlfn.XLOOKUP($H160,IRMS[ID],IRMS[mgC],,0),NA())</f>
        <v>#N/A</v>
      </c>
      <c r="M160" s="45" t="e">
        <f>100*(Table1[[#This Row],[%C]]/100)/(Table1[[#This Row],[Volume (mL)]]/1000)</f>
        <v>#N/A</v>
      </c>
      <c r="N160" s="54" t="e">
        <f>IF(ISNUMBER(_xlfn.XLOOKUP($H160,IRMS[ID],IRMS[δ¹³CVPDB (‰)],,0)),_xlfn.XLOOKUP($H160,IRMS[ID],IRMS[δ¹³CVPDB (‰)],,0),NA())</f>
        <v>#N/A</v>
      </c>
    </row>
    <row r="161" spans="1:14" x14ac:dyDescent="0.35">
      <c r="A161" s="90" t="s">
        <v>145</v>
      </c>
      <c r="B161" s="13"/>
      <c r="C161" s="90"/>
      <c r="D161" s="34">
        <v>10</v>
      </c>
      <c r="E161" s="41"/>
      <c r="F161" s="61"/>
      <c r="G161" s="36" t="s">
        <v>56</v>
      </c>
      <c r="H161" s="62"/>
      <c r="I161" s="43" t="e">
        <f>IF(ISNUMBER(_xlfn.XLOOKUP($H161,IRMS[ID],IRMS[mgN],,0)),_xlfn.XLOOKUP($H161,IRMS[ID],IRMS[mgN],,0),NA())</f>
        <v>#N/A</v>
      </c>
      <c r="J161" s="43" t="e">
        <f>100*(Table1[[#This Row],[%N]]/100)/(Table1[[#This Row],[Volume (mL)]]/1000)</f>
        <v>#N/A</v>
      </c>
      <c r="K161" s="50" t="e">
        <f>IF(ISNUMBER(_xlfn.XLOOKUP($H161,IRMS[ID],IRMS[δ¹⁵NAir (‰)],,0)),_xlfn.XLOOKUP($H161,IRMS[ID],IRMS[δ¹⁵NAir (‰)],,0),NA())</f>
        <v>#N/A</v>
      </c>
      <c r="L161" s="44" t="e">
        <f>IF(ISNUMBER(_xlfn.XLOOKUP($H161,IRMS[ID],IRMS[mgC],,0)),_xlfn.XLOOKUP($H161,IRMS[ID],IRMS[mgC],,0),NA())</f>
        <v>#N/A</v>
      </c>
      <c r="M161" s="45" t="e">
        <f>100*(Table1[[#This Row],[%C]]/100)/(Table1[[#This Row],[Volume (mL)]]/1000)</f>
        <v>#N/A</v>
      </c>
      <c r="N161" s="54" t="e">
        <f>IF(ISNUMBER(_xlfn.XLOOKUP($H161,IRMS[ID],IRMS[δ¹³CVPDB (‰)],,0)),_xlfn.XLOOKUP($H161,IRMS[ID],IRMS[δ¹³CVPDB (‰)],,0),NA())</f>
        <v>#N/A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7EC-5DA3-4B60-80B0-CCD57A902552}">
  <dimension ref="A1:N706"/>
  <sheetViews>
    <sheetView topLeftCell="A689" workbookViewId="0">
      <selection activeCell="A692" sqref="A692:A701"/>
    </sheetView>
  </sheetViews>
  <sheetFormatPr defaultRowHeight="14.5" x14ac:dyDescent="0.35"/>
  <cols>
    <col min="2" max="2" width="27.1796875" bestFit="1" customWidth="1"/>
    <col min="3" max="3" width="15.453125" bestFit="1" customWidth="1"/>
    <col min="4" max="4" width="11.453125" customWidth="1"/>
    <col min="5" max="5" width="17.36328125" bestFit="1" customWidth="1"/>
    <col min="6" max="6" width="17.36328125" customWidth="1"/>
    <col min="9" max="9" width="9.81640625" bestFit="1" customWidth="1"/>
    <col min="10" max="10" width="17.1796875" bestFit="1" customWidth="1"/>
    <col min="11" max="11" width="17.1796875" customWidth="1"/>
    <col min="14" max="14" width="11.08984375" bestFit="1" customWidth="1"/>
    <col min="15" max="15" width="11.54296875" bestFit="1" customWidth="1"/>
  </cols>
  <sheetData>
    <row r="1" spans="1:14" ht="16.5" x14ac:dyDescent="0.45">
      <c r="A1" s="6" t="s">
        <v>6</v>
      </c>
      <c r="B1" s="7" t="s">
        <v>0</v>
      </c>
      <c r="C1" s="7" t="s">
        <v>25</v>
      </c>
      <c r="D1" s="7" t="s">
        <v>8</v>
      </c>
      <c r="E1" s="8" t="s">
        <v>26</v>
      </c>
      <c r="F1" s="8" t="s">
        <v>147</v>
      </c>
      <c r="G1" s="9" t="s">
        <v>2</v>
      </c>
      <c r="H1" s="9" t="s">
        <v>148</v>
      </c>
      <c r="I1" s="9" t="s">
        <v>9</v>
      </c>
      <c r="J1" s="10" t="s">
        <v>27</v>
      </c>
      <c r="K1" s="10" t="s">
        <v>150</v>
      </c>
      <c r="L1" s="10" t="s">
        <v>1</v>
      </c>
      <c r="M1" s="11" t="s">
        <v>149</v>
      </c>
      <c r="N1" s="11" t="s">
        <v>10</v>
      </c>
    </row>
    <row r="2" spans="1:14" x14ac:dyDescent="0.35">
      <c r="A2" s="24">
        <v>15876</v>
      </c>
      <c r="B2" s="25" t="s">
        <v>82</v>
      </c>
      <c r="C2" s="25" t="s">
        <v>83</v>
      </c>
      <c r="D2" s="25">
        <v>100</v>
      </c>
      <c r="E2" s="56">
        <v>0.17</v>
      </c>
      <c r="F2" s="56"/>
      <c r="G2" s="26">
        <v>4.3299999999999996E-3</v>
      </c>
      <c r="H2" s="26"/>
      <c r="I2" s="26">
        <v>-13.07</v>
      </c>
      <c r="J2" s="27" t="s">
        <v>84</v>
      </c>
      <c r="K2" s="27"/>
      <c r="L2" s="28">
        <v>4.7299999999999998E-3</v>
      </c>
      <c r="M2" s="29"/>
      <c r="N2" s="29" t="s">
        <v>84</v>
      </c>
    </row>
    <row r="3" spans="1:14" x14ac:dyDescent="0.35">
      <c r="A3" s="24">
        <v>15877</v>
      </c>
      <c r="B3" s="25" t="s">
        <v>85</v>
      </c>
      <c r="C3" s="25" t="s">
        <v>33</v>
      </c>
      <c r="D3" s="25">
        <v>100</v>
      </c>
      <c r="E3" s="56" t="s">
        <v>84</v>
      </c>
      <c r="F3" s="56"/>
      <c r="G3" s="26">
        <v>2.0799999999999998E-3</v>
      </c>
      <c r="H3" s="26"/>
      <c r="I3" s="26" t="s">
        <v>84</v>
      </c>
      <c r="J3" s="27" t="s">
        <v>84</v>
      </c>
      <c r="K3" s="27"/>
      <c r="L3" s="28">
        <v>6.4900000000000001E-3</v>
      </c>
      <c r="M3" s="29"/>
      <c r="N3" s="29" t="s">
        <v>84</v>
      </c>
    </row>
    <row r="4" spans="1:14" x14ac:dyDescent="0.35">
      <c r="A4" s="24">
        <v>15878</v>
      </c>
      <c r="B4" s="25" t="s">
        <v>82</v>
      </c>
      <c r="C4" s="25" t="s">
        <v>83</v>
      </c>
      <c r="D4" s="25">
        <v>100</v>
      </c>
      <c r="E4" s="56" t="s">
        <v>84</v>
      </c>
      <c r="F4" s="56"/>
      <c r="G4" s="26">
        <v>1.7899999999999999E-3</v>
      </c>
      <c r="H4" s="26"/>
      <c r="I4" s="26" t="s">
        <v>84</v>
      </c>
      <c r="J4" s="27" t="s">
        <v>84</v>
      </c>
      <c r="K4" s="27"/>
      <c r="L4" s="28">
        <v>3.2299999999999998E-3</v>
      </c>
      <c r="M4" s="29"/>
      <c r="N4" s="29" t="s">
        <v>84</v>
      </c>
    </row>
    <row r="5" spans="1:14" x14ac:dyDescent="0.35">
      <c r="A5" s="24">
        <v>15879</v>
      </c>
      <c r="B5" s="25" t="s">
        <v>86</v>
      </c>
      <c r="C5" s="25" t="s">
        <v>87</v>
      </c>
      <c r="D5" s="25">
        <v>0.97099999999999997</v>
      </c>
      <c r="E5" s="56">
        <v>3.46</v>
      </c>
      <c r="F5" s="56"/>
      <c r="G5" s="26">
        <v>11.6</v>
      </c>
      <c r="H5" s="26"/>
      <c r="I5" s="26">
        <v>3.86</v>
      </c>
      <c r="J5" s="27">
        <v>4.95</v>
      </c>
      <c r="K5" s="27"/>
      <c r="L5" s="28">
        <v>30</v>
      </c>
      <c r="M5" s="29"/>
      <c r="N5" s="29">
        <v>-13.32</v>
      </c>
    </row>
    <row r="6" spans="1:14" x14ac:dyDescent="0.35">
      <c r="A6" s="24">
        <v>15880</v>
      </c>
      <c r="B6" s="25" t="s">
        <v>86</v>
      </c>
      <c r="C6" s="25" t="s">
        <v>87</v>
      </c>
      <c r="D6" s="25">
        <v>1.345</v>
      </c>
      <c r="E6" s="56">
        <v>4.8899999999999997</v>
      </c>
      <c r="F6" s="56"/>
      <c r="G6" s="26">
        <v>11.6</v>
      </c>
      <c r="H6" s="26"/>
      <c r="I6" s="26">
        <v>4.2699999999999996</v>
      </c>
      <c r="J6" s="27">
        <v>6.66</v>
      </c>
      <c r="K6" s="27"/>
      <c r="L6" s="28">
        <v>30</v>
      </c>
      <c r="M6" s="29"/>
      <c r="N6" s="29">
        <v>-13.37</v>
      </c>
    </row>
    <row r="7" spans="1:14" x14ac:dyDescent="0.35">
      <c r="A7" s="24">
        <v>15881</v>
      </c>
      <c r="B7" s="25" t="s">
        <v>3</v>
      </c>
      <c r="C7" s="25" t="s">
        <v>30</v>
      </c>
      <c r="D7" s="25">
        <v>0.79900000000000004</v>
      </c>
      <c r="E7" s="56">
        <v>3.01</v>
      </c>
      <c r="F7" s="56"/>
      <c r="G7" s="26">
        <v>10.199999999999999</v>
      </c>
      <c r="H7" s="26"/>
      <c r="I7" s="26">
        <v>11.03</v>
      </c>
      <c r="J7" s="27">
        <v>4.03</v>
      </c>
      <c r="K7" s="27"/>
      <c r="L7" s="28">
        <v>44.7</v>
      </c>
      <c r="M7" s="29"/>
      <c r="N7" s="29">
        <v>-18.309999999999999</v>
      </c>
    </row>
    <row r="8" spans="1:14" x14ac:dyDescent="0.35">
      <c r="A8" s="24">
        <v>15882</v>
      </c>
      <c r="B8" s="25" t="s">
        <v>5</v>
      </c>
      <c r="C8" s="25" t="s">
        <v>30</v>
      </c>
      <c r="D8" s="25">
        <v>0.92200000000000004</v>
      </c>
      <c r="E8" s="56">
        <v>3.59</v>
      </c>
      <c r="F8" s="56"/>
      <c r="G8" s="26">
        <v>9.76</v>
      </c>
      <c r="H8" s="26"/>
      <c r="I8" s="26">
        <v>47.76</v>
      </c>
      <c r="J8" s="27">
        <v>5.04</v>
      </c>
      <c r="K8" s="27"/>
      <c r="L8" s="28">
        <v>42</v>
      </c>
      <c r="M8" s="29"/>
      <c r="N8" s="29">
        <v>37.67</v>
      </c>
    </row>
    <row r="9" spans="1:14" x14ac:dyDescent="0.35">
      <c r="A9" s="24">
        <v>15883</v>
      </c>
      <c r="B9" s="25" t="s">
        <v>4</v>
      </c>
      <c r="C9" s="25" t="s">
        <v>30</v>
      </c>
      <c r="D9" s="25">
        <v>1.2170000000000001</v>
      </c>
      <c r="E9" s="56">
        <v>4.6500000000000004</v>
      </c>
      <c r="F9" s="56"/>
      <c r="G9" s="26">
        <v>9.5500000000000007</v>
      </c>
      <c r="H9" s="26"/>
      <c r="I9" s="26">
        <v>-4.46</v>
      </c>
      <c r="J9" s="27">
        <v>6.2</v>
      </c>
      <c r="K9" s="27"/>
      <c r="L9" s="28">
        <v>40.700000000000003</v>
      </c>
      <c r="M9" s="29"/>
      <c r="N9" s="29">
        <v>-26.51</v>
      </c>
    </row>
    <row r="10" spans="1:14" x14ac:dyDescent="0.35">
      <c r="A10" s="24">
        <v>15884</v>
      </c>
      <c r="B10" s="25" t="s">
        <v>11</v>
      </c>
      <c r="C10" s="25" t="s">
        <v>31</v>
      </c>
      <c r="D10" s="25">
        <v>1.2549999999999999</v>
      </c>
      <c r="E10" s="56">
        <v>4.55</v>
      </c>
      <c r="F10" s="56"/>
      <c r="G10" s="26">
        <v>11.6</v>
      </c>
      <c r="H10" s="26"/>
      <c r="I10" s="26">
        <v>4.1500000000000004</v>
      </c>
      <c r="J10" s="27">
        <v>6.3</v>
      </c>
      <c r="K10" s="27"/>
      <c r="L10" s="28">
        <v>29.9</v>
      </c>
      <c r="M10" s="29"/>
      <c r="N10" s="29">
        <v>-13.37</v>
      </c>
    </row>
    <row r="11" spans="1:14" x14ac:dyDescent="0.35">
      <c r="A11" s="24">
        <v>15885</v>
      </c>
      <c r="B11" s="25" t="s">
        <v>32</v>
      </c>
      <c r="C11" s="25" t="s">
        <v>18</v>
      </c>
      <c r="D11" s="25">
        <v>2.5259999999999998</v>
      </c>
      <c r="E11" s="56">
        <v>3.03</v>
      </c>
      <c r="F11" s="56"/>
      <c r="G11" s="26">
        <v>2.85</v>
      </c>
      <c r="H11" s="26"/>
      <c r="I11" s="26">
        <v>1.82</v>
      </c>
      <c r="J11" s="27">
        <v>4.47</v>
      </c>
      <c r="K11" s="27"/>
      <c r="L11" s="28">
        <v>45.8</v>
      </c>
      <c r="M11" s="29"/>
      <c r="N11" s="29">
        <v>-26.06</v>
      </c>
    </row>
    <row r="12" spans="1:14" x14ac:dyDescent="0.35">
      <c r="A12" s="24">
        <v>15886</v>
      </c>
      <c r="B12" s="25" t="s">
        <v>88</v>
      </c>
      <c r="C12" s="25" t="s">
        <v>33</v>
      </c>
      <c r="D12" s="25">
        <v>100</v>
      </c>
      <c r="E12" s="56">
        <v>6.21</v>
      </c>
      <c r="F12" s="56"/>
      <c r="G12" s="26">
        <v>0.3</v>
      </c>
      <c r="H12" s="26"/>
      <c r="I12" s="26">
        <v>4.93</v>
      </c>
      <c r="J12" s="27">
        <v>8.1199999999999992</v>
      </c>
      <c r="K12" s="27"/>
      <c r="L12" s="28">
        <v>1.57</v>
      </c>
      <c r="M12" s="29"/>
      <c r="N12" s="29">
        <v>-31.82</v>
      </c>
    </row>
    <row r="13" spans="1:14" x14ac:dyDescent="0.35">
      <c r="A13" s="24">
        <v>15887</v>
      </c>
      <c r="B13" s="25" t="s">
        <v>34</v>
      </c>
      <c r="C13" s="25" t="s">
        <v>33</v>
      </c>
      <c r="D13" s="25">
        <v>100</v>
      </c>
      <c r="E13" s="56">
        <v>3.39</v>
      </c>
      <c r="F13" s="56"/>
      <c r="G13" s="26">
        <v>0.16800000000000001</v>
      </c>
      <c r="H13" s="26"/>
      <c r="I13" s="26">
        <v>2.1</v>
      </c>
      <c r="J13" s="27">
        <v>4.51</v>
      </c>
      <c r="K13" s="27"/>
      <c r="L13" s="28">
        <v>0.751</v>
      </c>
      <c r="M13" s="29"/>
      <c r="N13" s="29">
        <v>-30.52</v>
      </c>
    </row>
    <row r="14" spans="1:14" x14ac:dyDescent="0.35">
      <c r="A14" s="24">
        <v>15888</v>
      </c>
      <c r="B14" s="25" t="s">
        <v>35</v>
      </c>
      <c r="C14" s="25" t="s">
        <v>33</v>
      </c>
      <c r="D14" s="25">
        <v>100</v>
      </c>
      <c r="E14" s="56">
        <v>6.41</v>
      </c>
      <c r="F14" s="56"/>
      <c r="G14" s="26">
        <v>0.312</v>
      </c>
      <c r="H14" s="26"/>
      <c r="I14" s="26">
        <v>5.0199999999999996</v>
      </c>
      <c r="J14" s="27">
        <v>6.87</v>
      </c>
      <c r="K14" s="27"/>
      <c r="L14" s="28">
        <v>1.27</v>
      </c>
      <c r="M14" s="29"/>
      <c r="N14" s="29">
        <v>-27.92</v>
      </c>
    </row>
    <row r="15" spans="1:14" x14ac:dyDescent="0.35">
      <c r="A15" s="24">
        <v>15889</v>
      </c>
      <c r="B15" s="25" t="s">
        <v>36</v>
      </c>
      <c r="C15" s="25" t="s">
        <v>33</v>
      </c>
      <c r="D15" s="25">
        <v>100</v>
      </c>
      <c r="E15" s="56">
        <v>3.83</v>
      </c>
      <c r="F15" s="56"/>
      <c r="G15" s="26">
        <v>0.19</v>
      </c>
      <c r="H15" s="26"/>
      <c r="I15" s="26">
        <v>2.12</v>
      </c>
      <c r="J15" s="27">
        <v>5.58</v>
      </c>
      <c r="K15" s="27"/>
      <c r="L15" s="28">
        <v>0.97099999999999997</v>
      </c>
      <c r="M15" s="29"/>
      <c r="N15" s="29">
        <v>-38.200000000000003</v>
      </c>
    </row>
    <row r="16" spans="1:14" x14ac:dyDescent="0.35">
      <c r="A16" s="30">
        <v>15890</v>
      </c>
      <c r="B16" s="31" t="s">
        <v>37</v>
      </c>
      <c r="C16" s="31" t="s">
        <v>33</v>
      </c>
      <c r="D16" s="31">
        <v>100</v>
      </c>
      <c r="E16" s="57">
        <v>4.43</v>
      </c>
      <c r="F16" s="57"/>
      <c r="G16" s="37">
        <v>0.217</v>
      </c>
      <c r="H16" s="37"/>
      <c r="I16" s="37">
        <v>4.33</v>
      </c>
      <c r="J16" s="38">
        <v>6.41</v>
      </c>
      <c r="K16" s="38"/>
      <c r="L16" s="39">
        <v>1.1599999999999999</v>
      </c>
      <c r="M16" s="40"/>
      <c r="N16" s="40">
        <v>-31.28</v>
      </c>
    </row>
    <row r="17" spans="1:14" x14ac:dyDescent="0.35">
      <c r="A17" s="24">
        <v>15891</v>
      </c>
      <c r="B17" s="25" t="s">
        <v>38</v>
      </c>
      <c r="C17" s="25" t="s">
        <v>33</v>
      </c>
      <c r="D17" s="25">
        <v>100</v>
      </c>
      <c r="E17" s="56">
        <v>4.04</v>
      </c>
      <c r="F17" s="56"/>
      <c r="G17" s="26">
        <v>0.2</v>
      </c>
      <c r="H17" s="26"/>
      <c r="I17" s="26">
        <v>10.119999999999999</v>
      </c>
      <c r="J17" s="27">
        <v>4.7300000000000004</v>
      </c>
      <c r="K17" s="27"/>
      <c r="L17" s="28">
        <v>0.8</v>
      </c>
      <c r="M17" s="29"/>
      <c r="N17" s="29">
        <v>-33.85</v>
      </c>
    </row>
    <row r="18" spans="1:14" x14ac:dyDescent="0.35">
      <c r="A18" s="24">
        <v>15892</v>
      </c>
      <c r="B18" s="25" t="s">
        <v>39</v>
      </c>
      <c r="C18" s="25" t="s">
        <v>33</v>
      </c>
      <c r="D18" s="25">
        <v>100</v>
      </c>
      <c r="E18" s="56">
        <v>4.01</v>
      </c>
      <c r="F18" s="56"/>
      <c r="G18" s="26">
        <v>0.19700000000000001</v>
      </c>
      <c r="H18" s="26"/>
      <c r="I18" s="26">
        <v>6.69</v>
      </c>
      <c r="J18" s="27">
        <v>6.04</v>
      </c>
      <c r="K18" s="27"/>
      <c r="L18" s="28">
        <v>1.07</v>
      </c>
      <c r="M18" s="29"/>
      <c r="N18" s="29">
        <v>-32.72</v>
      </c>
    </row>
    <row r="19" spans="1:14" x14ac:dyDescent="0.35">
      <c r="A19" s="24">
        <v>15893</v>
      </c>
      <c r="B19" s="25" t="s">
        <v>40</v>
      </c>
      <c r="C19" s="25" t="s">
        <v>33</v>
      </c>
      <c r="D19" s="25">
        <v>100</v>
      </c>
      <c r="E19" s="56">
        <v>4.17</v>
      </c>
      <c r="F19" s="56"/>
      <c r="G19" s="26">
        <v>0.20799999999999999</v>
      </c>
      <c r="H19" s="26"/>
      <c r="I19" s="26">
        <v>8.84</v>
      </c>
      <c r="J19" s="27">
        <v>5.62</v>
      </c>
      <c r="K19" s="27"/>
      <c r="L19" s="28">
        <v>0.97699999999999998</v>
      </c>
      <c r="M19" s="29"/>
      <c r="N19" s="29">
        <v>-32.369999999999997</v>
      </c>
    </row>
    <row r="20" spans="1:14" x14ac:dyDescent="0.35">
      <c r="A20" s="24">
        <v>15894</v>
      </c>
      <c r="B20" s="25" t="s">
        <v>41</v>
      </c>
      <c r="C20" s="25" t="s">
        <v>33</v>
      </c>
      <c r="D20" s="25">
        <v>100</v>
      </c>
      <c r="E20" s="56" t="s">
        <v>84</v>
      </c>
      <c r="F20" s="56"/>
      <c r="G20" s="26">
        <v>3.63E-3</v>
      </c>
      <c r="H20" s="26"/>
      <c r="I20" s="26" t="s">
        <v>84</v>
      </c>
      <c r="J20" s="27" t="s">
        <v>84</v>
      </c>
      <c r="K20" s="27"/>
      <c r="L20" s="28">
        <v>5.2700000000000004E-3</v>
      </c>
      <c r="M20" s="29"/>
      <c r="N20" s="29" t="s">
        <v>84</v>
      </c>
    </row>
    <row r="21" spans="1:14" x14ac:dyDescent="0.35">
      <c r="A21" s="24">
        <v>15895</v>
      </c>
      <c r="B21" s="25" t="s">
        <v>42</v>
      </c>
      <c r="C21" s="25" t="s">
        <v>33</v>
      </c>
      <c r="D21" s="25">
        <v>100</v>
      </c>
      <c r="E21" s="56">
        <v>4.07</v>
      </c>
      <c r="F21" s="56"/>
      <c r="G21" s="26">
        <v>0.19900000000000001</v>
      </c>
      <c r="H21" s="26"/>
      <c r="I21" s="26">
        <v>9.06</v>
      </c>
      <c r="J21" s="27">
        <v>5.64</v>
      </c>
      <c r="K21" s="27"/>
      <c r="L21" s="28">
        <v>0.98799999999999999</v>
      </c>
      <c r="M21" s="29"/>
      <c r="N21" s="29">
        <v>-34.03</v>
      </c>
    </row>
    <row r="22" spans="1:14" x14ac:dyDescent="0.35">
      <c r="A22" s="24">
        <v>15896</v>
      </c>
      <c r="B22" s="25" t="s">
        <v>89</v>
      </c>
      <c r="C22" s="25" t="s">
        <v>33</v>
      </c>
      <c r="D22" s="25">
        <v>100</v>
      </c>
      <c r="E22" s="56">
        <v>4.41</v>
      </c>
      <c r="F22" s="56"/>
      <c r="G22" s="26">
        <v>0.218</v>
      </c>
      <c r="H22" s="26"/>
      <c r="I22" s="26">
        <v>11.02</v>
      </c>
      <c r="J22" s="27">
        <v>5.04</v>
      </c>
      <c r="K22" s="27"/>
      <c r="L22" s="28">
        <v>0.85599999999999998</v>
      </c>
      <c r="M22" s="29"/>
      <c r="N22" s="29">
        <v>-32.4</v>
      </c>
    </row>
    <row r="23" spans="1:14" x14ac:dyDescent="0.35">
      <c r="A23" s="24">
        <v>15897</v>
      </c>
      <c r="B23" s="25" t="s">
        <v>90</v>
      </c>
      <c r="C23" s="25" t="s">
        <v>33</v>
      </c>
      <c r="D23" s="25">
        <v>100</v>
      </c>
      <c r="E23" s="56">
        <v>5.0199999999999996</v>
      </c>
      <c r="F23" s="56"/>
      <c r="G23" s="26">
        <v>0.247</v>
      </c>
      <c r="H23" s="26"/>
      <c r="I23" s="26">
        <v>9.32</v>
      </c>
      <c r="J23" s="27">
        <v>5.84</v>
      </c>
      <c r="K23" s="27"/>
      <c r="L23" s="28">
        <v>1.05</v>
      </c>
      <c r="M23" s="29"/>
      <c r="N23" s="29">
        <v>-32.18</v>
      </c>
    </row>
    <row r="24" spans="1:14" x14ac:dyDescent="0.35">
      <c r="A24" s="24">
        <v>15898</v>
      </c>
      <c r="B24" s="25" t="s">
        <v>43</v>
      </c>
      <c r="C24" s="25" t="s">
        <v>33</v>
      </c>
      <c r="D24" s="25">
        <v>100</v>
      </c>
      <c r="E24" s="56" t="s">
        <v>84</v>
      </c>
      <c r="F24" s="56"/>
      <c r="G24" s="26">
        <v>2.7000000000000001E-3</v>
      </c>
      <c r="H24" s="26"/>
      <c r="I24" s="26" t="s">
        <v>84</v>
      </c>
      <c r="J24" s="27" t="s">
        <v>84</v>
      </c>
      <c r="K24" s="27"/>
      <c r="L24" s="28">
        <v>4.5100000000000001E-3</v>
      </c>
      <c r="M24" s="29"/>
      <c r="N24" s="29" t="s">
        <v>84</v>
      </c>
    </row>
    <row r="25" spans="1:14" x14ac:dyDescent="0.35">
      <c r="A25" s="24">
        <v>15899</v>
      </c>
      <c r="B25" s="25" t="s">
        <v>44</v>
      </c>
      <c r="C25" s="25" t="s">
        <v>33</v>
      </c>
      <c r="D25" s="25">
        <v>100</v>
      </c>
      <c r="E25" s="56">
        <v>2.94</v>
      </c>
      <c r="F25" s="56"/>
      <c r="G25" s="26">
        <v>0.14699999999999999</v>
      </c>
      <c r="H25" s="26"/>
      <c r="I25" s="26">
        <v>8.4499999999999993</v>
      </c>
      <c r="J25" s="27">
        <v>3.99</v>
      </c>
      <c r="K25" s="27"/>
      <c r="L25" s="28">
        <v>0.64800000000000002</v>
      </c>
      <c r="M25" s="29"/>
      <c r="N25" s="29">
        <v>-32.58</v>
      </c>
    </row>
    <row r="26" spans="1:14" x14ac:dyDescent="0.35">
      <c r="A26" s="24">
        <v>15900</v>
      </c>
      <c r="B26" s="25" t="s">
        <v>45</v>
      </c>
      <c r="C26" s="25" t="s">
        <v>33</v>
      </c>
      <c r="D26" s="25">
        <v>100</v>
      </c>
      <c r="E26" s="56">
        <v>4.78</v>
      </c>
      <c r="F26" s="56"/>
      <c r="G26" s="26">
        <v>0.23300000000000001</v>
      </c>
      <c r="H26" s="26"/>
      <c r="I26" s="26">
        <v>10.85</v>
      </c>
      <c r="J26" s="27">
        <v>5.62</v>
      </c>
      <c r="K26" s="27"/>
      <c r="L26" s="28">
        <v>0.97899999999999998</v>
      </c>
      <c r="M26" s="29"/>
      <c r="N26" s="29">
        <v>-30.67</v>
      </c>
    </row>
    <row r="27" spans="1:14" x14ac:dyDescent="0.35">
      <c r="A27" s="24">
        <v>15901</v>
      </c>
      <c r="B27" s="25" t="s">
        <v>46</v>
      </c>
      <c r="C27" s="25" t="s">
        <v>33</v>
      </c>
      <c r="D27" s="25">
        <v>100</v>
      </c>
      <c r="E27" s="56">
        <v>4.2699999999999996</v>
      </c>
      <c r="F27" s="56"/>
      <c r="G27" s="26">
        <v>0.21</v>
      </c>
      <c r="H27" s="26"/>
      <c r="I27" s="26">
        <v>9.49</v>
      </c>
      <c r="J27" s="27">
        <v>5.28</v>
      </c>
      <c r="K27" s="27"/>
      <c r="L27" s="28">
        <v>0.91</v>
      </c>
      <c r="M27" s="29"/>
      <c r="N27" s="29">
        <v>-34.97</v>
      </c>
    </row>
    <row r="28" spans="1:14" x14ac:dyDescent="0.35">
      <c r="A28" s="24">
        <v>15902</v>
      </c>
      <c r="B28" s="25" t="s">
        <v>47</v>
      </c>
      <c r="C28" s="25" t="s">
        <v>33</v>
      </c>
      <c r="D28" s="25">
        <v>100</v>
      </c>
      <c r="E28" s="56">
        <v>5.57</v>
      </c>
      <c r="F28" s="56"/>
      <c r="G28" s="26">
        <v>0.27300000000000002</v>
      </c>
      <c r="H28" s="26"/>
      <c r="I28" s="26">
        <v>9.1</v>
      </c>
      <c r="J28" s="27">
        <v>7.3</v>
      </c>
      <c r="K28" s="27"/>
      <c r="L28" s="28">
        <v>1.36</v>
      </c>
      <c r="M28" s="29"/>
      <c r="N28" s="29">
        <v>-37.049999999999997</v>
      </c>
    </row>
    <row r="29" spans="1:14" x14ac:dyDescent="0.35">
      <c r="A29" s="24">
        <v>15903</v>
      </c>
      <c r="B29" s="25" t="s">
        <v>48</v>
      </c>
      <c r="C29" s="25" t="s">
        <v>33</v>
      </c>
      <c r="D29" s="25">
        <v>100</v>
      </c>
      <c r="E29" s="56" t="s">
        <v>84</v>
      </c>
      <c r="F29" s="56"/>
      <c r="G29" s="26">
        <v>3.0400000000000002E-3</v>
      </c>
      <c r="H29" s="26"/>
      <c r="I29" s="26" t="s">
        <v>84</v>
      </c>
      <c r="J29" s="27" t="s">
        <v>84</v>
      </c>
      <c r="K29" s="27"/>
      <c r="L29" s="28">
        <v>4.7000000000000002E-3</v>
      </c>
      <c r="M29" s="29"/>
      <c r="N29" s="29" t="s">
        <v>84</v>
      </c>
    </row>
    <row r="30" spans="1:14" x14ac:dyDescent="0.35">
      <c r="A30" s="24">
        <v>15904</v>
      </c>
      <c r="B30" s="25" t="s">
        <v>49</v>
      </c>
      <c r="C30" s="25" t="s">
        <v>33</v>
      </c>
      <c r="D30" s="25">
        <v>100</v>
      </c>
      <c r="E30" s="56">
        <v>6.43</v>
      </c>
      <c r="F30" s="56"/>
      <c r="G30" s="26">
        <v>0.31</v>
      </c>
      <c r="H30" s="26"/>
      <c r="I30" s="26">
        <v>8.81</v>
      </c>
      <c r="J30" s="27">
        <v>7.6</v>
      </c>
      <c r="K30" s="27"/>
      <c r="L30" s="28">
        <v>1.45</v>
      </c>
      <c r="M30" s="29"/>
      <c r="N30" s="29">
        <v>-29.44</v>
      </c>
    </row>
    <row r="31" spans="1:14" x14ac:dyDescent="0.35">
      <c r="A31" s="24">
        <v>15905</v>
      </c>
      <c r="B31" s="25" t="s">
        <v>50</v>
      </c>
      <c r="C31" s="25" t="s">
        <v>33</v>
      </c>
      <c r="D31" s="25">
        <v>100</v>
      </c>
      <c r="E31" s="56">
        <v>4.3</v>
      </c>
      <c r="F31" s="56"/>
      <c r="G31" s="26">
        <v>0.21</v>
      </c>
      <c r="H31" s="26"/>
      <c r="I31" s="26">
        <v>8.4</v>
      </c>
      <c r="J31" s="27">
        <v>5.9</v>
      </c>
      <c r="K31" s="27"/>
      <c r="L31" s="28">
        <v>1.07</v>
      </c>
      <c r="M31" s="29"/>
      <c r="N31" s="29">
        <v>-31.22</v>
      </c>
    </row>
    <row r="32" spans="1:14" x14ac:dyDescent="0.35">
      <c r="A32" s="24">
        <v>15906</v>
      </c>
      <c r="B32" s="25" t="s">
        <v>51</v>
      </c>
      <c r="C32" s="25" t="s">
        <v>33</v>
      </c>
      <c r="D32" s="25">
        <v>100</v>
      </c>
      <c r="E32" s="56">
        <v>4.7</v>
      </c>
      <c r="F32" s="56"/>
      <c r="G32" s="26">
        <v>0.22900000000000001</v>
      </c>
      <c r="H32" s="26"/>
      <c r="I32" s="26">
        <v>7.95</v>
      </c>
      <c r="J32" s="27">
        <v>5.09</v>
      </c>
      <c r="K32" s="27"/>
      <c r="L32" s="28">
        <v>0.90700000000000003</v>
      </c>
      <c r="M32" s="29"/>
      <c r="N32" s="29">
        <v>-29.44</v>
      </c>
    </row>
    <row r="33" spans="1:14" x14ac:dyDescent="0.35">
      <c r="A33" s="24">
        <v>15907</v>
      </c>
      <c r="B33" s="25" t="s">
        <v>52</v>
      </c>
      <c r="C33" s="25" t="s">
        <v>33</v>
      </c>
      <c r="D33" s="25">
        <v>100</v>
      </c>
      <c r="E33" s="56">
        <v>4.1100000000000003</v>
      </c>
      <c r="F33" s="56"/>
      <c r="G33" s="26">
        <v>0.19900000000000001</v>
      </c>
      <c r="H33" s="26"/>
      <c r="I33" s="26">
        <v>8.48</v>
      </c>
      <c r="J33" s="27">
        <v>5.6</v>
      </c>
      <c r="K33" s="27"/>
      <c r="L33" s="28">
        <v>1.02</v>
      </c>
      <c r="M33" s="29"/>
      <c r="N33" s="29">
        <v>-34.590000000000003</v>
      </c>
    </row>
    <row r="34" spans="1:14" x14ac:dyDescent="0.35">
      <c r="A34" s="24">
        <v>15908</v>
      </c>
      <c r="B34" s="25" t="s">
        <v>91</v>
      </c>
      <c r="C34" s="25" t="s">
        <v>33</v>
      </c>
      <c r="D34" s="25">
        <v>100</v>
      </c>
      <c r="E34" s="56">
        <v>4.9400000000000004</v>
      </c>
      <c r="F34" s="56"/>
      <c r="G34" s="26">
        <v>0.24199999999999999</v>
      </c>
      <c r="H34" s="26"/>
      <c r="I34" s="26">
        <v>6.6</v>
      </c>
      <c r="J34" s="27">
        <v>5.98</v>
      </c>
      <c r="K34" s="27"/>
      <c r="L34" s="28">
        <v>1.1100000000000001</v>
      </c>
      <c r="M34" s="29"/>
      <c r="N34" s="29">
        <v>-30.97</v>
      </c>
    </row>
    <row r="35" spans="1:14" x14ac:dyDescent="0.35">
      <c r="A35" s="24">
        <v>15909</v>
      </c>
      <c r="B35" s="25" t="s">
        <v>92</v>
      </c>
      <c r="C35" s="25" t="s">
        <v>33</v>
      </c>
      <c r="D35" s="25">
        <v>100</v>
      </c>
      <c r="E35" s="56">
        <v>4.67</v>
      </c>
      <c r="F35" s="56"/>
      <c r="G35" s="26">
        <v>0.22800000000000001</v>
      </c>
      <c r="H35" s="26"/>
      <c r="I35" s="26">
        <v>6.9</v>
      </c>
      <c r="J35" s="27">
        <v>6.35</v>
      </c>
      <c r="K35" s="27"/>
      <c r="L35" s="28">
        <v>1.18</v>
      </c>
      <c r="M35" s="29"/>
      <c r="N35" s="29">
        <v>-33.29</v>
      </c>
    </row>
    <row r="36" spans="1:14" x14ac:dyDescent="0.35">
      <c r="A36" s="24">
        <v>15910</v>
      </c>
      <c r="B36" s="25" t="s">
        <v>3</v>
      </c>
      <c r="C36" s="25" t="s">
        <v>30</v>
      </c>
      <c r="D36" s="25">
        <v>1.2569999999999999</v>
      </c>
      <c r="E36" s="56">
        <v>4.97</v>
      </c>
      <c r="F36" s="56"/>
      <c r="G36" s="26">
        <v>10.3</v>
      </c>
      <c r="H36" s="26"/>
      <c r="I36" s="26">
        <v>11.36</v>
      </c>
      <c r="J36" s="27">
        <v>5.8</v>
      </c>
      <c r="K36" s="27"/>
      <c r="L36" s="28">
        <v>45.1</v>
      </c>
      <c r="M36" s="29"/>
      <c r="N36" s="29">
        <v>-18.239999999999998</v>
      </c>
    </row>
    <row r="37" spans="1:14" x14ac:dyDescent="0.35">
      <c r="A37" s="24">
        <v>15911</v>
      </c>
      <c r="B37" s="25" t="s">
        <v>3</v>
      </c>
      <c r="C37" s="25" t="s">
        <v>30</v>
      </c>
      <c r="D37" s="25">
        <v>1.135</v>
      </c>
      <c r="E37" s="56">
        <v>4.3899999999999997</v>
      </c>
      <c r="F37" s="56"/>
      <c r="G37" s="26">
        <v>10.199999999999999</v>
      </c>
      <c r="H37" s="26"/>
      <c r="I37" s="26">
        <v>11.29</v>
      </c>
      <c r="J37" s="27">
        <v>5.35</v>
      </c>
      <c r="K37" s="27"/>
      <c r="L37" s="28">
        <v>44.9</v>
      </c>
      <c r="M37" s="29"/>
      <c r="N37" s="29">
        <v>-18.28</v>
      </c>
    </row>
    <row r="38" spans="1:14" x14ac:dyDescent="0.35">
      <c r="A38" s="24">
        <v>15912</v>
      </c>
      <c r="B38" s="25" t="s">
        <v>93</v>
      </c>
      <c r="C38" s="25" t="s">
        <v>33</v>
      </c>
      <c r="D38" s="25">
        <v>100</v>
      </c>
      <c r="E38" s="56">
        <v>5.95</v>
      </c>
      <c r="F38" s="56"/>
      <c r="G38" s="26">
        <v>0.28699999999999998</v>
      </c>
      <c r="H38" s="26"/>
      <c r="I38" s="26">
        <v>6.41</v>
      </c>
      <c r="J38" s="27">
        <v>6.87</v>
      </c>
      <c r="K38" s="27"/>
      <c r="L38" s="28">
        <v>1.3</v>
      </c>
      <c r="M38" s="29"/>
      <c r="N38" s="29">
        <v>-31.17</v>
      </c>
    </row>
    <row r="39" spans="1:14" x14ac:dyDescent="0.35">
      <c r="A39" s="24">
        <v>15913</v>
      </c>
      <c r="B39" s="25" t="s">
        <v>94</v>
      </c>
      <c r="C39" s="25" t="s">
        <v>33</v>
      </c>
      <c r="D39" s="25">
        <v>100</v>
      </c>
      <c r="E39" s="56">
        <v>3.56</v>
      </c>
      <c r="F39" s="56"/>
      <c r="G39" s="26">
        <v>0.17399999999999999</v>
      </c>
      <c r="H39" s="26"/>
      <c r="I39" s="26">
        <v>2.83</v>
      </c>
      <c r="J39" s="27">
        <v>5.54</v>
      </c>
      <c r="K39" s="27"/>
      <c r="L39" s="28">
        <v>0.99099999999999999</v>
      </c>
      <c r="M39" s="29"/>
      <c r="N39" s="29">
        <v>-27.82</v>
      </c>
    </row>
    <row r="40" spans="1:14" x14ac:dyDescent="0.35">
      <c r="A40" s="24">
        <v>15914</v>
      </c>
      <c r="B40" s="25" t="s">
        <v>95</v>
      </c>
      <c r="C40" s="25" t="s">
        <v>33</v>
      </c>
      <c r="D40" s="25">
        <v>100</v>
      </c>
      <c r="E40" s="56">
        <v>4.5599999999999996</v>
      </c>
      <c r="F40" s="56"/>
      <c r="G40" s="26">
        <v>0.223</v>
      </c>
      <c r="H40" s="26"/>
      <c r="I40" s="26">
        <v>6.04</v>
      </c>
      <c r="J40" s="27">
        <v>5.29</v>
      </c>
      <c r="K40" s="27"/>
      <c r="L40" s="28">
        <v>0.93799999999999994</v>
      </c>
      <c r="M40" s="29"/>
      <c r="N40" s="29">
        <v>-29.67</v>
      </c>
    </row>
    <row r="41" spans="1:14" x14ac:dyDescent="0.35">
      <c r="A41" s="24">
        <v>15915</v>
      </c>
      <c r="B41" s="25" t="s">
        <v>96</v>
      </c>
      <c r="C41" s="25" t="s">
        <v>33</v>
      </c>
      <c r="D41" s="25">
        <v>100</v>
      </c>
      <c r="E41" s="56">
        <v>5.92</v>
      </c>
      <c r="F41" s="56"/>
      <c r="G41" s="26">
        <v>0.28499999999999998</v>
      </c>
      <c r="H41" s="26"/>
      <c r="I41" s="26">
        <v>6.48</v>
      </c>
      <c r="J41" s="27">
        <v>6.8</v>
      </c>
      <c r="K41" s="27"/>
      <c r="L41" s="28">
        <v>1.29</v>
      </c>
      <c r="M41" s="29"/>
      <c r="N41" s="29">
        <v>-31.29</v>
      </c>
    </row>
    <row r="42" spans="1:14" x14ac:dyDescent="0.35">
      <c r="A42" s="24">
        <v>15916</v>
      </c>
      <c r="B42" s="25" t="s">
        <v>97</v>
      </c>
      <c r="C42" s="25" t="s">
        <v>33</v>
      </c>
      <c r="D42" s="25">
        <v>100</v>
      </c>
      <c r="E42" s="56">
        <v>4.42</v>
      </c>
      <c r="F42" s="56"/>
      <c r="G42" s="26">
        <v>0.215</v>
      </c>
      <c r="H42" s="26"/>
      <c r="I42" s="26">
        <v>7.4</v>
      </c>
      <c r="J42" s="27">
        <v>6.65</v>
      </c>
      <c r="K42" s="27"/>
      <c r="L42" s="28">
        <v>1.24</v>
      </c>
      <c r="M42" s="29"/>
      <c r="N42" s="29">
        <v>-31.44</v>
      </c>
    </row>
    <row r="43" spans="1:14" x14ac:dyDescent="0.35">
      <c r="A43" s="24">
        <v>15917</v>
      </c>
      <c r="B43" s="25" t="s">
        <v>98</v>
      </c>
      <c r="C43" s="25" t="s">
        <v>33</v>
      </c>
      <c r="D43" s="25">
        <v>100</v>
      </c>
      <c r="E43" s="56">
        <v>4.46</v>
      </c>
      <c r="F43" s="56"/>
      <c r="G43" s="26">
        <v>0.219</v>
      </c>
      <c r="H43" s="26"/>
      <c r="I43" s="26">
        <v>6</v>
      </c>
      <c r="J43" s="27">
        <v>5.37</v>
      </c>
      <c r="K43" s="27"/>
      <c r="L43" s="28">
        <v>0.94</v>
      </c>
      <c r="M43" s="29"/>
      <c r="N43" s="29">
        <v>-31.23</v>
      </c>
    </row>
    <row r="44" spans="1:14" x14ac:dyDescent="0.35">
      <c r="A44" s="24">
        <v>15918</v>
      </c>
      <c r="B44" s="25" t="s">
        <v>99</v>
      </c>
      <c r="C44" s="25" t="s">
        <v>33</v>
      </c>
      <c r="D44" s="25">
        <v>100</v>
      </c>
      <c r="E44" s="56">
        <v>5.6</v>
      </c>
      <c r="F44" s="56"/>
      <c r="G44" s="26">
        <v>0.26700000000000002</v>
      </c>
      <c r="H44" s="26"/>
      <c r="I44" s="26">
        <v>3.94</v>
      </c>
      <c r="J44" s="27">
        <v>8.1300000000000008</v>
      </c>
      <c r="K44" s="27"/>
      <c r="L44" s="28">
        <v>1.59</v>
      </c>
      <c r="M44" s="29"/>
      <c r="N44" s="29">
        <v>-27.48</v>
      </c>
    </row>
    <row r="45" spans="1:14" x14ac:dyDescent="0.35">
      <c r="A45" s="24">
        <v>15919</v>
      </c>
      <c r="B45" s="25" t="s">
        <v>100</v>
      </c>
      <c r="C45" s="25" t="s">
        <v>33</v>
      </c>
      <c r="D45" s="25">
        <v>100</v>
      </c>
      <c r="E45" s="56">
        <v>6.27</v>
      </c>
      <c r="F45" s="56"/>
      <c r="G45" s="26">
        <v>0.30099999999999999</v>
      </c>
      <c r="H45" s="26"/>
      <c r="I45" s="26">
        <v>5.4</v>
      </c>
      <c r="J45" s="27">
        <v>7.03</v>
      </c>
      <c r="K45" s="27"/>
      <c r="L45" s="28">
        <v>1.3</v>
      </c>
      <c r="M45" s="29"/>
      <c r="N45" s="29">
        <v>-30.24</v>
      </c>
    </row>
    <row r="46" spans="1:14" x14ac:dyDescent="0.35">
      <c r="A46" s="24">
        <v>15920</v>
      </c>
      <c r="B46" s="25" t="s">
        <v>101</v>
      </c>
      <c r="C46" s="25" t="s">
        <v>33</v>
      </c>
      <c r="D46" s="25">
        <v>100</v>
      </c>
      <c r="E46" s="56">
        <v>5.0999999999999996</v>
      </c>
      <c r="F46" s="56"/>
      <c r="G46" s="26">
        <v>0.246</v>
      </c>
      <c r="H46" s="26"/>
      <c r="I46" s="26">
        <v>10.31</v>
      </c>
      <c r="J46" s="27">
        <v>5.68</v>
      </c>
      <c r="K46" s="27"/>
      <c r="L46" s="28">
        <v>1.01</v>
      </c>
      <c r="M46" s="29"/>
      <c r="N46" s="29">
        <v>-34.33</v>
      </c>
    </row>
    <row r="47" spans="1:14" x14ac:dyDescent="0.35">
      <c r="A47" s="24">
        <v>15921</v>
      </c>
      <c r="B47" s="25" t="s">
        <v>102</v>
      </c>
      <c r="C47" s="25" t="s">
        <v>33</v>
      </c>
      <c r="D47" s="25">
        <v>100</v>
      </c>
      <c r="E47" s="56">
        <v>4.74</v>
      </c>
      <c r="F47" s="56"/>
      <c r="G47" s="26">
        <v>0.23100000000000001</v>
      </c>
      <c r="H47" s="26"/>
      <c r="I47" s="26">
        <v>10.02</v>
      </c>
      <c r="J47" s="27">
        <v>5.33</v>
      </c>
      <c r="K47" s="27"/>
      <c r="L47" s="28">
        <v>0.93100000000000005</v>
      </c>
      <c r="M47" s="29"/>
      <c r="N47" s="29">
        <v>-32.86</v>
      </c>
    </row>
    <row r="48" spans="1:14" x14ac:dyDescent="0.35">
      <c r="A48" s="24">
        <v>15922</v>
      </c>
      <c r="B48" s="25" t="s">
        <v>103</v>
      </c>
      <c r="C48" s="25" t="s">
        <v>33</v>
      </c>
      <c r="D48" s="25">
        <v>100</v>
      </c>
      <c r="E48" s="56">
        <v>4.92</v>
      </c>
      <c r="F48" s="56"/>
      <c r="G48" s="26">
        <v>0.23899999999999999</v>
      </c>
      <c r="H48" s="26"/>
      <c r="I48" s="26">
        <v>10.97</v>
      </c>
      <c r="J48" s="27">
        <v>5.66</v>
      </c>
      <c r="K48" s="27"/>
      <c r="L48" s="28">
        <v>1.01</v>
      </c>
      <c r="M48" s="29"/>
      <c r="N48" s="29">
        <v>-35.700000000000003</v>
      </c>
    </row>
    <row r="49" spans="1:14" x14ac:dyDescent="0.35">
      <c r="A49" s="24">
        <v>15923</v>
      </c>
      <c r="B49" s="25" t="s">
        <v>104</v>
      </c>
      <c r="C49" s="25" t="s">
        <v>33</v>
      </c>
      <c r="D49" s="25">
        <v>100</v>
      </c>
      <c r="E49" s="56">
        <v>4.9800000000000004</v>
      </c>
      <c r="F49" s="56"/>
      <c r="G49" s="26">
        <v>0.24</v>
      </c>
      <c r="H49" s="26"/>
      <c r="I49" s="26">
        <v>10.57</v>
      </c>
      <c r="J49" s="27">
        <v>5.98</v>
      </c>
      <c r="K49" s="27"/>
      <c r="L49" s="28">
        <v>1.08</v>
      </c>
      <c r="M49" s="29"/>
      <c r="N49" s="29">
        <v>-35.83</v>
      </c>
    </row>
    <row r="50" spans="1:14" x14ac:dyDescent="0.35">
      <c r="A50" s="24">
        <v>15924</v>
      </c>
      <c r="B50" s="25" t="s">
        <v>105</v>
      </c>
      <c r="C50" s="25" t="s">
        <v>33</v>
      </c>
      <c r="D50" s="25">
        <v>100</v>
      </c>
      <c r="E50" s="56">
        <v>4.93</v>
      </c>
      <c r="F50" s="56"/>
      <c r="G50" s="26">
        <v>0.23599999999999999</v>
      </c>
      <c r="H50" s="26"/>
      <c r="I50" s="26">
        <v>9.3699999999999992</v>
      </c>
      <c r="J50" s="27">
        <v>6.74</v>
      </c>
      <c r="K50" s="27"/>
      <c r="L50" s="28">
        <v>1.25</v>
      </c>
      <c r="M50" s="29"/>
      <c r="N50" s="29">
        <v>-37.67</v>
      </c>
    </row>
    <row r="51" spans="1:14" x14ac:dyDescent="0.35">
      <c r="A51" s="24">
        <v>15925</v>
      </c>
      <c r="B51" s="25" t="s">
        <v>106</v>
      </c>
      <c r="C51" s="25" t="s">
        <v>33</v>
      </c>
      <c r="D51" s="25">
        <v>100</v>
      </c>
      <c r="E51" s="56" t="s">
        <v>84</v>
      </c>
      <c r="F51" s="56"/>
      <c r="G51" s="26">
        <v>3.0400000000000002E-3</v>
      </c>
      <c r="H51" s="26"/>
      <c r="I51" s="26" t="s">
        <v>84</v>
      </c>
      <c r="J51" s="27" t="s">
        <v>84</v>
      </c>
      <c r="K51" s="27"/>
      <c r="L51" s="28">
        <v>5.2399999999999999E-3</v>
      </c>
      <c r="M51" s="29"/>
      <c r="N51" s="29" t="s">
        <v>84</v>
      </c>
    </row>
    <row r="52" spans="1:14" x14ac:dyDescent="0.35">
      <c r="A52" s="24">
        <v>15926</v>
      </c>
      <c r="B52" s="25" t="s">
        <v>107</v>
      </c>
      <c r="C52" s="25" t="s">
        <v>33</v>
      </c>
      <c r="D52" s="25">
        <v>100</v>
      </c>
      <c r="E52" s="56">
        <v>4.93</v>
      </c>
      <c r="F52" s="56"/>
      <c r="G52" s="26">
        <v>0.23899999999999999</v>
      </c>
      <c r="H52" s="26"/>
      <c r="I52" s="26">
        <v>10.14</v>
      </c>
      <c r="J52" s="27">
        <v>5.61</v>
      </c>
      <c r="K52" s="27"/>
      <c r="L52" s="28">
        <v>0.99</v>
      </c>
      <c r="M52" s="29"/>
      <c r="N52" s="29">
        <v>-32.83</v>
      </c>
    </row>
    <row r="53" spans="1:14" x14ac:dyDescent="0.35">
      <c r="A53" s="24">
        <v>15927</v>
      </c>
      <c r="B53" s="25" t="s">
        <v>108</v>
      </c>
      <c r="C53" s="25" t="s">
        <v>33</v>
      </c>
      <c r="D53" s="25">
        <v>100</v>
      </c>
      <c r="E53" s="56">
        <v>7.19</v>
      </c>
      <c r="F53" s="56"/>
      <c r="G53" s="26">
        <v>0.33900000000000002</v>
      </c>
      <c r="H53" s="26"/>
      <c r="I53" s="26">
        <v>6.83</v>
      </c>
      <c r="J53" s="27">
        <v>8.33</v>
      </c>
      <c r="K53" s="27"/>
      <c r="L53" s="28">
        <v>1.65</v>
      </c>
      <c r="M53" s="29"/>
      <c r="N53" s="29">
        <v>-32.03</v>
      </c>
    </row>
    <row r="54" spans="1:14" x14ac:dyDescent="0.35">
      <c r="A54" s="24">
        <v>15928</v>
      </c>
      <c r="B54" s="25" t="s">
        <v>109</v>
      </c>
      <c r="C54" s="25" t="s">
        <v>33</v>
      </c>
      <c r="D54" s="25">
        <v>100</v>
      </c>
      <c r="E54" s="56">
        <v>5.0999999999999996</v>
      </c>
      <c r="F54" s="56"/>
      <c r="G54" s="26">
        <v>0.245</v>
      </c>
      <c r="H54" s="26"/>
      <c r="I54" s="26">
        <v>6.09</v>
      </c>
      <c r="J54" s="27">
        <v>5.69</v>
      </c>
      <c r="K54" s="27"/>
      <c r="L54" s="28">
        <v>1.02</v>
      </c>
      <c r="M54" s="29"/>
      <c r="N54" s="29">
        <v>-29.51</v>
      </c>
    </row>
    <row r="55" spans="1:14" x14ac:dyDescent="0.35">
      <c r="A55" s="24">
        <v>15929</v>
      </c>
      <c r="B55" s="25" t="s">
        <v>110</v>
      </c>
      <c r="C55" s="25" t="s">
        <v>33</v>
      </c>
      <c r="D55" s="25">
        <v>100</v>
      </c>
      <c r="E55" s="56">
        <v>5.05</v>
      </c>
      <c r="F55" s="56"/>
      <c r="G55" s="26">
        <v>0.24299999999999999</v>
      </c>
      <c r="H55" s="26"/>
      <c r="I55" s="26">
        <v>4.47</v>
      </c>
      <c r="J55" s="27">
        <v>6.57</v>
      </c>
      <c r="K55" s="27"/>
      <c r="L55" s="28">
        <v>1.21</v>
      </c>
      <c r="M55" s="29"/>
      <c r="N55" s="29">
        <v>-31.28</v>
      </c>
    </row>
    <row r="56" spans="1:14" x14ac:dyDescent="0.35">
      <c r="A56" s="24">
        <v>15930</v>
      </c>
      <c r="B56" s="25" t="s">
        <v>111</v>
      </c>
      <c r="C56" s="25" t="s">
        <v>33</v>
      </c>
      <c r="D56" s="25">
        <v>100</v>
      </c>
      <c r="E56" s="56">
        <v>5.46</v>
      </c>
      <c r="F56" s="56"/>
      <c r="G56" s="26">
        <v>0.26300000000000001</v>
      </c>
      <c r="H56" s="26"/>
      <c r="I56" s="26">
        <v>6.59</v>
      </c>
      <c r="J56" s="27">
        <v>6.01</v>
      </c>
      <c r="K56" s="27"/>
      <c r="L56" s="28">
        <v>1.08</v>
      </c>
      <c r="M56" s="29"/>
      <c r="N56" s="29">
        <v>-31.22</v>
      </c>
    </row>
    <row r="57" spans="1:14" x14ac:dyDescent="0.35">
      <c r="A57" s="24">
        <v>15931</v>
      </c>
      <c r="B57" s="25" t="s">
        <v>112</v>
      </c>
      <c r="C57" s="25" t="s">
        <v>33</v>
      </c>
      <c r="D57" s="25">
        <v>100</v>
      </c>
      <c r="E57" s="56">
        <v>6.14</v>
      </c>
      <c r="F57" s="56"/>
      <c r="G57" s="26">
        <v>0.29099999999999998</v>
      </c>
      <c r="H57" s="26"/>
      <c r="I57" s="26">
        <v>6.9</v>
      </c>
      <c r="J57" s="27">
        <v>6.77</v>
      </c>
      <c r="K57" s="27"/>
      <c r="L57" s="28">
        <v>1.24</v>
      </c>
      <c r="M57" s="29"/>
      <c r="N57" s="29">
        <v>-31.48</v>
      </c>
    </row>
    <row r="58" spans="1:14" x14ac:dyDescent="0.35">
      <c r="A58" s="24">
        <v>15932</v>
      </c>
      <c r="B58" s="25" t="s">
        <v>113</v>
      </c>
      <c r="C58" s="25" t="s">
        <v>33</v>
      </c>
      <c r="D58" s="25">
        <v>100</v>
      </c>
      <c r="E58" s="56">
        <v>6.29</v>
      </c>
      <c r="F58" s="56"/>
      <c r="G58" s="26">
        <v>0.30099999999999999</v>
      </c>
      <c r="H58" s="26"/>
      <c r="I58" s="26">
        <v>6.5</v>
      </c>
      <c r="J58" s="27">
        <v>6.36</v>
      </c>
      <c r="K58" s="27"/>
      <c r="L58" s="28">
        <v>1.1499999999999999</v>
      </c>
      <c r="M58" s="29"/>
      <c r="N58" s="29">
        <v>-31.02</v>
      </c>
    </row>
    <row r="59" spans="1:14" x14ac:dyDescent="0.35">
      <c r="A59" s="24">
        <v>15933</v>
      </c>
      <c r="B59" s="25" t="s">
        <v>114</v>
      </c>
      <c r="C59" s="25" t="s">
        <v>33</v>
      </c>
      <c r="D59" s="25">
        <v>100</v>
      </c>
      <c r="E59" s="56">
        <v>5.46</v>
      </c>
      <c r="F59" s="56"/>
      <c r="G59" s="26">
        <v>0.26300000000000001</v>
      </c>
      <c r="H59" s="26"/>
      <c r="I59" s="26">
        <v>4.8</v>
      </c>
      <c r="J59" s="27">
        <v>6.16</v>
      </c>
      <c r="K59" s="27"/>
      <c r="L59" s="28">
        <v>1.1100000000000001</v>
      </c>
      <c r="M59" s="29"/>
      <c r="N59" s="29">
        <v>-28.3</v>
      </c>
    </row>
    <row r="60" spans="1:14" x14ac:dyDescent="0.35">
      <c r="A60" s="24">
        <v>15934</v>
      </c>
      <c r="B60" s="25" t="s">
        <v>115</v>
      </c>
      <c r="C60" s="25" t="s">
        <v>33</v>
      </c>
      <c r="D60" s="25">
        <v>100</v>
      </c>
      <c r="E60" s="56">
        <v>5.32</v>
      </c>
      <c r="F60" s="56"/>
      <c r="G60" s="26">
        <v>0.25600000000000001</v>
      </c>
      <c r="H60" s="26"/>
      <c r="I60" s="26">
        <v>6.52</v>
      </c>
      <c r="J60" s="27">
        <v>5.32</v>
      </c>
      <c r="K60" s="27"/>
      <c r="L60" s="28">
        <v>0.94499999999999995</v>
      </c>
      <c r="M60" s="29"/>
      <c r="N60" s="29">
        <v>-29.49</v>
      </c>
    </row>
    <row r="61" spans="1:14" x14ac:dyDescent="0.35">
      <c r="A61" s="24">
        <v>15935</v>
      </c>
      <c r="B61" s="25" t="s">
        <v>116</v>
      </c>
      <c r="C61" s="25" t="s">
        <v>33</v>
      </c>
      <c r="D61" s="25">
        <v>100</v>
      </c>
      <c r="E61" s="56" t="s">
        <v>84</v>
      </c>
      <c r="F61" s="56"/>
      <c r="G61" s="26">
        <v>2.7599999999999999E-3</v>
      </c>
      <c r="H61" s="26"/>
      <c r="I61" s="26" t="s">
        <v>84</v>
      </c>
      <c r="J61" s="27" t="s">
        <v>84</v>
      </c>
      <c r="K61" s="27"/>
      <c r="L61" s="28">
        <v>4.5999999999999999E-3</v>
      </c>
      <c r="M61" s="29"/>
      <c r="N61" s="29" t="s">
        <v>84</v>
      </c>
    </row>
    <row r="62" spans="1:14" x14ac:dyDescent="0.35">
      <c r="A62" s="24">
        <v>15936</v>
      </c>
      <c r="B62" s="25" t="s">
        <v>3</v>
      </c>
      <c r="C62" s="25" t="s">
        <v>30</v>
      </c>
      <c r="D62" s="25">
        <v>0.79700000000000004</v>
      </c>
      <c r="E62" s="56">
        <v>3.09</v>
      </c>
      <c r="F62" s="56"/>
      <c r="G62" s="26">
        <v>10.3</v>
      </c>
      <c r="H62" s="26"/>
      <c r="I62" s="26">
        <v>11</v>
      </c>
      <c r="J62" s="27">
        <v>4.05</v>
      </c>
      <c r="K62" s="27"/>
      <c r="L62" s="28">
        <v>45.1</v>
      </c>
      <c r="M62" s="29"/>
      <c r="N62" s="29">
        <v>-18.329999999999998</v>
      </c>
    </row>
    <row r="63" spans="1:14" x14ac:dyDescent="0.35">
      <c r="A63" s="24">
        <v>15937</v>
      </c>
      <c r="B63" s="25" t="s">
        <v>5</v>
      </c>
      <c r="C63" s="25" t="s">
        <v>30</v>
      </c>
      <c r="D63" s="25">
        <v>0.72699999999999998</v>
      </c>
      <c r="E63" s="56">
        <v>2.84</v>
      </c>
      <c r="F63" s="56"/>
      <c r="G63" s="26">
        <v>9.83</v>
      </c>
      <c r="H63" s="26"/>
      <c r="I63" s="26">
        <v>47.29</v>
      </c>
      <c r="J63" s="27">
        <v>4.0599999999999996</v>
      </c>
      <c r="K63" s="27"/>
      <c r="L63" s="28">
        <v>42.1</v>
      </c>
      <c r="M63" s="29"/>
      <c r="N63" s="29">
        <v>37.590000000000003</v>
      </c>
    </row>
    <row r="64" spans="1:14" x14ac:dyDescent="0.35">
      <c r="A64" s="24">
        <v>15938</v>
      </c>
      <c r="B64" s="25" t="s">
        <v>4</v>
      </c>
      <c r="C64" s="25" t="s">
        <v>30</v>
      </c>
      <c r="D64" s="25">
        <v>1.002</v>
      </c>
      <c r="E64" s="56">
        <v>3.9</v>
      </c>
      <c r="F64" s="56"/>
      <c r="G64" s="26">
        <v>9.48</v>
      </c>
      <c r="H64" s="26"/>
      <c r="I64" s="26">
        <v>-4.51</v>
      </c>
      <c r="J64" s="27">
        <v>5.28</v>
      </c>
      <c r="K64" s="27"/>
      <c r="L64" s="28">
        <v>40.799999999999997</v>
      </c>
      <c r="M64" s="29"/>
      <c r="N64" s="29">
        <v>-26.52</v>
      </c>
    </row>
    <row r="65" spans="1:14" x14ac:dyDescent="0.35">
      <c r="A65" s="24">
        <v>15939</v>
      </c>
      <c r="B65" s="25" t="s">
        <v>11</v>
      </c>
      <c r="C65" s="25" t="s">
        <v>31</v>
      </c>
      <c r="D65" s="25">
        <v>1.0529999999999999</v>
      </c>
      <c r="E65" s="56">
        <v>3.87</v>
      </c>
      <c r="F65" s="56"/>
      <c r="G65" s="26">
        <v>11.6</v>
      </c>
      <c r="H65" s="26"/>
      <c r="I65" s="26">
        <v>4.21</v>
      </c>
      <c r="J65" s="27">
        <v>5.36</v>
      </c>
      <c r="K65" s="27"/>
      <c r="L65" s="28">
        <v>30</v>
      </c>
      <c r="M65" s="29"/>
      <c r="N65" s="29">
        <v>-13.5</v>
      </c>
    </row>
    <row r="66" spans="1:14" x14ac:dyDescent="0.35">
      <c r="A66" s="24">
        <v>15940</v>
      </c>
      <c r="B66" s="25" t="s">
        <v>32</v>
      </c>
      <c r="C66" s="25" t="s">
        <v>18</v>
      </c>
      <c r="D66" s="25">
        <v>2.6859999999999999</v>
      </c>
      <c r="E66" s="56">
        <v>3.38</v>
      </c>
      <c r="F66" s="56"/>
      <c r="G66" s="26">
        <v>2.92</v>
      </c>
      <c r="H66" s="26"/>
      <c r="I66" s="26">
        <v>1.6</v>
      </c>
      <c r="J66" s="27">
        <v>4.74</v>
      </c>
      <c r="K66" s="27"/>
      <c r="L66" s="28">
        <v>46</v>
      </c>
      <c r="M66" s="29"/>
      <c r="N66" s="29">
        <v>-26.15</v>
      </c>
    </row>
    <row r="67" spans="1:14" x14ac:dyDescent="0.35">
      <c r="A67" s="24">
        <v>15941</v>
      </c>
      <c r="B67" s="25" t="s">
        <v>117</v>
      </c>
      <c r="C67" s="25" t="s">
        <v>33</v>
      </c>
      <c r="D67" s="25">
        <v>100</v>
      </c>
      <c r="E67" s="56">
        <v>3.9</v>
      </c>
      <c r="F67" s="56"/>
      <c r="G67" s="26">
        <v>0.188</v>
      </c>
      <c r="H67" s="26"/>
      <c r="I67" s="26">
        <v>4.9000000000000004</v>
      </c>
      <c r="J67" s="27">
        <v>5.4</v>
      </c>
      <c r="K67" s="27"/>
      <c r="L67" s="28">
        <v>0.89</v>
      </c>
      <c r="M67" s="29"/>
      <c r="N67" s="29">
        <v>-31.87</v>
      </c>
    </row>
    <row r="68" spans="1:14" x14ac:dyDescent="0.35">
      <c r="A68" s="24">
        <v>15942</v>
      </c>
      <c r="B68" s="25" t="s">
        <v>34</v>
      </c>
      <c r="C68" s="25" t="s">
        <v>33</v>
      </c>
      <c r="D68" s="25">
        <v>100</v>
      </c>
      <c r="E68" s="56">
        <v>4.58</v>
      </c>
      <c r="F68" s="56"/>
      <c r="G68" s="26">
        <v>0.218</v>
      </c>
      <c r="H68" s="26"/>
      <c r="I68" s="26">
        <v>11.51</v>
      </c>
      <c r="J68" s="27">
        <v>7.4</v>
      </c>
      <c r="K68" s="27"/>
      <c r="L68" s="28">
        <v>1.34</v>
      </c>
      <c r="M68" s="29"/>
      <c r="N68" s="29">
        <v>-30.07</v>
      </c>
    </row>
    <row r="69" spans="1:14" x14ac:dyDescent="0.35">
      <c r="A69" s="24">
        <v>15943</v>
      </c>
      <c r="B69" s="25" t="s">
        <v>35</v>
      </c>
      <c r="C69" s="25" t="s">
        <v>33</v>
      </c>
      <c r="D69" s="25">
        <v>100</v>
      </c>
      <c r="E69" s="56">
        <v>4.3899999999999997</v>
      </c>
      <c r="F69" s="56"/>
      <c r="G69" s="26">
        <v>0.214</v>
      </c>
      <c r="H69" s="26"/>
      <c r="I69" s="26">
        <v>11.79</v>
      </c>
      <c r="J69" s="27">
        <v>5.59</v>
      </c>
      <c r="K69" s="27"/>
      <c r="L69" s="28">
        <v>0.93400000000000005</v>
      </c>
      <c r="M69" s="29"/>
      <c r="N69" s="29">
        <v>-29.18</v>
      </c>
    </row>
    <row r="70" spans="1:14" x14ac:dyDescent="0.35">
      <c r="A70" s="24">
        <v>15944</v>
      </c>
      <c r="B70" s="25" t="s">
        <v>36</v>
      </c>
      <c r="C70" s="25" t="s">
        <v>33</v>
      </c>
      <c r="D70" s="25">
        <v>100</v>
      </c>
      <c r="E70" s="56">
        <v>4.5199999999999996</v>
      </c>
      <c r="F70" s="56"/>
      <c r="G70" s="26">
        <v>0.217</v>
      </c>
      <c r="H70" s="26"/>
      <c r="I70" s="26">
        <v>14.1</v>
      </c>
      <c r="J70" s="27">
        <v>5.62</v>
      </c>
      <c r="K70" s="27"/>
      <c r="L70" s="28">
        <v>0.93500000000000005</v>
      </c>
      <c r="M70" s="29"/>
      <c r="N70" s="29">
        <v>-32.24</v>
      </c>
    </row>
    <row r="71" spans="1:14" x14ac:dyDescent="0.35">
      <c r="A71" s="24">
        <v>15945</v>
      </c>
      <c r="B71" s="25" t="s">
        <v>37</v>
      </c>
      <c r="C71" s="25" t="s">
        <v>33</v>
      </c>
      <c r="D71" s="25">
        <v>100</v>
      </c>
      <c r="E71" s="56">
        <v>3.19</v>
      </c>
      <c r="F71" s="56"/>
      <c r="G71" s="26">
        <v>0.156</v>
      </c>
      <c r="H71" s="26"/>
      <c r="I71" s="26">
        <v>13.88</v>
      </c>
      <c r="J71" s="27">
        <v>3.92</v>
      </c>
      <c r="K71" s="27"/>
      <c r="L71" s="28">
        <v>0.60799999999999998</v>
      </c>
      <c r="M71" s="29"/>
      <c r="N71" s="29">
        <v>-32.29</v>
      </c>
    </row>
    <row r="72" spans="1:14" x14ac:dyDescent="0.35">
      <c r="A72" s="24">
        <v>15946</v>
      </c>
      <c r="B72" s="25" t="s">
        <v>38</v>
      </c>
      <c r="C72" s="25" t="s">
        <v>33</v>
      </c>
      <c r="D72" s="25">
        <v>100</v>
      </c>
      <c r="E72" s="56">
        <v>1.41</v>
      </c>
      <c r="F72" s="56"/>
      <c r="G72" s="26">
        <v>7.2599999999999998E-2</v>
      </c>
      <c r="H72" s="26"/>
      <c r="I72" s="26">
        <v>10.02</v>
      </c>
      <c r="J72" s="27">
        <v>2.23</v>
      </c>
      <c r="K72" s="27"/>
      <c r="L72" s="28">
        <v>0.32700000000000001</v>
      </c>
      <c r="M72" s="29"/>
      <c r="N72" s="29">
        <v>-29.05</v>
      </c>
    </row>
    <row r="73" spans="1:14" x14ac:dyDescent="0.35">
      <c r="A73" s="24">
        <v>15947</v>
      </c>
      <c r="B73" s="25" t="s">
        <v>39</v>
      </c>
      <c r="C73" s="25" t="s">
        <v>33</v>
      </c>
      <c r="D73" s="25">
        <v>100</v>
      </c>
      <c r="E73" s="56">
        <v>5.0999999999999996</v>
      </c>
      <c r="F73" s="56"/>
      <c r="G73" s="26">
        <v>0.24399999999999999</v>
      </c>
      <c r="H73" s="26"/>
      <c r="I73" s="26">
        <v>9.49</v>
      </c>
      <c r="J73" s="27">
        <v>5.95</v>
      </c>
      <c r="K73" s="27"/>
      <c r="L73" s="28">
        <v>1.01</v>
      </c>
      <c r="M73" s="29"/>
      <c r="N73" s="29">
        <v>-30.21</v>
      </c>
    </row>
    <row r="74" spans="1:14" x14ac:dyDescent="0.35">
      <c r="A74" s="24">
        <v>15948</v>
      </c>
      <c r="B74" s="25" t="s">
        <v>40</v>
      </c>
      <c r="C74" s="25" t="s">
        <v>33</v>
      </c>
      <c r="D74" s="25">
        <v>100</v>
      </c>
      <c r="E74" s="56">
        <v>1.61</v>
      </c>
      <c r="F74" s="56"/>
      <c r="G74" s="26">
        <v>8.1699999999999995E-2</v>
      </c>
      <c r="H74" s="26"/>
      <c r="I74" s="26">
        <v>8.2100000000000009</v>
      </c>
      <c r="J74" s="27">
        <v>2.4</v>
      </c>
      <c r="K74" s="27"/>
      <c r="L74" s="28">
        <v>0.35099999999999998</v>
      </c>
      <c r="M74" s="29"/>
      <c r="N74" s="29">
        <v>-34.44</v>
      </c>
    </row>
    <row r="75" spans="1:14" x14ac:dyDescent="0.35">
      <c r="A75" s="24">
        <v>15949</v>
      </c>
      <c r="B75" s="25" t="s">
        <v>41</v>
      </c>
      <c r="C75" s="25" t="s">
        <v>33</v>
      </c>
      <c r="D75" s="25">
        <v>100</v>
      </c>
      <c r="E75" s="56">
        <v>4.83</v>
      </c>
      <c r="F75" s="56"/>
      <c r="G75" s="26">
        <v>0.23100000000000001</v>
      </c>
      <c r="H75" s="26"/>
      <c r="I75" s="26">
        <v>9.74</v>
      </c>
      <c r="J75" s="27">
        <v>6.3</v>
      </c>
      <c r="K75" s="27"/>
      <c r="L75" s="28">
        <v>1.07</v>
      </c>
      <c r="M75" s="29"/>
      <c r="N75" s="29">
        <v>-38.229999999999997</v>
      </c>
    </row>
    <row r="76" spans="1:14" x14ac:dyDescent="0.35">
      <c r="A76" s="24">
        <v>15950</v>
      </c>
      <c r="B76" s="25" t="s">
        <v>42</v>
      </c>
      <c r="C76" s="25" t="s">
        <v>33</v>
      </c>
      <c r="D76" s="25">
        <v>100</v>
      </c>
      <c r="E76" s="56">
        <v>4.5199999999999996</v>
      </c>
      <c r="F76" s="56"/>
      <c r="G76" s="26">
        <v>0.219</v>
      </c>
      <c r="H76" s="26"/>
      <c r="I76" s="26">
        <v>10.69</v>
      </c>
      <c r="J76" s="27">
        <v>5.2</v>
      </c>
      <c r="K76" s="27"/>
      <c r="L76" s="28">
        <v>0.84599999999999997</v>
      </c>
      <c r="M76" s="29"/>
      <c r="N76" s="29">
        <v>-33.46</v>
      </c>
    </row>
    <row r="77" spans="1:14" x14ac:dyDescent="0.35">
      <c r="A77" s="24">
        <v>15951</v>
      </c>
      <c r="B77" s="25" t="s">
        <v>89</v>
      </c>
      <c r="C77" s="25" t="s">
        <v>33</v>
      </c>
      <c r="D77" s="25">
        <v>100</v>
      </c>
      <c r="E77" s="56">
        <v>2.84</v>
      </c>
      <c r="F77" s="56"/>
      <c r="G77" s="26">
        <v>0.14000000000000001</v>
      </c>
      <c r="H77" s="26"/>
      <c r="I77" s="26">
        <v>8.5500000000000007</v>
      </c>
      <c r="J77" s="27">
        <v>4.29</v>
      </c>
      <c r="K77" s="27"/>
      <c r="L77" s="28">
        <v>0.67200000000000004</v>
      </c>
      <c r="M77" s="29"/>
      <c r="N77" s="29">
        <v>-31.59</v>
      </c>
    </row>
    <row r="78" spans="1:14" x14ac:dyDescent="0.35">
      <c r="A78" s="24">
        <v>15952</v>
      </c>
      <c r="B78" s="25" t="s">
        <v>90</v>
      </c>
      <c r="C78" s="25" t="s">
        <v>33</v>
      </c>
      <c r="D78" s="25">
        <v>100</v>
      </c>
      <c r="E78" s="56">
        <v>2.8</v>
      </c>
      <c r="F78" s="56"/>
      <c r="G78" s="26">
        <v>0.13800000000000001</v>
      </c>
      <c r="H78" s="26"/>
      <c r="I78" s="26">
        <v>8.1999999999999993</v>
      </c>
      <c r="J78" s="27">
        <v>3.87</v>
      </c>
      <c r="K78" s="27"/>
      <c r="L78" s="28">
        <v>0.59799999999999998</v>
      </c>
      <c r="M78" s="29"/>
      <c r="N78" s="29">
        <v>-32.880000000000003</v>
      </c>
    </row>
    <row r="79" spans="1:14" x14ac:dyDescent="0.35">
      <c r="A79" s="24">
        <v>15953</v>
      </c>
      <c r="B79" s="25" t="s">
        <v>43</v>
      </c>
      <c r="C79" s="25" t="s">
        <v>33</v>
      </c>
      <c r="D79" s="25">
        <v>100</v>
      </c>
      <c r="E79" s="56">
        <v>2.82</v>
      </c>
      <c r="F79" s="56"/>
      <c r="G79" s="26">
        <v>0.13900000000000001</v>
      </c>
      <c r="H79" s="26"/>
      <c r="I79" s="26">
        <v>8.39</v>
      </c>
      <c r="J79" s="27">
        <v>4.3899999999999997</v>
      </c>
      <c r="K79" s="27"/>
      <c r="L79" s="28">
        <v>0.7</v>
      </c>
      <c r="M79" s="29"/>
      <c r="N79" s="29">
        <v>-27.74</v>
      </c>
    </row>
    <row r="80" spans="1:14" x14ac:dyDescent="0.35">
      <c r="A80" s="24">
        <v>15954</v>
      </c>
      <c r="B80" s="25" t="s">
        <v>44</v>
      </c>
      <c r="C80" s="25" t="s">
        <v>33</v>
      </c>
      <c r="D80" s="25">
        <v>100</v>
      </c>
      <c r="E80" s="56">
        <v>5.93</v>
      </c>
      <c r="F80" s="56"/>
      <c r="G80" s="26">
        <v>0.28299999999999997</v>
      </c>
      <c r="H80" s="26"/>
      <c r="I80" s="26">
        <v>9.4</v>
      </c>
      <c r="J80" s="27">
        <v>6.59</v>
      </c>
      <c r="K80" s="27"/>
      <c r="L80" s="28">
        <v>1.1299999999999999</v>
      </c>
      <c r="M80" s="29"/>
      <c r="N80" s="29">
        <v>-30.45</v>
      </c>
    </row>
    <row r="81" spans="1:14" x14ac:dyDescent="0.35">
      <c r="A81" s="24">
        <v>15955</v>
      </c>
      <c r="B81" s="25" t="s">
        <v>45</v>
      </c>
      <c r="C81" s="25" t="s">
        <v>33</v>
      </c>
      <c r="D81" s="25">
        <v>100</v>
      </c>
      <c r="E81" s="56">
        <v>15.14</v>
      </c>
      <c r="F81" s="56"/>
      <c r="G81" s="26">
        <v>0.67900000000000005</v>
      </c>
      <c r="H81" s="26"/>
      <c r="I81" s="26">
        <v>7.18</v>
      </c>
      <c r="J81" s="27">
        <v>13.94</v>
      </c>
      <c r="K81" s="27"/>
      <c r="L81" s="28">
        <v>3.23</v>
      </c>
      <c r="M81" s="29"/>
      <c r="N81" s="29">
        <v>-32.58</v>
      </c>
    </row>
    <row r="82" spans="1:14" x14ac:dyDescent="0.35">
      <c r="A82" s="24">
        <v>15956</v>
      </c>
      <c r="B82" s="25" t="s">
        <v>46</v>
      </c>
      <c r="C82" s="25" t="s">
        <v>33</v>
      </c>
      <c r="D82" s="25">
        <v>100</v>
      </c>
      <c r="E82" s="56">
        <v>2.63</v>
      </c>
      <c r="F82" s="56"/>
      <c r="G82" s="26">
        <v>0.129</v>
      </c>
      <c r="H82" s="26"/>
      <c r="I82" s="26">
        <v>7.13</v>
      </c>
      <c r="J82" s="27">
        <v>4.3499999999999996</v>
      </c>
      <c r="K82" s="27"/>
      <c r="L82" s="28">
        <v>0.68300000000000005</v>
      </c>
      <c r="M82" s="29"/>
      <c r="N82" s="29">
        <v>-28.35</v>
      </c>
    </row>
    <row r="83" spans="1:14" x14ac:dyDescent="0.35">
      <c r="A83" s="24">
        <v>15957</v>
      </c>
      <c r="B83" s="25" t="s">
        <v>47</v>
      </c>
      <c r="C83" s="25" t="s">
        <v>33</v>
      </c>
      <c r="D83" s="25">
        <v>100</v>
      </c>
      <c r="E83" s="56">
        <v>3.06</v>
      </c>
      <c r="F83" s="56"/>
      <c r="G83" s="26">
        <v>0.14799999999999999</v>
      </c>
      <c r="H83" s="26"/>
      <c r="I83" s="26">
        <v>3.6</v>
      </c>
      <c r="J83" s="27">
        <v>4.17</v>
      </c>
      <c r="K83" s="27"/>
      <c r="L83" s="28">
        <v>0.65</v>
      </c>
      <c r="M83" s="29"/>
      <c r="N83" s="29">
        <v>-27.32</v>
      </c>
    </row>
    <row r="84" spans="1:14" x14ac:dyDescent="0.35">
      <c r="A84" s="24">
        <v>15958</v>
      </c>
      <c r="B84" s="25" t="s">
        <v>48</v>
      </c>
      <c r="C84" s="25" t="s">
        <v>33</v>
      </c>
      <c r="D84" s="25">
        <v>100</v>
      </c>
      <c r="E84" s="56">
        <v>4.2</v>
      </c>
      <c r="F84" s="56"/>
      <c r="G84" s="26">
        <v>0.2</v>
      </c>
      <c r="H84" s="26"/>
      <c r="I84" s="26">
        <v>6.47</v>
      </c>
      <c r="J84" s="27">
        <v>6.07</v>
      </c>
      <c r="K84" s="27"/>
      <c r="L84" s="28">
        <v>1.06</v>
      </c>
      <c r="M84" s="29"/>
      <c r="N84" s="29">
        <v>-25.6</v>
      </c>
    </row>
    <row r="85" spans="1:14" x14ac:dyDescent="0.35">
      <c r="A85" s="24">
        <v>15959</v>
      </c>
      <c r="B85" s="25" t="s">
        <v>49</v>
      </c>
      <c r="C85" s="25" t="s">
        <v>33</v>
      </c>
      <c r="D85" s="25">
        <v>100</v>
      </c>
      <c r="E85" s="56">
        <v>4.24</v>
      </c>
      <c r="F85" s="56"/>
      <c r="G85" s="26">
        <v>0.20599999999999999</v>
      </c>
      <c r="H85" s="26"/>
      <c r="I85" s="26">
        <v>10.88</v>
      </c>
      <c r="J85" s="27">
        <v>4.8499999999999996</v>
      </c>
      <c r="K85" s="27"/>
      <c r="L85" s="28">
        <v>0.80500000000000005</v>
      </c>
      <c r="M85" s="29"/>
      <c r="N85" s="29">
        <v>-19.86</v>
      </c>
    </row>
    <row r="86" spans="1:14" x14ac:dyDescent="0.35">
      <c r="A86" s="24">
        <v>15960</v>
      </c>
      <c r="B86" s="25" t="s">
        <v>50</v>
      </c>
      <c r="C86" s="25" t="s">
        <v>33</v>
      </c>
      <c r="D86" s="25">
        <v>100</v>
      </c>
      <c r="E86" s="56">
        <v>3.21</v>
      </c>
      <c r="F86" s="56"/>
      <c r="G86" s="26">
        <v>0.156</v>
      </c>
      <c r="H86" s="26"/>
      <c r="I86" s="26">
        <v>11.8</v>
      </c>
      <c r="J86" s="27">
        <v>4.47</v>
      </c>
      <c r="K86" s="27"/>
      <c r="L86" s="28">
        <v>0.73099999999999998</v>
      </c>
      <c r="M86" s="29"/>
      <c r="N86" s="29">
        <v>-21.54</v>
      </c>
    </row>
    <row r="87" spans="1:14" x14ac:dyDescent="0.35">
      <c r="A87" s="24">
        <v>15961</v>
      </c>
      <c r="B87" s="25" t="s">
        <v>3</v>
      </c>
      <c r="C87" s="25" t="s">
        <v>30</v>
      </c>
      <c r="D87" s="25">
        <v>1.06</v>
      </c>
      <c r="E87" s="56">
        <v>4.1900000000000004</v>
      </c>
      <c r="F87" s="56"/>
      <c r="G87" s="26">
        <v>10.199999999999999</v>
      </c>
      <c r="H87" s="26"/>
      <c r="I87" s="26">
        <v>11.16</v>
      </c>
      <c r="J87" s="27">
        <v>5.22</v>
      </c>
      <c r="K87" s="27"/>
      <c r="L87" s="28">
        <v>45.1</v>
      </c>
      <c r="M87" s="29"/>
      <c r="N87" s="29">
        <v>-18.239999999999998</v>
      </c>
    </row>
    <row r="88" spans="1:14" x14ac:dyDescent="0.35">
      <c r="A88" s="24">
        <v>15962</v>
      </c>
      <c r="B88" s="25" t="s">
        <v>3</v>
      </c>
      <c r="C88" s="25" t="s">
        <v>30</v>
      </c>
      <c r="D88" s="25">
        <v>1.1910000000000001</v>
      </c>
      <c r="E88" s="56">
        <v>4.76</v>
      </c>
      <c r="F88" s="56"/>
      <c r="G88" s="26">
        <v>10.199999999999999</v>
      </c>
      <c r="H88" s="26"/>
      <c r="I88" s="26">
        <v>11.17</v>
      </c>
      <c r="J88" s="27">
        <v>5.87</v>
      </c>
      <c r="K88" s="27"/>
      <c r="L88" s="28">
        <v>44.9</v>
      </c>
      <c r="M88" s="29"/>
      <c r="N88" s="29">
        <v>-18.190000000000001</v>
      </c>
    </row>
    <row r="89" spans="1:14" x14ac:dyDescent="0.35">
      <c r="A89" s="24">
        <v>15963</v>
      </c>
      <c r="B89" s="25" t="s">
        <v>51</v>
      </c>
      <c r="C89" s="25" t="s">
        <v>33</v>
      </c>
      <c r="D89" s="25">
        <v>100</v>
      </c>
      <c r="E89" s="56">
        <v>3.6</v>
      </c>
      <c r="F89" s="56"/>
      <c r="G89" s="26">
        <v>0.17299999999999999</v>
      </c>
      <c r="H89" s="26"/>
      <c r="I89" s="26">
        <v>9</v>
      </c>
      <c r="J89" s="27">
        <v>5.91</v>
      </c>
      <c r="K89" s="27"/>
      <c r="L89" s="28">
        <v>1.02</v>
      </c>
      <c r="M89" s="29"/>
      <c r="N89" s="29">
        <v>-19.23</v>
      </c>
    </row>
    <row r="90" spans="1:14" x14ac:dyDescent="0.35">
      <c r="A90" s="24">
        <v>15964</v>
      </c>
      <c r="B90" s="25" t="s">
        <v>52</v>
      </c>
      <c r="C90" s="25" t="s">
        <v>33</v>
      </c>
      <c r="D90" s="25">
        <v>100</v>
      </c>
      <c r="E90" s="56">
        <v>5.29</v>
      </c>
      <c r="F90" s="56"/>
      <c r="G90" s="26">
        <v>0.251</v>
      </c>
      <c r="H90" s="26"/>
      <c r="I90" s="26">
        <v>8.4600000000000009</v>
      </c>
      <c r="J90" s="27">
        <v>6.25</v>
      </c>
      <c r="K90" s="27"/>
      <c r="L90" s="28">
        <v>1.1100000000000001</v>
      </c>
      <c r="M90" s="29"/>
      <c r="N90" s="29">
        <v>-24.35</v>
      </c>
    </row>
    <row r="91" spans="1:14" x14ac:dyDescent="0.35">
      <c r="A91" s="24">
        <v>15965</v>
      </c>
      <c r="B91" s="25" t="s">
        <v>91</v>
      </c>
      <c r="C91" s="25" t="s">
        <v>33</v>
      </c>
      <c r="D91" s="25">
        <v>100</v>
      </c>
      <c r="E91" s="56">
        <v>9.7799999999999994</v>
      </c>
      <c r="F91" s="56"/>
      <c r="G91" s="26">
        <v>0.44900000000000001</v>
      </c>
      <c r="H91" s="26"/>
      <c r="I91" s="26">
        <v>7.01</v>
      </c>
      <c r="J91" s="27">
        <v>11.33</v>
      </c>
      <c r="K91" s="27"/>
      <c r="L91" s="28">
        <v>2.4700000000000002</v>
      </c>
      <c r="M91" s="29"/>
      <c r="N91" s="29">
        <v>-30.95</v>
      </c>
    </row>
    <row r="92" spans="1:14" x14ac:dyDescent="0.35">
      <c r="A92" s="24">
        <v>15966</v>
      </c>
      <c r="B92" s="25" t="s">
        <v>92</v>
      </c>
      <c r="C92" s="25" t="s">
        <v>33</v>
      </c>
      <c r="D92" s="25">
        <v>100</v>
      </c>
      <c r="E92" s="56">
        <v>4.62</v>
      </c>
      <c r="F92" s="56"/>
      <c r="G92" s="26">
        <v>0.222</v>
      </c>
      <c r="H92" s="26"/>
      <c r="I92" s="26">
        <v>2.5099999999999998</v>
      </c>
      <c r="J92" s="27">
        <v>6.93</v>
      </c>
      <c r="K92" s="27"/>
      <c r="L92" s="28">
        <v>1.25</v>
      </c>
      <c r="M92" s="29"/>
      <c r="N92" s="29">
        <v>-36.28</v>
      </c>
    </row>
    <row r="93" spans="1:14" x14ac:dyDescent="0.35">
      <c r="A93" s="24">
        <v>15967</v>
      </c>
      <c r="B93" s="25" t="s">
        <v>93</v>
      </c>
      <c r="C93" s="25" t="s">
        <v>33</v>
      </c>
      <c r="D93" s="25">
        <v>100</v>
      </c>
      <c r="E93" s="56">
        <v>5.2</v>
      </c>
      <c r="F93" s="56"/>
      <c r="G93" s="26">
        <v>0.247</v>
      </c>
      <c r="H93" s="26"/>
      <c r="I93" s="26">
        <v>8.4600000000000009</v>
      </c>
      <c r="J93" s="27">
        <v>6.89</v>
      </c>
      <c r="K93" s="27"/>
      <c r="L93" s="28">
        <v>1.27</v>
      </c>
      <c r="M93" s="29"/>
      <c r="N93" s="29">
        <v>-31.84</v>
      </c>
    </row>
    <row r="94" spans="1:14" x14ac:dyDescent="0.35">
      <c r="A94" s="24">
        <v>15968</v>
      </c>
      <c r="B94" s="25" t="s">
        <v>94</v>
      </c>
      <c r="C94" s="25" t="s">
        <v>33</v>
      </c>
      <c r="D94" s="25">
        <v>100</v>
      </c>
      <c r="E94" s="56">
        <v>6.23</v>
      </c>
      <c r="F94" s="56"/>
      <c r="G94" s="26">
        <v>0.29499999999999998</v>
      </c>
      <c r="H94" s="26"/>
      <c r="I94" s="26">
        <v>5.55</v>
      </c>
      <c r="J94" s="27">
        <v>8.26</v>
      </c>
      <c r="K94" s="27"/>
      <c r="L94" s="28">
        <v>1.59</v>
      </c>
      <c r="M94" s="29"/>
      <c r="N94" s="29">
        <v>-31.78</v>
      </c>
    </row>
    <row r="95" spans="1:14" x14ac:dyDescent="0.35">
      <c r="A95" s="24">
        <v>15969</v>
      </c>
      <c r="B95" s="25" t="s">
        <v>95</v>
      </c>
      <c r="C95" s="25" t="s">
        <v>33</v>
      </c>
      <c r="D95" s="25">
        <v>100</v>
      </c>
      <c r="E95" s="56">
        <v>3.98</v>
      </c>
      <c r="F95" s="56"/>
      <c r="G95" s="26">
        <v>0.191</v>
      </c>
      <c r="H95" s="26"/>
      <c r="I95" s="26">
        <v>9.06</v>
      </c>
      <c r="J95" s="27">
        <v>4.6900000000000004</v>
      </c>
      <c r="K95" s="27"/>
      <c r="L95" s="28">
        <v>0.77200000000000002</v>
      </c>
      <c r="M95" s="29"/>
      <c r="N95" s="29">
        <v>-32.119999999999997</v>
      </c>
    </row>
    <row r="96" spans="1:14" x14ac:dyDescent="0.35">
      <c r="A96" s="24">
        <v>15970</v>
      </c>
      <c r="B96" s="25" t="s">
        <v>96</v>
      </c>
      <c r="C96" s="25" t="s">
        <v>33</v>
      </c>
      <c r="D96" s="25">
        <v>100</v>
      </c>
      <c r="E96" s="56">
        <v>4.91</v>
      </c>
      <c r="F96" s="56"/>
      <c r="G96" s="26">
        <v>0.23300000000000001</v>
      </c>
      <c r="H96" s="26"/>
      <c r="I96" s="26">
        <v>8.9</v>
      </c>
      <c r="J96" s="27">
        <v>5.12</v>
      </c>
      <c r="K96" s="27"/>
      <c r="L96" s="28">
        <v>0.84499999999999997</v>
      </c>
      <c r="M96" s="29"/>
      <c r="N96" s="29">
        <v>-32.51</v>
      </c>
    </row>
    <row r="97" spans="1:14" x14ac:dyDescent="0.35">
      <c r="A97" s="24">
        <v>15971</v>
      </c>
      <c r="B97" s="25" t="s">
        <v>97</v>
      </c>
      <c r="C97" s="25" t="s">
        <v>33</v>
      </c>
      <c r="D97" s="25">
        <v>100</v>
      </c>
      <c r="E97" s="56">
        <v>3.32</v>
      </c>
      <c r="F97" s="56"/>
      <c r="G97" s="26">
        <v>0.159</v>
      </c>
      <c r="H97" s="26"/>
      <c r="I97" s="26">
        <v>6.9</v>
      </c>
      <c r="J97" s="27">
        <v>4.42</v>
      </c>
      <c r="K97" s="27"/>
      <c r="L97" s="28">
        <v>0.71</v>
      </c>
      <c r="M97" s="29"/>
      <c r="N97" s="29">
        <v>-32.340000000000003</v>
      </c>
    </row>
    <row r="98" spans="1:14" x14ac:dyDescent="0.35">
      <c r="A98" s="24">
        <v>15972</v>
      </c>
      <c r="B98" s="25" t="s">
        <v>98</v>
      </c>
      <c r="C98" s="25" t="s">
        <v>33</v>
      </c>
      <c r="D98" s="25">
        <v>100</v>
      </c>
      <c r="E98" s="56">
        <v>1.51</v>
      </c>
      <c r="F98" s="56"/>
      <c r="G98" s="26">
        <v>7.6399999999999996E-2</v>
      </c>
      <c r="H98" s="26"/>
      <c r="I98" s="26">
        <v>2.81</v>
      </c>
      <c r="J98" s="27">
        <v>2.15</v>
      </c>
      <c r="K98" s="27"/>
      <c r="L98" s="28">
        <v>0.31900000000000001</v>
      </c>
      <c r="M98" s="29"/>
      <c r="N98" s="29">
        <v>-32.630000000000003</v>
      </c>
    </row>
    <row r="99" spans="1:14" x14ac:dyDescent="0.35">
      <c r="A99" s="24">
        <v>15973</v>
      </c>
      <c r="B99" s="25" t="s">
        <v>99</v>
      </c>
      <c r="C99" s="25" t="s">
        <v>33</v>
      </c>
      <c r="D99" s="25">
        <v>100</v>
      </c>
      <c r="E99" s="56">
        <v>3.75</v>
      </c>
      <c r="F99" s="56"/>
      <c r="G99" s="26">
        <v>0.182</v>
      </c>
      <c r="H99" s="26"/>
      <c r="I99" s="26">
        <v>7.84</v>
      </c>
      <c r="J99" s="27">
        <v>5.3</v>
      </c>
      <c r="K99" s="27"/>
      <c r="L99" s="28">
        <v>0.89400000000000002</v>
      </c>
      <c r="M99" s="29"/>
      <c r="N99" s="29">
        <v>-32.82</v>
      </c>
    </row>
    <row r="100" spans="1:14" x14ac:dyDescent="0.35">
      <c r="A100" s="24">
        <v>15974</v>
      </c>
      <c r="B100" s="25" t="s">
        <v>100</v>
      </c>
      <c r="C100" s="25" t="s">
        <v>33</v>
      </c>
      <c r="D100" s="25">
        <v>100</v>
      </c>
      <c r="E100" s="56">
        <v>3.01</v>
      </c>
      <c r="F100" s="56"/>
      <c r="G100" s="26">
        <v>0.14499999999999999</v>
      </c>
      <c r="H100" s="26"/>
      <c r="I100" s="26">
        <v>7.48</v>
      </c>
      <c r="J100" s="27">
        <v>4.54</v>
      </c>
      <c r="K100" s="27"/>
      <c r="L100" s="28">
        <v>0.72399999999999998</v>
      </c>
      <c r="M100" s="29"/>
      <c r="N100" s="29">
        <v>-33</v>
      </c>
    </row>
    <row r="101" spans="1:14" x14ac:dyDescent="0.35">
      <c r="A101" s="24">
        <v>15975</v>
      </c>
      <c r="B101" s="25" t="s">
        <v>79</v>
      </c>
      <c r="C101" s="25" t="s">
        <v>33</v>
      </c>
      <c r="D101" s="25">
        <v>100</v>
      </c>
      <c r="E101" s="56">
        <v>5.35</v>
      </c>
      <c r="F101" s="56"/>
      <c r="G101" s="26">
        <v>4.2299999999999997E-2</v>
      </c>
      <c r="H101" s="26"/>
      <c r="I101" s="26">
        <v>7.71</v>
      </c>
      <c r="J101" s="27">
        <v>8.44</v>
      </c>
      <c r="K101" s="27"/>
      <c r="L101" s="28">
        <v>0.312</v>
      </c>
      <c r="M101" s="29"/>
      <c r="N101" s="29">
        <v>-22.77</v>
      </c>
    </row>
    <row r="102" spans="1:14" x14ac:dyDescent="0.35">
      <c r="A102" s="24">
        <v>15976</v>
      </c>
      <c r="B102" s="25" t="s">
        <v>34</v>
      </c>
      <c r="C102" s="25" t="s">
        <v>33</v>
      </c>
      <c r="D102" s="25">
        <v>100</v>
      </c>
      <c r="E102" s="56">
        <v>7.15</v>
      </c>
      <c r="F102" s="56"/>
      <c r="G102" s="26">
        <v>5.6500000000000002E-2</v>
      </c>
      <c r="H102" s="26"/>
      <c r="I102" s="26">
        <v>8.26</v>
      </c>
      <c r="J102" s="27">
        <v>9.91</v>
      </c>
      <c r="K102" s="27"/>
      <c r="L102" s="28">
        <v>0.38300000000000001</v>
      </c>
      <c r="M102" s="29"/>
      <c r="N102" s="29">
        <v>-21.78</v>
      </c>
    </row>
    <row r="103" spans="1:14" x14ac:dyDescent="0.35">
      <c r="A103" s="24">
        <v>15977</v>
      </c>
      <c r="B103" s="25" t="s">
        <v>35</v>
      </c>
      <c r="C103" s="25" t="s">
        <v>33</v>
      </c>
      <c r="D103" s="25">
        <v>100</v>
      </c>
      <c r="E103" s="56">
        <v>6.13</v>
      </c>
      <c r="F103" s="56"/>
      <c r="G103" s="26">
        <v>4.7800000000000002E-2</v>
      </c>
      <c r="H103" s="26"/>
      <c r="I103" s="26">
        <v>8.5299999999999994</v>
      </c>
      <c r="J103" s="27">
        <v>8.2899999999999991</v>
      </c>
      <c r="K103" s="27"/>
      <c r="L103" s="28">
        <v>0.311</v>
      </c>
      <c r="M103" s="29"/>
      <c r="N103" s="29">
        <v>-21.95</v>
      </c>
    </row>
    <row r="104" spans="1:14" x14ac:dyDescent="0.35">
      <c r="A104" s="24">
        <v>15978</v>
      </c>
      <c r="B104" s="25" t="s">
        <v>36</v>
      </c>
      <c r="C104" s="25" t="s">
        <v>33</v>
      </c>
      <c r="D104" s="25">
        <v>100</v>
      </c>
      <c r="E104" s="56">
        <v>7.05</v>
      </c>
      <c r="F104" s="56"/>
      <c r="G104" s="26">
        <v>5.45E-2</v>
      </c>
      <c r="H104" s="26"/>
      <c r="I104" s="26">
        <v>8.16</v>
      </c>
      <c r="J104" s="27">
        <v>9.43</v>
      </c>
      <c r="K104" s="27"/>
      <c r="L104" s="28">
        <v>0.35</v>
      </c>
      <c r="M104" s="29"/>
      <c r="N104" s="29">
        <v>-21.96</v>
      </c>
    </row>
    <row r="105" spans="1:14" x14ac:dyDescent="0.35">
      <c r="A105" s="24">
        <v>15979</v>
      </c>
      <c r="B105" s="25" t="s">
        <v>37</v>
      </c>
      <c r="C105" s="25" t="s">
        <v>33</v>
      </c>
      <c r="D105" s="25">
        <v>100</v>
      </c>
      <c r="E105" s="56">
        <v>8.9600000000000009</v>
      </c>
      <c r="F105" s="56"/>
      <c r="G105" s="26">
        <v>7.0400000000000004E-2</v>
      </c>
      <c r="H105" s="26"/>
      <c r="I105" s="26">
        <v>8.16</v>
      </c>
      <c r="J105" s="27">
        <v>11.47</v>
      </c>
      <c r="K105" s="27"/>
      <c r="L105" s="28">
        <v>0.46400000000000002</v>
      </c>
      <c r="M105" s="29"/>
      <c r="N105" s="29">
        <v>-23.25</v>
      </c>
    </row>
    <row r="106" spans="1:14" x14ac:dyDescent="0.35">
      <c r="A106" s="24">
        <v>15980</v>
      </c>
      <c r="B106" s="25" t="s">
        <v>38</v>
      </c>
      <c r="C106" s="25" t="s">
        <v>33</v>
      </c>
      <c r="D106" s="25">
        <v>100</v>
      </c>
      <c r="E106" s="56">
        <v>8.92</v>
      </c>
      <c r="F106" s="56"/>
      <c r="G106" s="26">
        <v>6.9599999999999995E-2</v>
      </c>
      <c r="H106" s="26"/>
      <c r="I106" s="26">
        <v>9.16</v>
      </c>
      <c r="J106" s="27">
        <v>11.09</v>
      </c>
      <c r="K106" s="27"/>
      <c r="L106" s="28">
        <v>0.434</v>
      </c>
      <c r="M106" s="29"/>
      <c r="N106" s="29">
        <v>-22.75</v>
      </c>
    </row>
    <row r="107" spans="1:14" x14ac:dyDescent="0.35">
      <c r="A107" s="24">
        <v>15981</v>
      </c>
      <c r="B107" s="25" t="s">
        <v>39</v>
      </c>
      <c r="C107" s="25" t="s">
        <v>33</v>
      </c>
      <c r="D107" s="25">
        <v>100</v>
      </c>
      <c r="E107" s="56">
        <v>6.94</v>
      </c>
      <c r="F107" s="56"/>
      <c r="G107" s="26">
        <v>5.3999999999999999E-2</v>
      </c>
      <c r="H107" s="26"/>
      <c r="I107" s="26">
        <v>8.58</v>
      </c>
      <c r="J107" s="27">
        <v>9.52</v>
      </c>
      <c r="K107" s="27"/>
      <c r="L107" s="28">
        <v>0.35399999999999998</v>
      </c>
      <c r="M107" s="29"/>
      <c r="N107" s="29">
        <v>-22.02</v>
      </c>
    </row>
    <row r="108" spans="1:14" x14ac:dyDescent="0.35">
      <c r="A108" s="24">
        <v>15982</v>
      </c>
      <c r="B108" s="25" t="s">
        <v>40</v>
      </c>
      <c r="C108" s="25" t="s">
        <v>33</v>
      </c>
      <c r="D108" s="25">
        <v>100</v>
      </c>
      <c r="E108" s="56">
        <v>6.84</v>
      </c>
      <c r="F108" s="56"/>
      <c r="G108" s="26">
        <v>5.4600000000000003E-2</v>
      </c>
      <c r="H108" s="26"/>
      <c r="I108" s="26">
        <v>8.83</v>
      </c>
      <c r="J108" s="27">
        <v>9.8800000000000008</v>
      </c>
      <c r="K108" s="27"/>
      <c r="L108" s="28">
        <v>0.35899999999999999</v>
      </c>
      <c r="M108" s="29"/>
      <c r="N108" s="29">
        <v>-22.28</v>
      </c>
    </row>
    <row r="109" spans="1:14" x14ac:dyDescent="0.35">
      <c r="A109" s="24">
        <v>15983</v>
      </c>
      <c r="B109" s="25" t="s">
        <v>41</v>
      </c>
      <c r="C109" s="25" t="s">
        <v>33</v>
      </c>
      <c r="D109" s="25">
        <v>100</v>
      </c>
      <c r="E109" s="56">
        <v>3.12</v>
      </c>
      <c r="F109" s="56"/>
      <c r="G109" s="26">
        <v>2.7799999999999998E-2</v>
      </c>
      <c r="H109" s="26"/>
      <c r="I109" s="26">
        <v>7.16</v>
      </c>
      <c r="J109" s="27">
        <v>8.7200000000000006</v>
      </c>
      <c r="K109" s="27"/>
      <c r="L109" s="28">
        <v>0.312</v>
      </c>
      <c r="M109" s="29"/>
      <c r="N109" s="29">
        <v>-26.26</v>
      </c>
    </row>
    <row r="110" spans="1:14" x14ac:dyDescent="0.35">
      <c r="A110" s="24">
        <v>15984</v>
      </c>
      <c r="B110" s="25" t="s">
        <v>42</v>
      </c>
      <c r="C110" s="25" t="s">
        <v>33</v>
      </c>
      <c r="D110" s="25">
        <v>100</v>
      </c>
      <c r="E110" s="56">
        <v>5.57</v>
      </c>
      <c r="F110" s="56"/>
      <c r="G110" s="26">
        <v>4.5400000000000003E-2</v>
      </c>
      <c r="H110" s="26"/>
      <c r="I110" s="26">
        <v>7.84</v>
      </c>
      <c r="J110" s="27">
        <v>8.86</v>
      </c>
      <c r="K110" s="27"/>
      <c r="L110" s="28">
        <v>0.39400000000000002</v>
      </c>
      <c r="M110" s="29"/>
      <c r="N110" s="29">
        <v>-25.49</v>
      </c>
    </row>
    <row r="111" spans="1:14" x14ac:dyDescent="0.35">
      <c r="A111" s="24">
        <v>15985</v>
      </c>
      <c r="B111" s="25" t="s">
        <v>3</v>
      </c>
      <c r="C111" s="25" t="s">
        <v>30</v>
      </c>
      <c r="D111" s="25">
        <v>1.0469999999999999</v>
      </c>
      <c r="E111" s="56">
        <v>4.2300000000000004</v>
      </c>
      <c r="F111" s="56"/>
      <c r="G111" s="26">
        <v>10.3</v>
      </c>
      <c r="H111" s="26"/>
      <c r="I111" s="26">
        <v>11.33</v>
      </c>
      <c r="J111" s="27">
        <v>5.46</v>
      </c>
      <c r="K111" s="27"/>
      <c r="L111" s="28">
        <v>45.4</v>
      </c>
      <c r="M111" s="29"/>
      <c r="N111" s="29">
        <v>-18.34</v>
      </c>
    </row>
    <row r="112" spans="1:14" x14ac:dyDescent="0.35">
      <c r="A112" s="24">
        <v>15986</v>
      </c>
      <c r="B112" s="25" t="s">
        <v>5</v>
      </c>
      <c r="C112" s="25" t="s">
        <v>30</v>
      </c>
      <c r="D112" s="25">
        <v>0.96699999999999997</v>
      </c>
      <c r="E112" s="56">
        <v>4.04</v>
      </c>
      <c r="F112" s="56"/>
      <c r="G112" s="26">
        <v>9.92</v>
      </c>
      <c r="H112" s="26"/>
      <c r="I112" s="26">
        <v>47.77</v>
      </c>
      <c r="J112" s="27">
        <v>5.55</v>
      </c>
      <c r="K112" s="27"/>
      <c r="L112" s="28">
        <v>42.1</v>
      </c>
      <c r="M112" s="29"/>
      <c r="N112" s="29">
        <v>37.549999999999997</v>
      </c>
    </row>
    <row r="113" spans="1:14" x14ac:dyDescent="0.35">
      <c r="A113" s="24">
        <v>15987</v>
      </c>
      <c r="B113" s="25" t="s">
        <v>4</v>
      </c>
      <c r="C113" s="25" t="s">
        <v>30</v>
      </c>
      <c r="D113" s="25">
        <v>1.19</v>
      </c>
      <c r="E113" s="56">
        <v>4.83</v>
      </c>
      <c r="F113" s="56"/>
      <c r="G113" s="26">
        <v>9.6300000000000008</v>
      </c>
      <c r="H113" s="26"/>
      <c r="I113" s="26">
        <v>-4.43</v>
      </c>
      <c r="J113" s="27">
        <v>6.5</v>
      </c>
      <c r="K113" s="27"/>
      <c r="L113" s="28">
        <v>40.700000000000003</v>
      </c>
      <c r="M113" s="29"/>
      <c r="N113" s="29">
        <v>-26.42</v>
      </c>
    </row>
    <row r="114" spans="1:14" x14ac:dyDescent="0.35">
      <c r="A114" s="24">
        <v>15988</v>
      </c>
      <c r="B114" s="25" t="s">
        <v>11</v>
      </c>
      <c r="C114" s="25" t="s">
        <v>31</v>
      </c>
      <c r="D114" s="25">
        <v>0.95899999999999996</v>
      </c>
      <c r="E114" s="56">
        <v>3.65</v>
      </c>
      <c r="F114" s="56"/>
      <c r="G114" s="26">
        <v>11.8</v>
      </c>
      <c r="H114" s="26"/>
      <c r="I114" s="26">
        <v>4.29</v>
      </c>
      <c r="J114" s="27">
        <v>5.21</v>
      </c>
      <c r="K114" s="27"/>
      <c r="L114" s="28">
        <v>30.1</v>
      </c>
      <c r="M114" s="29"/>
      <c r="N114" s="29">
        <v>-13.33</v>
      </c>
    </row>
    <row r="115" spans="1:14" x14ac:dyDescent="0.35">
      <c r="A115" s="24">
        <v>15989</v>
      </c>
      <c r="B115" s="25" t="s">
        <v>32</v>
      </c>
      <c r="C115" s="25" t="s">
        <v>18</v>
      </c>
      <c r="D115" s="25">
        <v>3.2650000000000001</v>
      </c>
      <c r="E115" s="56">
        <v>4.37</v>
      </c>
      <c r="F115" s="56"/>
      <c r="G115" s="26">
        <v>2.9</v>
      </c>
      <c r="H115" s="26"/>
      <c r="I115" s="26">
        <v>2.21</v>
      </c>
      <c r="J115" s="27">
        <v>5.69</v>
      </c>
      <c r="K115" s="27"/>
      <c r="L115" s="28">
        <v>45.7</v>
      </c>
      <c r="M115" s="29"/>
      <c r="N115" s="29">
        <v>-26.09</v>
      </c>
    </row>
    <row r="116" spans="1:14" x14ac:dyDescent="0.35">
      <c r="A116" s="65">
        <v>17094</v>
      </c>
      <c r="B116" s="66" t="s">
        <v>82</v>
      </c>
      <c r="C116" s="66" t="s">
        <v>83</v>
      </c>
      <c r="D116" s="66">
        <v>100</v>
      </c>
      <c r="E116" s="58">
        <v>0.26</v>
      </c>
      <c r="F116" s="58"/>
      <c r="G116" s="15">
        <v>4.9100000000000003E-3</v>
      </c>
      <c r="H116" s="15"/>
      <c r="I116" s="15">
        <v>-2.27</v>
      </c>
      <c r="J116" s="16">
        <v>0.1</v>
      </c>
      <c r="K116" s="16"/>
      <c r="L116" s="17">
        <v>7.1199999999999996E-3</v>
      </c>
      <c r="M116" s="18"/>
      <c r="N116" s="18">
        <v>-39.5</v>
      </c>
    </row>
    <row r="117" spans="1:14" x14ac:dyDescent="0.35">
      <c r="A117" s="65">
        <v>17095</v>
      </c>
      <c r="B117" s="66" t="s">
        <v>85</v>
      </c>
      <c r="C117" s="66" t="s">
        <v>33</v>
      </c>
      <c r="D117" s="66">
        <v>100</v>
      </c>
      <c r="E117" s="58">
        <v>0.11</v>
      </c>
      <c r="F117" s="58"/>
      <c r="G117" s="15">
        <v>2E-3</v>
      </c>
      <c r="H117" s="15"/>
      <c r="I117" s="15">
        <v>-5.72</v>
      </c>
      <c r="J117" s="16" t="s">
        <v>84</v>
      </c>
      <c r="K117" s="16"/>
      <c r="L117" s="17">
        <v>5.4100000000000002E-2</v>
      </c>
      <c r="M117" s="18"/>
      <c r="N117" s="18" t="s">
        <v>84</v>
      </c>
    </row>
    <row r="118" spans="1:14" x14ac:dyDescent="0.35">
      <c r="A118" s="65">
        <v>17096</v>
      </c>
      <c r="B118" s="66" t="s">
        <v>82</v>
      </c>
      <c r="C118" s="66" t="s">
        <v>83</v>
      </c>
      <c r="D118" s="66">
        <v>100</v>
      </c>
      <c r="E118" s="58">
        <v>0.11</v>
      </c>
      <c r="F118" s="58"/>
      <c r="G118" s="15">
        <v>2.7299999999999998E-3</v>
      </c>
      <c r="H118" s="15"/>
      <c r="I118" s="15">
        <v>-15.58</v>
      </c>
      <c r="J118" s="16" t="s">
        <v>84</v>
      </c>
      <c r="K118" s="16"/>
      <c r="L118" s="17">
        <v>3.48E-3</v>
      </c>
      <c r="M118" s="18"/>
      <c r="N118" s="18" t="s">
        <v>84</v>
      </c>
    </row>
    <row r="119" spans="1:14" x14ac:dyDescent="0.35">
      <c r="A119" s="65">
        <v>17097</v>
      </c>
      <c r="B119" s="66" t="s">
        <v>86</v>
      </c>
      <c r="C119" s="66" t="s">
        <v>87</v>
      </c>
      <c r="D119" s="66">
        <v>0.93700000000000006</v>
      </c>
      <c r="E119" s="58">
        <v>3.72</v>
      </c>
      <c r="F119" s="58"/>
      <c r="G119" s="15">
        <v>11</v>
      </c>
      <c r="H119" s="15"/>
      <c r="I119" s="15">
        <v>4.05</v>
      </c>
      <c r="J119" s="16">
        <v>8.69</v>
      </c>
      <c r="K119" s="16"/>
      <c r="L119" s="17">
        <v>30</v>
      </c>
      <c r="M119" s="18"/>
      <c r="N119" s="18">
        <v>-13.39</v>
      </c>
    </row>
    <row r="120" spans="1:14" x14ac:dyDescent="0.35">
      <c r="A120" s="65">
        <v>17098</v>
      </c>
      <c r="B120" s="66" t="s">
        <v>86</v>
      </c>
      <c r="C120" s="66" t="s">
        <v>87</v>
      </c>
      <c r="D120" s="66">
        <v>1.4970000000000001</v>
      </c>
      <c r="E120" s="58">
        <v>5.96</v>
      </c>
      <c r="F120" s="58"/>
      <c r="G120" s="15">
        <v>10.8</v>
      </c>
      <c r="H120" s="15"/>
      <c r="I120" s="15">
        <v>4.04</v>
      </c>
      <c r="J120" s="16">
        <v>13.72</v>
      </c>
      <c r="K120" s="16"/>
      <c r="L120" s="17">
        <v>29.8</v>
      </c>
      <c r="M120" s="18"/>
      <c r="N120" s="18">
        <v>-13.28</v>
      </c>
    </row>
    <row r="121" spans="1:14" x14ac:dyDescent="0.35">
      <c r="A121" s="65">
        <v>17099</v>
      </c>
      <c r="B121" s="66" t="s">
        <v>3</v>
      </c>
      <c r="C121" s="66" t="s">
        <v>30</v>
      </c>
      <c r="D121" s="66">
        <v>0.81599999999999995</v>
      </c>
      <c r="E121" s="58">
        <v>3.45</v>
      </c>
      <c r="F121" s="58"/>
      <c r="G121" s="15">
        <v>9.65</v>
      </c>
      <c r="H121" s="15"/>
      <c r="I121" s="15">
        <v>11.16</v>
      </c>
      <c r="J121" s="16">
        <v>6.44</v>
      </c>
      <c r="K121" s="16"/>
      <c r="L121" s="17">
        <v>45.1</v>
      </c>
      <c r="M121" s="18"/>
      <c r="N121" s="18">
        <v>-18.32</v>
      </c>
    </row>
    <row r="122" spans="1:14" x14ac:dyDescent="0.35">
      <c r="A122" s="65">
        <v>17100</v>
      </c>
      <c r="B122" s="66" t="s">
        <v>5</v>
      </c>
      <c r="C122" s="66" t="s">
        <v>30</v>
      </c>
      <c r="D122" s="66">
        <v>0.75</v>
      </c>
      <c r="E122" s="58">
        <v>3.25</v>
      </c>
      <c r="F122" s="58"/>
      <c r="G122" s="15">
        <v>9.31</v>
      </c>
      <c r="H122" s="15"/>
      <c r="I122" s="15">
        <v>47.54</v>
      </c>
      <c r="J122" s="16">
        <v>7.69</v>
      </c>
      <c r="K122" s="16"/>
      <c r="L122" s="17">
        <v>42.1</v>
      </c>
      <c r="M122" s="18"/>
      <c r="N122" s="18">
        <v>37.64</v>
      </c>
    </row>
    <row r="123" spans="1:14" x14ac:dyDescent="0.35">
      <c r="A123" s="65">
        <v>17101</v>
      </c>
      <c r="B123" s="66" t="s">
        <v>4</v>
      </c>
      <c r="C123" s="66" t="s">
        <v>30</v>
      </c>
      <c r="D123" s="66">
        <v>1.139</v>
      </c>
      <c r="E123" s="58">
        <v>4.8099999999999996</v>
      </c>
      <c r="F123" s="58"/>
      <c r="G123" s="15">
        <v>9.0399999999999991</v>
      </c>
      <c r="H123" s="15"/>
      <c r="I123" s="15">
        <v>-4.72</v>
      </c>
      <c r="J123" s="16">
        <v>10.77</v>
      </c>
      <c r="K123" s="16"/>
      <c r="L123" s="17">
        <v>40.700000000000003</v>
      </c>
      <c r="M123" s="18"/>
      <c r="N123" s="18">
        <v>-26.48</v>
      </c>
    </row>
    <row r="124" spans="1:14" x14ac:dyDescent="0.35">
      <c r="A124" s="65">
        <v>17102</v>
      </c>
      <c r="B124" s="66" t="s">
        <v>11</v>
      </c>
      <c r="C124" s="66" t="s">
        <v>31</v>
      </c>
      <c r="D124" s="66">
        <v>1.137</v>
      </c>
      <c r="E124" s="58">
        <v>4.5</v>
      </c>
      <c r="F124" s="58"/>
      <c r="G124" s="15">
        <v>10.8</v>
      </c>
      <c r="H124" s="15"/>
      <c r="I124" s="15">
        <v>4.01</v>
      </c>
      <c r="J124" s="16">
        <v>10.75</v>
      </c>
      <c r="K124" s="16"/>
      <c r="L124" s="17">
        <v>30</v>
      </c>
      <c r="M124" s="18"/>
      <c r="N124" s="18">
        <v>-13.35</v>
      </c>
    </row>
    <row r="125" spans="1:14" x14ac:dyDescent="0.35">
      <c r="A125" s="65">
        <v>17103</v>
      </c>
      <c r="B125" s="66" t="s">
        <v>32</v>
      </c>
      <c r="C125" s="66" t="s">
        <v>18</v>
      </c>
      <c r="D125" s="66">
        <v>2.73</v>
      </c>
      <c r="E125" s="58">
        <v>3.63</v>
      </c>
      <c r="F125" s="58"/>
      <c r="G125" s="15">
        <v>2.7</v>
      </c>
      <c r="H125" s="15"/>
      <c r="I125" s="15">
        <v>2.1</v>
      </c>
      <c r="J125" s="16">
        <v>8.69</v>
      </c>
      <c r="K125" s="16"/>
      <c r="L125" s="17">
        <v>45.7</v>
      </c>
      <c r="M125" s="18"/>
      <c r="N125" s="18">
        <v>-26.1</v>
      </c>
    </row>
    <row r="126" spans="1:14" x14ac:dyDescent="0.35">
      <c r="A126" s="65">
        <v>17104</v>
      </c>
      <c r="B126" s="66" t="s">
        <v>118</v>
      </c>
      <c r="C126" s="66" t="s">
        <v>33</v>
      </c>
      <c r="D126" s="66">
        <v>100</v>
      </c>
      <c r="E126" s="58">
        <v>11.33</v>
      </c>
      <c r="F126" s="58"/>
      <c r="G126" s="26"/>
      <c r="H126" s="15">
        <v>0.28699999999999998</v>
      </c>
      <c r="I126" s="15">
        <v>4.8600000000000003</v>
      </c>
      <c r="J126" s="16">
        <v>20.94</v>
      </c>
      <c r="K126" s="16"/>
      <c r="L126" s="17">
        <v>4.41</v>
      </c>
      <c r="M126" s="18"/>
      <c r="N126" s="18">
        <v>-29.45</v>
      </c>
    </row>
    <row r="127" spans="1:14" x14ac:dyDescent="0.35">
      <c r="A127" s="65">
        <v>17105</v>
      </c>
      <c r="B127" s="66" t="s">
        <v>34</v>
      </c>
      <c r="C127" s="66" t="s">
        <v>33</v>
      </c>
      <c r="D127" s="66">
        <v>100</v>
      </c>
      <c r="E127" s="58">
        <v>7.72</v>
      </c>
      <c r="F127" s="58"/>
      <c r="G127" s="26"/>
      <c r="H127" s="15">
        <v>0.20699999999999999</v>
      </c>
      <c r="I127" s="15">
        <v>4.63</v>
      </c>
      <c r="J127" s="16">
        <v>16.46</v>
      </c>
      <c r="K127" s="16"/>
      <c r="L127" s="17">
        <v>3.15</v>
      </c>
      <c r="M127" s="18"/>
      <c r="N127" s="18">
        <v>-29.24</v>
      </c>
    </row>
    <row r="128" spans="1:14" x14ac:dyDescent="0.35">
      <c r="A128" s="65">
        <v>17106</v>
      </c>
      <c r="B128" s="66" t="s">
        <v>35</v>
      </c>
      <c r="C128" s="66" t="s">
        <v>33</v>
      </c>
      <c r="D128" s="66">
        <v>100</v>
      </c>
      <c r="E128" s="58">
        <v>8.77</v>
      </c>
      <c r="F128" s="58"/>
      <c r="G128" s="26"/>
      <c r="H128" s="15">
        <v>0.23</v>
      </c>
      <c r="I128" s="15">
        <v>3.08</v>
      </c>
      <c r="J128" s="16">
        <v>20.2</v>
      </c>
      <c r="K128" s="16"/>
      <c r="L128" s="17">
        <v>4.2</v>
      </c>
      <c r="M128" s="18"/>
      <c r="N128" s="18">
        <v>-28.83</v>
      </c>
    </row>
    <row r="129" spans="1:14" x14ac:dyDescent="0.35">
      <c r="A129" s="65">
        <v>17107</v>
      </c>
      <c r="B129" s="66" t="s">
        <v>36</v>
      </c>
      <c r="C129" s="66" t="s">
        <v>33</v>
      </c>
      <c r="D129" s="66">
        <v>100</v>
      </c>
      <c r="E129" s="58">
        <v>9.56</v>
      </c>
      <c r="F129" s="58"/>
      <c r="G129" s="26"/>
      <c r="H129" s="15">
        <v>0.251</v>
      </c>
      <c r="I129" s="15">
        <v>3.46</v>
      </c>
      <c r="J129" s="16">
        <v>17.96</v>
      </c>
      <c r="K129" s="16"/>
      <c r="L129" s="17">
        <v>3.41</v>
      </c>
      <c r="M129" s="18"/>
      <c r="N129" s="18">
        <v>-29.97</v>
      </c>
    </row>
    <row r="130" spans="1:14" x14ac:dyDescent="0.35">
      <c r="A130" s="65">
        <v>17108</v>
      </c>
      <c r="B130" s="66" t="s">
        <v>37</v>
      </c>
      <c r="C130" s="66" t="s">
        <v>33</v>
      </c>
      <c r="D130" s="66">
        <v>100</v>
      </c>
      <c r="E130" s="58">
        <v>7.99</v>
      </c>
      <c r="F130" s="58"/>
      <c r="G130" s="26"/>
      <c r="H130" s="15">
        <v>0.215</v>
      </c>
      <c r="I130" s="15">
        <v>1.79</v>
      </c>
      <c r="J130" s="16">
        <v>19.32</v>
      </c>
      <c r="K130" s="16"/>
      <c r="L130" s="17">
        <v>3.79</v>
      </c>
      <c r="M130" s="18"/>
      <c r="N130" s="18">
        <v>-28.75</v>
      </c>
    </row>
    <row r="131" spans="1:14" x14ac:dyDescent="0.35">
      <c r="A131" s="65">
        <v>17109</v>
      </c>
      <c r="B131" s="66" t="s">
        <v>38</v>
      </c>
      <c r="C131" s="66" t="s">
        <v>33</v>
      </c>
      <c r="D131" s="66">
        <v>100</v>
      </c>
      <c r="E131" s="58">
        <v>6.37</v>
      </c>
      <c r="F131" s="58"/>
      <c r="G131" s="26"/>
      <c r="H131" s="15">
        <v>0.17199999999999999</v>
      </c>
      <c r="I131" s="15">
        <v>4.28</v>
      </c>
      <c r="J131" s="16">
        <v>14.8</v>
      </c>
      <c r="K131" s="16"/>
      <c r="L131" s="17">
        <v>2.67</v>
      </c>
      <c r="M131" s="18"/>
      <c r="N131" s="18">
        <v>-29.31</v>
      </c>
    </row>
    <row r="132" spans="1:14" x14ac:dyDescent="0.35">
      <c r="A132" s="65">
        <v>17110</v>
      </c>
      <c r="B132" s="66" t="s">
        <v>39</v>
      </c>
      <c r="C132" s="66" t="s">
        <v>33</v>
      </c>
      <c r="D132" s="66">
        <v>100</v>
      </c>
      <c r="E132" s="58">
        <v>7.93</v>
      </c>
      <c r="F132" s="58"/>
      <c r="G132" s="26"/>
      <c r="H132" s="15">
        <v>0.21199999999999999</v>
      </c>
      <c r="I132" s="15">
        <v>5.94</v>
      </c>
      <c r="J132" s="16">
        <v>16.27</v>
      </c>
      <c r="K132" s="16"/>
      <c r="L132" s="17">
        <v>3.06</v>
      </c>
      <c r="M132" s="18"/>
      <c r="N132" s="18">
        <v>-29.12</v>
      </c>
    </row>
    <row r="133" spans="1:14" x14ac:dyDescent="0.35">
      <c r="A133" s="65">
        <v>17111</v>
      </c>
      <c r="B133" s="66" t="s">
        <v>40</v>
      </c>
      <c r="C133" s="66" t="s">
        <v>33</v>
      </c>
      <c r="D133" s="66">
        <v>100</v>
      </c>
      <c r="E133" s="58">
        <v>8.5500000000000007</v>
      </c>
      <c r="F133" s="58"/>
      <c r="G133" s="26"/>
      <c r="H133" s="15">
        <v>0.22500000000000001</v>
      </c>
      <c r="I133" s="15">
        <v>3.63</v>
      </c>
      <c r="J133" s="16">
        <v>16.690000000000001</v>
      </c>
      <c r="K133" s="16"/>
      <c r="L133" s="17">
        <v>3.2</v>
      </c>
      <c r="M133" s="18"/>
      <c r="N133" s="18">
        <v>-29.35</v>
      </c>
    </row>
    <row r="134" spans="1:14" x14ac:dyDescent="0.35">
      <c r="A134" s="65">
        <v>17112</v>
      </c>
      <c r="B134" s="66" t="s">
        <v>41</v>
      </c>
      <c r="C134" s="66" t="s">
        <v>33</v>
      </c>
      <c r="D134" s="66">
        <v>100</v>
      </c>
      <c r="E134" s="58">
        <v>7.34</v>
      </c>
      <c r="F134" s="58"/>
      <c r="G134" s="26"/>
      <c r="H134" s="15">
        <v>0.19400000000000001</v>
      </c>
      <c r="I134" s="15">
        <v>6.34</v>
      </c>
      <c r="J134" s="16">
        <v>16.71</v>
      </c>
      <c r="K134" s="16"/>
      <c r="L134" s="17">
        <v>3.11</v>
      </c>
      <c r="M134" s="18"/>
      <c r="N134" s="18">
        <v>-28.37</v>
      </c>
    </row>
    <row r="135" spans="1:14" x14ac:dyDescent="0.35">
      <c r="A135" s="65">
        <v>17113</v>
      </c>
      <c r="B135" s="66" t="s">
        <v>42</v>
      </c>
      <c r="C135" s="66" t="s">
        <v>33</v>
      </c>
      <c r="D135" s="66">
        <v>100</v>
      </c>
      <c r="E135" s="58">
        <v>8.49</v>
      </c>
      <c r="F135" s="58"/>
      <c r="G135" s="26"/>
      <c r="H135" s="15">
        <v>0.23100000000000001</v>
      </c>
      <c r="I135" s="15">
        <v>2.35</v>
      </c>
      <c r="J135" s="16">
        <v>17.72</v>
      </c>
      <c r="K135" s="16"/>
      <c r="L135" s="17">
        <v>3.34</v>
      </c>
      <c r="M135" s="18"/>
      <c r="N135" s="18">
        <v>-29.08</v>
      </c>
    </row>
    <row r="136" spans="1:14" x14ac:dyDescent="0.35">
      <c r="A136" s="65">
        <v>17114</v>
      </c>
      <c r="B136" s="66" t="s">
        <v>89</v>
      </c>
      <c r="C136" s="66" t="s">
        <v>33</v>
      </c>
      <c r="D136" s="66">
        <v>100</v>
      </c>
      <c r="E136" s="58">
        <v>8.39</v>
      </c>
      <c r="F136" s="58"/>
      <c r="G136" s="26"/>
      <c r="H136" s="15">
        <v>0.22800000000000001</v>
      </c>
      <c r="I136" s="15">
        <v>3.87</v>
      </c>
      <c r="J136" s="16">
        <v>16.420000000000002</v>
      </c>
      <c r="K136" s="16"/>
      <c r="L136" s="17">
        <v>3</v>
      </c>
      <c r="M136" s="18"/>
      <c r="N136" s="18">
        <v>-29.33</v>
      </c>
    </row>
    <row r="137" spans="1:14" x14ac:dyDescent="0.35">
      <c r="A137" s="65">
        <v>17115</v>
      </c>
      <c r="B137" s="66" t="s">
        <v>90</v>
      </c>
      <c r="C137" s="66" t="s">
        <v>33</v>
      </c>
      <c r="D137" s="66">
        <v>100</v>
      </c>
      <c r="E137" s="58">
        <v>14.14</v>
      </c>
      <c r="F137" s="58"/>
      <c r="G137" s="26"/>
      <c r="H137" s="15">
        <v>0.49299999999999999</v>
      </c>
      <c r="I137" s="15">
        <v>2.65</v>
      </c>
      <c r="J137" s="16">
        <v>29.69</v>
      </c>
      <c r="K137" s="16"/>
      <c r="L137" s="17">
        <v>7.59</v>
      </c>
      <c r="M137" s="18"/>
      <c r="N137" s="18">
        <v>-27.16</v>
      </c>
    </row>
    <row r="138" spans="1:14" x14ac:dyDescent="0.35">
      <c r="A138" s="65">
        <v>17116</v>
      </c>
      <c r="B138" s="66" t="s">
        <v>43</v>
      </c>
      <c r="C138" s="66" t="s">
        <v>33</v>
      </c>
      <c r="D138" s="66">
        <v>100</v>
      </c>
      <c r="E138" s="58">
        <v>14.19</v>
      </c>
      <c r="F138" s="58"/>
      <c r="G138" s="26"/>
      <c r="H138" s="15">
        <v>0.35</v>
      </c>
      <c r="I138" s="15">
        <v>3.76</v>
      </c>
      <c r="J138" s="16">
        <v>30.72</v>
      </c>
      <c r="K138" s="16"/>
      <c r="L138" s="17">
        <v>7.85</v>
      </c>
      <c r="M138" s="18"/>
      <c r="N138" s="18">
        <v>-27.3</v>
      </c>
    </row>
    <row r="139" spans="1:14" x14ac:dyDescent="0.35">
      <c r="A139" s="65">
        <v>17117</v>
      </c>
      <c r="B139" s="66" t="s">
        <v>44</v>
      </c>
      <c r="C139" s="66" t="s">
        <v>33</v>
      </c>
      <c r="D139" s="66">
        <v>100</v>
      </c>
      <c r="E139" s="58">
        <v>16.79</v>
      </c>
      <c r="F139" s="58"/>
      <c r="G139" s="26"/>
      <c r="H139" s="15">
        <v>0.38100000000000001</v>
      </c>
      <c r="I139" s="15">
        <v>3.58</v>
      </c>
      <c r="J139" s="16">
        <v>29.94</v>
      </c>
      <c r="K139" s="16"/>
      <c r="L139" s="17">
        <v>7.89</v>
      </c>
      <c r="M139" s="18"/>
      <c r="N139" s="18">
        <v>-27.19</v>
      </c>
    </row>
    <row r="140" spans="1:14" x14ac:dyDescent="0.35">
      <c r="A140" s="65">
        <v>17118</v>
      </c>
      <c r="B140" s="66" t="s">
        <v>45</v>
      </c>
      <c r="C140" s="66" t="s">
        <v>33</v>
      </c>
      <c r="D140" s="66">
        <v>100</v>
      </c>
      <c r="E140" s="58">
        <v>14.33</v>
      </c>
      <c r="F140" s="58"/>
      <c r="G140" s="26"/>
      <c r="H140" s="15">
        <v>0.33700000000000002</v>
      </c>
      <c r="I140" s="15">
        <v>3.54</v>
      </c>
      <c r="J140" s="16">
        <v>27.62</v>
      </c>
      <c r="K140" s="16"/>
      <c r="L140" s="17">
        <v>7.01</v>
      </c>
      <c r="M140" s="18"/>
      <c r="N140" s="18">
        <v>-27.01</v>
      </c>
    </row>
    <row r="141" spans="1:14" x14ac:dyDescent="0.35">
      <c r="A141" s="65">
        <v>17119</v>
      </c>
      <c r="B141" s="66" t="s">
        <v>46</v>
      </c>
      <c r="C141" s="66" t="s">
        <v>33</v>
      </c>
      <c r="D141" s="66">
        <v>100</v>
      </c>
      <c r="E141" s="58">
        <v>16.059999999999999</v>
      </c>
      <c r="F141" s="58"/>
      <c r="G141" s="26"/>
      <c r="H141" s="15">
        <v>0.36299999999999999</v>
      </c>
      <c r="I141" s="15">
        <v>3.55</v>
      </c>
      <c r="J141" s="16">
        <v>28.72</v>
      </c>
      <c r="K141" s="16"/>
      <c r="L141" s="17">
        <v>7.46</v>
      </c>
      <c r="M141" s="18"/>
      <c r="N141" s="18">
        <v>-27.14</v>
      </c>
    </row>
    <row r="142" spans="1:14" x14ac:dyDescent="0.35">
      <c r="A142" s="65">
        <v>17120</v>
      </c>
      <c r="B142" s="66" t="s">
        <v>47</v>
      </c>
      <c r="C142" s="66" t="s">
        <v>33</v>
      </c>
      <c r="D142" s="66">
        <v>100</v>
      </c>
      <c r="E142" s="58">
        <v>12.43</v>
      </c>
      <c r="F142" s="58"/>
      <c r="G142" s="26"/>
      <c r="H142" s="15">
        <v>0.318</v>
      </c>
      <c r="I142" s="15">
        <v>3.59</v>
      </c>
      <c r="J142" s="16">
        <v>28.88</v>
      </c>
      <c r="K142" s="16"/>
      <c r="L142" s="17">
        <v>7.13</v>
      </c>
      <c r="M142" s="18"/>
      <c r="N142" s="18">
        <v>-27.08</v>
      </c>
    </row>
    <row r="143" spans="1:14" x14ac:dyDescent="0.35">
      <c r="A143" s="65">
        <v>17121</v>
      </c>
      <c r="B143" s="66" t="s">
        <v>48</v>
      </c>
      <c r="C143" s="66" t="s">
        <v>33</v>
      </c>
      <c r="D143" s="66">
        <v>100</v>
      </c>
      <c r="E143" s="58">
        <v>4.29</v>
      </c>
      <c r="F143" s="58"/>
      <c r="G143" s="26"/>
      <c r="H143" s="15">
        <v>0.11799999999999999</v>
      </c>
      <c r="I143" s="15">
        <v>4.24</v>
      </c>
      <c r="J143" s="16">
        <v>12.33</v>
      </c>
      <c r="K143" s="16"/>
      <c r="L143" s="17">
        <v>1.98</v>
      </c>
      <c r="M143" s="18"/>
      <c r="N143" s="18">
        <v>-28.08</v>
      </c>
    </row>
    <row r="144" spans="1:14" x14ac:dyDescent="0.35">
      <c r="A144" s="65">
        <v>17122</v>
      </c>
      <c r="B144" s="66" t="s">
        <v>49</v>
      </c>
      <c r="C144" s="66" t="s">
        <v>33</v>
      </c>
      <c r="D144" s="66">
        <v>100</v>
      </c>
      <c r="E144" s="58">
        <v>7.09</v>
      </c>
      <c r="F144" s="58"/>
      <c r="G144" s="26"/>
      <c r="H144" s="15">
        <v>0.192</v>
      </c>
      <c r="I144" s="15">
        <v>6.74</v>
      </c>
      <c r="J144" s="16">
        <v>14.48</v>
      </c>
      <c r="K144" s="16"/>
      <c r="L144" s="17">
        <v>2.4700000000000002</v>
      </c>
      <c r="M144" s="18"/>
      <c r="N144" s="18">
        <v>-28.99</v>
      </c>
    </row>
    <row r="145" spans="1:14" x14ac:dyDescent="0.35">
      <c r="A145" s="65">
        <v>17123</v>
      </c>
      <c r="B145" s="66" t="s">
        <v>50</v>
      </c>
      <c r="C145" s="66" t="s">
        <v>33</v>
      </c>
      <c r="D145" s="66">
        <v>100</v>
      </c>
      <c r="E145" s="58">
        <v>12.97</v>
      </c>
      <c r="F145" s="58"/>
      <c r="G145" s="26"/>
      <c r="H145" s="15">
        <v>0.32700000000000001</v>
      </c>
      <c r="I145" s="15">
        <v>3.51</v>
      </c>
      <c r="J145" s="16">
        <v>28.53</v>
      </c>
      <c r="K145" s="16"/>
      <c r="L145" s="17">
        <v>6.96</v>
      </c>
      <c r="M145" s="18"/>
      <c r="N145" s="18">
        <v>-27.15</v>
      </c>
    </row>
    <row r="146" spans="1:14" x14ac:dyDescent="0.35">
      <c r="A146" s="65">
        <v>17124</v>
      </c>
      <c r="B146" s="66" t="s">
        <v>51</v>
      </c>
      <c r="C146" s="66" t="s">
        <v>33</v>
      </c>
      <c r="D146" s="66">
        <v>100</v>
      </c>
      <c r="E146" s="58">
        <v>7.7</v>
      </c>
      <c r="F146" s="58"/>
      <c r="G146" s="26"/>
      <c r="H146" s="15">
        <v>0.20899999999999999</v>
      </c>
      <c r="I146" s="15">
        <v>3.54</v>
      </c>
      <c r="J146" s="16">
        <v>18.559999999999999</v>
      </c>
      <c r="K146" s="16"/>
      <c r="L146" s="17">
        <v>3.62</v>
      </c>
      <c r="M146" s="18"/>
      <c r="N146" s="18">
        <v>-28.85</v>
      </c>
    </row>
    <row r="147" spans="1:14" x14ac:dyDescent="0.35">
      <c r="A147" s="65">
        <v>17125</v>
      </c>
      <c r="B147" s="66" t="s">
        <v>52</v>
      </c>
      <c r="C147" s="66" t="s">
        <v>33</v>
      </c>
      <c r="D147" s="66">
        <v>100</v>
      </c>
      <c r="E147" s="58">
        <v>7.59</v>
      </c>
      <c r="F147" s="58"/>
      <c r="G147" s="26"/>
      <c r="H147" s="15">
        <v>0.2</v>
      </c>
      <c r="I147" s="15">
        <v>3.43</v>
      </c>
      <c r="J147" s="16">
        <v>17.88</v>
      </c>
      <c r="K147" s="16"/>
      <c r="L147" s="17">
        <v>3.41</v>
      </c>
      <c r="M147" s="18"/>
      <c r="N147" s="18">
        <v>-29.09</v>
      </c>
    </row>
    <row r="148" spans="1:14" x14ac:dyDescent="0.35">
      <c r="A148" s="65">
        <v>17126</v>
      </c>
      <c r="B148" s="66" t="s">
        <v>91</v>
      </c>
      <c r="C148" s="66" t="s">
        <v>33</v>
      </c>
      <c r="D148" s="66">
        <v>100</v>
      </c>
      <c r="E148" s="58">
        <v>6.89</v>
      </c>
      <c r="F148" s="58"/>
      <c r="G148" s="26"/>
      <c r="H148" s="15">
        <v>0.183</v>
      </c>
      <c r="I148" s="15">
        <v>3.25</v>
      </c>
      <c r="J148" s="16">
        <v>17.13</v>
      </c>
      <c r="K148" s="16"/>
      <c r="L148" s="17">
        <v>3.29</v>
      </c>
      <c r="M148" s="18"/>
      <c r="N148" s="18">
        <v>-28.9</v>
      </c>
    </row>
    <row r="149" spans="1:14" x14ac:dyDescent="0.35">
      <c r="A149" s="65">
        <v>17127</v>
      </c>
      <c r="B149" s="66" t="s">
        <v>92</v>
      </c>
      <c r="C149" s="66" t="s">
        <v>33</v>
      </c>
      <c r="D149" s="66">
        <v>100</v>
      </c>
      <c r="E149" s="58">
        <v>9.25</v>
      </c>
      <c r="F149" s="58"/>
      <c r="G149" s="26"/>
      <c r="H149" s="15">
        <v>0.245</v>
      </c>
      <c r="I149" s="15">
        <v>3.8</v>
      </c>
      <c r="J149" s="16">
        <v>16.48</v>
      </c>
      <c r="K149" s="16"/>
      <c r="L149" s="17">
        <v>3.24</v>
      </c>
      <c r="M149" s="18"/>
      <c r="N149" s="18">
        <v>-28.91</v>
      </c>
    </row>
    <row r="150" spans="1:14" x14ac:dyDescent="0.35">
      <c r="A150" s="65">
        <v>17128</v>
      </c>
      <c r="B150" s="66" t="s">
        <v>3</v>
      </c>
      <c r="C150" s="66" t="s">
        <v>30</v>
      </c>
      <c r="D150" s="66">
        <v>1.1679999999999999</v>
      </c>
      <c r="E150" s="58">
        <v>4.95</v>
      </c>
      <c r="F150" s="58"/>
      <c r="G150" s="15">
        <v>9.58</v>
      </c>
      <c r="H150" s="15"/>
      <c r="I150" s="15">
        <v>11.23</v>
      </c>
      <c r="J150" s="16">
        <v>8.4700000000000006</v>
      </c>
      <c r="K150" s="16"/>
      <c r="L150" s="17">
        <v>45.2</v>
      </c>
      <c r="M150" s="18"/>
      <c r="N150" s="18">
        <v>-18.32</v>
      </c>
    </row>
    <row r="151" spans="1:14" x14ac:dyDescent="0.35">
      <c r="A151" s="65">
        <v>17129</v>
      </c>
      <c r="B151" s="66" t="s">
        <v>3</v>
      </c>
      <c r="C151" s="66" t="s">
        <v>30</v>
      </c>
      <c r="D151" s="66">
        <v>1.1479999999999999</v>
      </c>
      <c r="E151" s="58">
        <v>4.8600000000000003</v>
      </c>
      <c r="F151" s="58"/>
      <c r="G151" s="15">
        <v>9.6300000000000008</v>
      </c>
      <c r="H151" s="15"/>
      <c r="I151" s="15">
        <v>11.2</v>
      </c>
      <c r="J151" s="16">
        <v>8.35</v>
      </c>
      <c r="K151" s="16"/>
      <c r="L151" s="17">
        <v>45.1</v>
      </c>
      <c r="M151" s="18"/>
      <c r="N151" s="18">
        <v>-18.34</v>
      </c>
    </row>
    <row r="152" spans="1:14" x14ac:dyDescent="0.35">
      <c r="A152" s="65">
        <v>17130</v>
      </c>
      <c r="B152" s="66" t="s">
        <v>93</v>
      </c>
      <c r="C152" s="66" t="s">
        <v>33</v>
      </c>
      <c r="D152" s="66">
        <v>100</v>
      </c>
      <c r="E152" s="58">
        <v>7.33</v>
      </c>
      <c r="F152" s="58"/>
      <c r="G152" s="26"/>
      <c r="H152" s="15">
        <v>0.19400000000000001</v>
      </c>
      <c r="I152" s="15">
        <v>4.45</v>
      </c>
      <c r="J152" s="16">
        <v>15.26</v>
      </c>
      <c r="K152" s="16"/>
      <c r="L152" s="17">
        <v>2.91</v>
      </c>
      <c r="M152" s="18"/>
      <c r="N152" s="18">
        <v>-28.25</v>
      </c>
    </row>
    <row r="153" spans="1:14" x14ac:dyDescent="0.35">
      <c r="A153" s="65">
        <v>17131</v>
      </c>
      <c r="B153" s="66" t="s">
        <v>94</v>
      </c>
      <c r="C153" s="66" t="s">
        <v>33</v>
      </c>
      <c r="D153" s="66">
        <v>100</v>
      </c>
      <c r="E153" s="58">
        <v>6.17</v>
      </c>
      <c r="F153" s="58"/>
      <c r="G153" s="26"/>
      <c r="H153" s="15">
        <v>0.16600000000000001</v>
      </c>
      <c r="I153" s="15">
        <v>4.2699999999999996</v>
      </c>
      <c r="J153" s="16">
        <v>14.5</v>
      </c>
      <c r="K153" s="16"/>
      <c r="L153" s="17">
        <v>2.64</v>
      </c>
      <c r="M153" s="18"/>
      <c r="N153" s="18">
        <v>-27.76</v>
      </c>
    </row>
    <row r="154" spans="1:14" x14ac:dyDescent="0.35">
      <c r="A154" s="65">
        <v>17132</v>
      </c>
      <c r="B154" s="66" t="s">
        <v>95</v>
      </c>
      <c r="C154" s="66" t="s">
        <v>33</v>
      </c>
      <c r="D154" s="66">
        <v>100</v>
      </c>
      <c r="E154" s="58">
        <v>8.5399999999999991</v>
      </c>
      <c r="F154" s="58"/>
      <c r="G154" s="26"/>
      <c r="H154" s="15">
        <v>0.22500000000000001</v>
      </c>
      <c r="I154" s="15">
        <v>3.66</v>
      </c>
      <c r="J154" s="16">
        <v>17.84</v>
      </c>
      <c r="K154" s="16"/>
      <c r="L154" s="17">
        <v>3.61</v>
      </c>
      <c r="M154" s="18"/>
      <c r="N154" s="18">
        <v>-29.03</v>
      </c>
    </row>
    <row r="155" spans="1:14" x14ac:dyDescent="0.35">
      <c r="A155" s="65">
        <v>17133</v>
      </c>
      <c r="B155" s="66" t="s">
        <v>96</v>
      </c>
      <c r="C155" s="66" t="s">
        <v>33</v>
      </c>
      <c r="D155" s="66">
        <v>100</v>
      </c>
      <c r="E155" s="58">
        <v>8.02</v>
      </c>
      <c r="F155" s="58"/>
      <c r="G155" s="26"/>
      <c r="H155" s="15">
        <v>0.216</v>
      </c>
      <c r="I155" s="15">
        <v>3.22</v>
      </c>
      <c r="J155" s="16">
        <v>17.579999999999998</v>
      </c>
      <c r="K155" s="16"/>
      <c r="L155" s="17">
        <v>3.48</v>
      </c>
      <c r="M155" s="18"/>
      <c r="N155" s="18">
        <v>-29.31</v>
      </c>
    </row>
    <row r="156" spans="1:14" x14ac:dyDescent="0.35">
      <c r="A156" s="65">
        <v>17134</v>
      </c>
      <c r="B156" s="66" t="s">
        <v>97</v>
      </c>
      <c r="C156" s="66" t="s">
        <v>33</v>
      </c>
      <c r="D156" s="66">
        <v>100</v>
      </c>
      <c r="E156" s="58">
        <v>8.76</v>
      </c>
      <c r="F156" s="58"/>
      <c r="G156" s="26"/>
      <c r="H156" s="15">
        <v>0.23300000000000001</v>
      </c>
      <c r="I156" s="15">
        <v>2.89</v>
      </c>
      <c r="J156" s="16">
        <v>18.920000000000002</v>
      </c>
      <c r="K156" s="16"/>
      <c r="L156" s="17">
        <v>3.75</v>
      </c>
      <c r="M156" s="18"/>
      <c r="N156" s="18">
        <v>-29.12</v>
      </c>
    </row>
    <row r="157" spans="1:14" x14ac:dyDescent="0.35">
      <c r="A157" s="65">
        <v>17135</v>
      </c>
      <c r="B157" s="66" t="s">
        <v>98</v>
      </c>
      <c r="C157" s="66" t="s">
        <v>33</v>
      </c>
      <c r="D157" s="66">
        <v>100</v>
      </c>
      <c r="E157" s="58">
        <v>8.08</v>
      </c>
      <c r="F157" s="58"/>
      <c r="G157" s="26"/>
      <c r="H157" s="15">
        <v>0.216</v>
      </c>
      <c r="I157" s="15">
        <v>4.08</v>
      </c>
      <c r="J157" s="16">
        <v>16.760000000000002</v>
      </c>
      <c r="K157" s="16"/>
      <c r="L157" s="17">
        <v>3.11</v>
      </c>
      <c r="M157" s="18"/>
      <c r="N157" s="18">
        <v>-28.62</v>
      </c>
    </row>
    <row r="158" spans="1:14" x14ac:dyDescent="0.35">
      <c r="A158" s="65">
        <v>17136</v>
      </c>
      <c r="B158" s="66" t="s">
        <v>99</v>
      </c>
      <c r="C158" s="66" t="s">
        <v>33</v>
      </c>
      <c r="D158" s="66">
        <v>100</v>
      </c>
      <c r="E158" s="58">
        <v>7.08</v>
      </c>
      <c r="F158" s="58"/>
      <c r="G158" s="26"/>
      <c r="H158" s="15">
        <v>0.19500000000000001</v>
      </c>
      <c r="I158" s="15">
        <v>2.87</v>
      </c>
      <c r="J158" s="16">
        <v>16.41</v>
      </c>
      <c r="K158" s="16"/>
      <c r="L158" s="17">
        <v>3.02</v>
      </c>
      <c r="M158" s="18"/>
      <c r="N158" s="18">
        <v>-28.88</v>
      </c>
    </row>
    <row r="159" spans="1:14" x14ac:dyDescent="0.35">
      <c r="A159" s="65">
        <v>17137</v>
      </c>
      <c r="B159" s="66" t="s">
        <v>100</v>
      </c>
      <c r="C159" s="66" t="s">
        <v>33</v>
      </c>
      <c r="D159" s="66">
        <v>100</v>
      </c>
      <c r="E159" s="58">
        <v>8.1</v>
      </c>
      <c r="F159" s="58"/>
      <c r="G159" s="26"/>
      <c r="H159" s="15">
        <v>0.223</v>
      </c>
      <c r="I159" s="15">
        <v>6.48</v>
      </c>
      <c r="J159" s="16">
        <v>15.54</v>
      </c>
      <c r="K159" s="16"/>
      <c r="L159" s="17">
        <v>2.79</v>
      </c>
      <c r="M159" s="18"/>
      <c r="N159" s="18">
        <v>-29.98</v>
      </c>
    </row>
    <row r="160" spans="1:14" x14ac:dyDescent="0.35">
      <c r="A160" s="65">
        <v>17138</v>
      </c>
      <c r="B160" s="66" t="s">
        <v>101</v>
      </c>
      <c r="C160" s="66" t="s">
        <v>33</v>
      </c>
      <c r="D160" s="66">
        <v>100</v>
      </c>
      <c r="E160" s="58">
        <v>9.18</v>
      </c>
      <c r="F160" s="58"/>
      <c r="G160" s="26"/>
      <c r="H160" s="15">
        <v>0.24099999999999999</v>
      </c>
      <c r="I160" s="15">
        <v>2.5299999999999998</v>
      </c>
      <c r="J160" s="16">
        <v>19.420000000000002</v>
      </c>
      <c r="K160" s="16"/>
      <c r="L160" s="17">
        <v>3.93</v>
      </c>
      <c r="M160" s="18"/>
      <c r="N160" s="18">
        <v>-29.17</v>
      </c>
    </row>
    <row r="161" spans="1:14" x14ac:dyDescent="0.35">
      <c r="A161" s="65">
        <v>17139</v>
      </c>
      <c r="B161" s="66" t="s">
        <v>102</v>
      </c>
      <c r="C161" s="66" t="s">
        <v>33</v>
      </c>
      <c r="D161" s="66">
        <v>100</v>
      </c>
      <c r="E161" s="58">
        <v>6.19</v>
      </c>
      <c r="F161" s="58"/>
      <c r="G161" s="26"/>
      <c r="H161" s="15">
        <v>0.17100000000000001</v>
      </c>
      <c r="I161" s="15">
        <v>2.86</v>
      </c>
      <c r="J161" s="16">
        <v>15.35</v>
      </c>
      <c r="K161" s="16"/>
      <c r="L161" s="17">
        <v>2.79</v>
      </c>
      <c r="M161" s="18"/>
      <c r="N161" s="18">
        <v>-29.04</v>
      </c>
    </row>
    <row r="162" spans="1:14" x14ac:dyDescent="0.35">
      <c r="A162" s="65">
        <v>17140</v>
      </c>
      <c r="B162" s="66" t="s">
        <v>119</v>
      </c>
      <c r="C162" s="66" t="s">
        <v>33</v>
      </c>
      <c r="D162" s="66">
        <v>100</v>
      </c>
      <c r="E162" s="58">
        <v>5.74</v>
      </c>
      <c r="F162" s="58"/>
      <c r="G162" s="26"/>
      <c r="H162" s="15">
        <v>4.0399999999999998E-2</v>
      </c>
      <c r="I162" s="15">
        <v>7.86</v>
      </c>
      <c r="J162" s="16"/>
      <c r="K162" s="16"/>
      <c r="L162" s="17">
        <v>0.313</v>
      </c>
      <c r="M162" s="18"/>
      <c r="N162" s="18"/>
    </row>
    <row r="163" spans="1:14" x14ac:dyDescent="0.35">
      <c r="A163" s="65">
        <v>17141</v>
      </c>
      <c r="B163" s="66" t="s">
        <v>44</v>
      </c>
      <c r="C163" s="66" t="s">
        <v>33</v>
      </c>
      <c r="D163" s="66">
        <v>100</v>
      </c>
      <c r="E163" s="58">
        <v>7.96</v>
      </c>
      <c r="F163" s="58"/>
      <c r="G163" s="26"/>
      <c r="H163" s="15">
        <v>5.45E-2</v>
      </c>
      <c r="I163" s="15">
        <v>8.4700000000000006</v>
      </c>
      <c r="J163" s="16"/>
      <c r="K163" s="16"/>
      <c r="L163" s="17">
        <v>0.38800000000000001</v>
      </c>
      <c r="M163" s="18"/>
      <c r="N163" s="18"/>
    </row>
    <row r="164" spans="1:14" x14ac:dyDescent="0.35">
      <c r="A164" s="65">
        <v>17142</v>
      </c>
      <c r="B164" s="66" t="s">
        <v>45</v>
      </c>
      <c r="C164" s="66" t="s">
        <v>33</v>
      </c>
      <c r="D164" s="66">
        <v>100</v>
      </c>
      <c r="E164" s="58">
        <v>8.1300000000000008</v>
      </c>
      <c r="F164" s="58"/>
      <c r="G164" s="26"/>
      <c r="H164" s="15">
        <v>5.57E-2</v>
      </c>
      <c r="I164" s="15">
        <v>8.99</v>
      </c>
      <c r="J164" s="16"/>
      <c r="K164" s="16"/>
      <c r="L164" s="17">
        <v>0.38300000000000001</v>
      </c>
      <c r="M164" s="18"/>
      <c r="N164" s="18"/>
    </row>
    <row r="165" spans="1:14" x14ac:dyDescent="0.35">
      <c r="A165" s="65">
        <v>17143</v>
      </c>
      <c r="B165" s="66" t="s">
        <v>46</v>
      </c>
      <c r="C165" s="66" t="s">
        <v>33</v>
      </c>
      <c r="D165" s="66">
        <v>100</v>
      </c>
      <c r="E165" s="58">
        <v>7.52</v>
      </c>
      <c r="F165" s="58"/>
      <c r="G165" s="26"/>
      <c r="H165" s="15">
        <v>5.2200000000000003E-2</v>
      </c>
      <c r="I165" s="15">
        <v>8.2899999999999991</v>
      </c>
      <c r="J165" s="16"/>
      <c r="K165" s="16"/>
      <c r="L165" s="17">
        <v>0.36499999999999999</v>
      </c>
      <c r="M165" s="18"/>
      <c r="N165" s="18"/>
    </row>
    <row r="166" spans="1:14" x14ac:dyDescent="0.35">
      <c r="A166" s="65">
        <v>17144</v>
      </c>
      <c r="B166" s="66" t="s">
        <v>47</v>
      </c>
      <c r="C166" s="66" t="s">
        <v>33</v>
      </c>
      <c r="D166" s="66">
        <v>100</v>
      </c>
      <c r="E166" s="58">
        <v>9.4600000000000009</v>
      </c>
      <c r="F166" s="58"/>
      <c r="G166" s="26"/>
      <c r="H166" s="15">
        <v>6.6199999999999995E-2</v>
      </c>
      <c r="I166" s="15">
        <v>8.0399999999999991</v>
      </c>
      <c r="J166" s="16"/>
      <c r="K166" s="16"/>
      <c r="L166" s="17">
        <v>0.49</v>
      </c>
      <c r="M166" s="18"/>
      <c r="N166" s="18"/>
    </row>
    <row r="167" spans="1:14" x14ac:dyDescent="0.35">
      <c r="A167" s="65">
        <v>17145</v>
      </c>
      <c r="B167" s="66" t="s">
        <v>48</v>
      </c>
      <c r="C167" s="66" t="s">
        <v>33</v>
      </c>
      <c r="D167" s="66">
        <v>100</v>
      </c>
      <c r="E167" s="58">
        <v>8.25</v>
      </c>
      <c r="F167" s="58"/>
      <c r="G167" s="26"/>
      <c r="H167" s="15">
        <v>5.7000000000000002E-2</v>
      </c>
      <c r="I167" s="15">
        <v>8.7899999999999991</v>
      </c>
      <c r="J167" s="16"/>
      <c r="K167" s="16"/>
      <c r="L167" s="17">
        <v>0.378</v>
      </c>
      <c r="M167" s="18"/>
      <c r="N167" s="18"/>
    </row>
    <row r="168" spans="1:14" x14ac:dyDescent="0.35">
      <c r="A168" s="65">
        <v>17146</v>
      </c>
      <c r="B168" s="66" t="s">
        <v>49</v>
      </c>
      <c r="C168" s="66" t="s">
        <v>33</v>
      </c>
      <c r="D168" s="66">
        <v>100</v>
      </c>
      <c r="E168" s="58">
        <v>7.32</v>
      </c>
      <c r="F168" s="58"/>
      <c r="G168" s="26"/>
      <c r="H168" s="15">
        <v>5.0599999999999999E-2</v>
      </c>
      <c r="I168" s="15">
        <v>8.36</v>
      </c>
      <c r="J168" s="16"/>
      <c r="K168" s="16"/>
      <c r="L168" s="17">
        <v>0.34799999999999998</v>
      </c>
      <c r="M168" s="18"/>
      <c r="N168" s="18"/>
    </row>
    <row r="169" spans="1:14" x14ac:dyDescent="0.35">
      <c r="A169" s="65">
        <v>17147</v>
      </c>
      <c r="B169" s="66" t="s">
        <v>50</v>
      </c>
      <c r="C169" s="66" t="s">
        <v>33</v>
      </c>
      <c r="D169" s="66">
        <v>100</v>
      </c>
      <c r="E169" s="58">
        <v>7.47</v>
      </c>
      <c r="F169" s="58"/>
      <c r="G169" s="26"/>
      <c r="H169" s="15">
        <v>5.21E-2</v>
      </c>
      <c r="I169" s="15">
        <v>8.68</v>
      </c>
      <c r="J169" s="16"/>
      <c r="K169" s="16"/>
      <c r="L169" s="17">
        <v>0.36799999999999999</v>
      </c>
      <c r="M169" s="18"/>
      <c r="N169" s="18"/>
    </row>
    <row r="170" spans="1:14" x14ac:dyDescent="0.35">
      <c r="A170" s="65">
        <v>17148</v>
      </c>
      <c r="B170" s="66" t="s">
        <v>51</v>
      </c>
      <c r="C170" s="66" t="s">
        <v>33</v>
      </c>
      <c r="D170" s="66">
        <v>100</v>
      </c>
      <c r="E170" s="58">
        <v>3.24</v>
      </c>
      <c r="F170" s="58"/>
      <c r="G170" s="26"/>
      <c r="H170" s="15">
        <v>2.46E-2</v>
      </c>
      <c r="I170" s="15">
        <v>6.59</v>
      </c>
      <c r="J170" s="16"/>
      <c r="K170" s="16"/>
      <c r="L170" s="17">
        <v>0.29799999999999999</v>
      </c>
      <c r="M170" s="18"/>
      <c r="N170" s="18"/>
    </row>
    <row r="171" spans="1:14" x14ac:dyDescent="0.35">
      <c r="A171" s="65">
        <v>17149</v>
      </c>
      <c r="B171" s="66" t="s">
        <v>52</v>
      </c>
      <c r="C171" s="66" t="s">
        <v>33</v>
      </c>
      <c r="D171" s="66">
        <v>100</v>
      </c>
      <c r="E171" s="58">
        <v>5.84</v>
      </c>
      <c r="F171" s="58"/>
      <c r="G171" s="26"/>
      <c r="H171" s="15">
        <v>4.1500000000000002E-2</v>
      </c>
      <c r="I171" s="15">
        <v>7.53</v>
      </c>
      <c r="J171" s="16"/>
      <c r="K171" s="16"/>
      <c r="L171" s="17">
        <v>0.39900000000000002</v>
      </c>
      <c r="M171" s="18"/>
      <c r="N171" s="18"/>
    </row>
    <row r="172" spans="1:14" x14ac:dyDescent="0.35">
      <c r="A172" s="65">
        <v>17150</v>
      </c>
      <c r="B172" s="66" t="s">
        <v>3</v>
      </c>
      <c r="C172" s="66" t="s">
        <v>30</v>
      </c>
      <c r="D172" s="66">
        <v>1.329</v>
      </c>
      <c r="E172" s="58">
        <v>5.56</v>
      </c>
      <c r="F172" s="58"/>
      <c r="G172" s="15">
        <v>9.4499999999999993</v>
      </c>
      <c r="H172" s="15"/>
      <c r="I172" s="15">
        <v>11.41</v>
      </c>
      <c r="J172" s="16">
        <v>9.7200000000000006</v>
      </c>
      <c r="K172" s="16"/>
      <c r="L172" s="17">
        <v>44.8</v>
      </c>
      <c r="M172" s="18"/>
      <c r="N172" s="18">
        <v>-18.239999999999998</v>
      </c>
    </row>
    <row r="173" spans="1:14" x14ac:dyDescent="0.35">
      <c r="A173" s="65">
        <v>17151</v>
      </c>
      <c r="B173" s="66" t="s">
        <v>5</v>
      </c>
      <c r="C173" s="66" t="s">
        <v>30</v>
      </c>
      <c r="D173" s="66">
        <v>0.95699999999999996</v>
      </c>
      <c r="E173" s="58">
        <v>4.1100000000000003</v>
      </c>
      <c r="F173" s="58"/>
      <c r="G173" s="15">
        <v>9.26</v>
      </c>
      <c r="H173" s="15"/>
      <c r="I173" s="15">
        <v>47.69</v>
      </c>
      <c r="J173" s="16">
        <v>9.57</v>
      </c>
      <c r="K173" s="16"/>
      <c r="L173" s="17">
        <v>42</v>
      </c>
      <c r="M173" s="18"/>
      <c r="N173" s="18">
        <v>37.619999999999997</v>
      </c>
    </row>
    <row r="174" spans="1:14" x14ac:dyDescent="0.35">
      <c r="A174" s="65">
        <v>17152</v>
      </c>
      <c r="B174" s="66" t="s">
        <v>4</v>
      </c>
      <c r="C174" s="66" t="s">
        <v>30</v>
      </c>
      <c r="D174" s="66">
        <v>1.004</v>
      </c>
      <c r="E174" s="58">
        <v>4.18</v>
      </c>
      <c r="F174" s="58"/>
      <c r="G174" s="15">
        <v>8.99</v>
      </c>
      <c r="H174" s="15"/>
      <c r="I174" s="15">
        <v>-4.66</v>
      </c>
      <c r="J174" s="16">
        <v>9.7799999999999994</v>
      </c>
      <c r="K174" s="16"/>
      <c r="L174" s="17">
        <v>40.799999999999997</v>
      </c>
      <c r="M174" s="18"/>
      <c r="N174" s="18">
        <v>-26.51</v>
      </c>
    </row>
    <row r="175" spans="1:14" x14ac:dyDescent="0.35">
      <c r="A175" s="65">
        <v>17153</v>
      </c>
      <c r="B175" s="66" t="s">
        <v>11</v>
      </c>
      <c r="C175" s="66" t="s">
        <v>31</v>
      </c>
      <c r="D175" s="66">
        <v>1.2729999999999999</v>
      </c>
      <c r="E175" s="58">
        <v>5</v>
      </c>
      <c r="F175" s="58"/>
      <c r="G175" s="15">
        <v>10.9</v>
      </c>
      <c r="H175" s="15"/>
      <c r="I175" s="15">
        <v>4.04</v>
      </c>
      <c r="J175" s="16">
        <v>11.75</v>
      </c>
      <c r="K175" s="16"/>
      <c r="L175" s="17">
        <v>30</v>
      </c>
      <c r="M175" s="18"/>
      <c r="N175" s="18">
        <v>-13.38</v>
      </c>
    </row>
    <row r="176" spans="1:14" x14ac:dyDescent="0.35">
      <c r="A176" s="65">
        <v>17154</v>
      </c>
      <c r="B176" s="66" t="s">
        <v>32</v>
      </c>
      <c r="C176" s="66" t="s">
        <v>18</v>
      </c>
      <c r="D176" s="66">
        <v>3.3340000000000001</v>
      </c>
      <c r="E176" s="58">
        <v>4.38</v>
      </c>
      <c r="F176" s="58"/>
      <c r="G176" s="15">
        <v>2.67</v>
      </c>
      <c r="H176" s="15"/>
      <c r="I176" s="15">
        <v>2.0699999999999998</v>
      </c>
      <c r="J176" s="16">
        <v>10.119999999999999</v>
      </c>
      <c r="K176" s="16"/>
      <c r="L176" s="17">
        <v>45.5</v>
      </c>
      <c r="M176" s="18"/>
      <c r="N176" s="18">
        <v>-26.08</v>
      </c>
    </row>
    <row r="177" spans="1:14" x14ac:dyDescent="0.35">
      <c r="A177" s="65">
        <v>17155</v>
      </c>
      <c r="B177" s="66" t="s">
        <v>120</v>
      </c>
      <c r="C177" s="66" t="s">
        <v>33</v>
      </c>
      <c r="D177" s="66">
        <v>100</v>
      </c>
      <c r="E177" s="58">
        <v>1.01</v>
      </c>
      <c r="F177" s="58"/>
      <c r="G177" s="26"/>
      <c r="H177" s="15">
        <v>0.02</v>
      </c>
      <c r="I177" s="15">
        <v>5.82</v>
      </c>
      <c r="J177" s="16">
        <v>3.48</v>
      </c>
      <c r="K177" s="16"/>
      <c r="L177" s="17">
        <v>0.159</v>
      </c>
      <c r="M177" s="18"/>
      <c r="N177" s="18">
        <v>-22.75</v>
      </c>
    </row>
    <row r="178" spans="1:14" x14ac:dyDescent="0.35">
      <c r="A178" s="65">
        <v>17156</v>
      </c>
      <c r="B178" s="66" t="s">
        <v>34</v>
      </c>
      <c r="C178" s="66" t="s">
        <v>33</v>
      </c>
      <c r="D178" s="66">
        <v>100</v>
      </c>
      <c r="E178" s="58">
        <v>3.23</v>
      </c>
      <c r="F178" s="58"/>
      <c r="G178" s="26"/>
      <c r="H178" s="15">
        <v>6.1499999999999999E-2</v>
      </c>
      <c r="I178" s="15">
        <v>6.36</v>
      </c>
      <c r="J178" s="16">
        <v>10.06</v>
      </c>
      <c r="K178" s="16"/>
      <c r="L178" s="17">
        <v>0.51900000000000002</v>
      </c>
      <c r="M178" s="18"/>
      <c r="N178" s="18">
        <v>-25.81</v>
      </c>
    </row>
    <row r="179" spans="1:14" x14ac:dyDescent="0.35">
      <c r="A179" s="65">
        <v>17157</v>
      </c>
      <c r="B179" s="66" t="s">
        <v>35</v>
      </c>
      <c r="C179" s="66" t="s">
        <v>33</v>
      </c>
      <c r="D179" s="66">
        <v>100</v>
      </c>
      <c r="E179" s="58">
        <v>3.06</v>
      </c>
      <c r="F179" s="58"/>
      <c r="G179" s="26"/>
      <c r="H179" s="15">
        <v>5.91E-2</v>
      </c>
      <c r="I179" s="15">
        <v>6.7</v>
      </c>
      <c r="J179" s="16">
        <v>8.83</v>
      </c>
      <c r="K179" s="16"/>
      <c r="L179" s="17">
        <v>0.46</v>
      </c>
      <c r="M179" s="18"/>
      <c r="N179" s="18">
        <v>-25.99</v>
      </c>
    </row>
    <row r="180" spans="1:14" x14ac:dyDescent="0.35">
      <c r="A180" s="65">
        <v>17158</v>
      </c>
      <c r="B180" s="66" t="s">
        <v>36</v>
      </c>
      <c r="C180" s="66" t="s">
        <v>33</v>
      </c>
      <c r="D180" s="66">
        <v>100</v>
      </c>
      <c r="E180" s="58">
        <v>2.35</v>
      </c>
      <c r="F180" s="58"/>
      <c r="G180" s="26"/>
      <c r="H180" s="15">
        <v>4.58E-2</v>
      </c>
      <c r="I180" s="15">
        <v>-0.11</v>
      </c>
      <c r="J180" s="16">
        <v>6.06</v>
      </c>
      <c r="K180" s="16"/>
      <c r="L180" s="17">
        <v>0.29299999999999998</v>
      </c>
      <c r="M180" s="18"/>
      <c r="N180" s="18">
        <v>-25.27</v>
      </c>
    </row>
    <row r="181" spans="1:14" x14ac:dyDescent="0.35">
      <c r="A181" s="65">
        <v>17159</v>
      </c>
      <c r="B181" s="66" t="s">
        <v>37</v>
      </c>
      <c r="C181" s="66" t="s">
        <v>33</v>
      </c>
      <c r="D181" s="66">
        <v>100</v>
      </c>
      <c r="E181" s="58">
        <v>2.68</v>
      </c>
      <c r="F181" s="58"/>
      <c r="G181" s="26"/>
      <c r="H181" s="15">
        <v>4.9700000000000001E-2</v>
      </c>
      <c r="I181" s="15">
        <v>2.72</v>
      </c>
      <c r="J181" s="16">
        <v>6.52</v>
      </c>
      <c r="K181" s="16"/>
      <c r="L181" s="17">
        <v>0.31900000000000001</v>
      </c>
      <c r="M181" s="18"/>
      <c r="N181" s="18">
        <v>-26.6</v>
      </c>
    </row>
    <row r="182" spans="1:14" x14ac:dyDescent="0.35">
      <c r="A182" s="65">
        <v>17160</v>
      </c>
      <c r="B182" s="66" t="s">
        <v>38</v>
      </c>
      <c r="C182" s="66" t="s">
        <v>33</v>
      </c>
      <c r="D182" s="66">
        <v>100</v>
      </c>
      <c r="E182" s="58">
        <v>2.3199999999999998</v>
      </c>
      <c r="F182" s="58"/>
      <c r="G182" s="26"/>
      <c r="H182" s="15">
        <v>4.41E-2</v>
      </c>
      <c r="I182" s="15">
        <v>2.92</v>
      </c>
      <c r="J182" s="16">
        <v>6.42</v>
      </c>
      <c r="K182" s="16"/>
      <c r="L182" s="17">
        <v>0.32100000000000001</v>
      </c>
      <c r="M182" s="18"/>
      <c r="N182" s="18">
        <v>-27.83</v>
      </c>
    </row>
    <row r="183" spans="1:14" x14ac:dyDescent="0.35">
      <c r="A183" s="65">
        <v>17161</v>
      </c>
      <c r="B183" s="66" t="s">
        <v>39</v>
      </c>
      <c r="C183" s="66" t="s">
        <v>33</v>
      </c>
      <c r="D183" s="66">
        <v>100</v>
      </c>
      <c r="E183" s="58">
        <v>1.01</v>
      </c>
      <c r="F183" s="58"/>
      <c r="G183" s="26"/>
      <c r="H183" s="15">
        <v>2.0400000000000001E-2</v>
      </c>
      <c r="I183" s="15">
        <v>5.28</v>
      </c>
      <c r="J183" s="16">
        <v>3.71</v>
      </c>
      <c r="K183" s="16"/>
      <c r="L183" s="17">
        <v>0.17699999999999999</v>
      </c>
      <c r="M183" s="18"/>
      <c r="N183" s="18">
        <v>-23.08</v>
      </c>
    </row>
    <row r="184" spans="1:14" x14ac:dyDescent="0.35">
      <c r="A184" s="65">
        <v>17162</v>
      </c>
      <c r="B184" s="66" t="s">
        <v>40</v>
      </c>
      <c r="C184" s="66" t="s">
        <v>33</v>
      </c>
      <c r="D184" s="66">
        <v>100</v>
      </c>
      <c r="E184" s="58">
        <v>2.75</v>
      </c>
      <c r="F184" s="58"/>
      <c r="G184" s="26"/>
      <c r="H184" s="15">
        <v>5.33E-2</v>
      </c>
      <c r="I184" s="15">
        <v>3.49</v>
      </c>
      <c r="J184" s="16">
        <v>6.76</v>
      </c>
      <c r="K184" s="16"/>
      <c r="L184" s="17">
        <v>0.33800000000000002</v>
      </c>
      <c r="M184" s="18"/>
      <c r="N184" s="18">
        <v>-27.27</v>
      </c>
    </row>
    <row r="185" spans="1:14" x14ac:dyDescent="0.35">
      <c r="A185" s="65">
        <v>17163</v>
      </c>
      <c r="B185" s="66" t="s">
        <v>41</v>
      </c>
      <c r="C185" s="66" t="s">
        <v>33</v>
      </c>
      <c r="D185" s="66">
        <v>100</v>
      </c>
      <c r="E185" s="58">
        <v>2.27</v>
      </c>
      <c r="F185" s="58"/>
      <c r="G185" s="26"/>
      <c r="H185" s="15">
        <v>4.4299999999999999E-2</v>
      </c>
      <c r="I185" s="15">
        <v>-0.52</v>
      </c>
      <c r="J185" s="16">
        <v>5.83</v>
      </c>
      <c r="K185" s="16"/>
      <c r="L185" s="17">
        <v>0.28299999999999997</v>
      </c>
      <c r="M185" s="18"/>
      <c r="N185" s="18">
        <v>-25.35</v>
      </c>
    </row>
    <row r="186" spans="1:14" x14ac:dyDescent="0.35">
      <c r="A186" s="65">
        <v>17164</v>
      </c>
      <c r="B186" s="66" t="s">
        <v>42</v>
      </c>
      <c r="C186" s="66" t="s">
        <v>33</v>
      </c>
      <c r="D186" s="66">
        <v>100</v>
      </c>
      <c r="E186" s="58">
        <v>3.31</v>
      </c>
      <c r="F186" s="58"/>
      <c r="G186" s="26"/>
      <c r="H186" s="15">
        <v>6.4000000000000001E-2</v>
      </c>
      <c r="I186" s="15">
        <v>6.05</v>
      </c>
      <c r="J186" s="16">
        <v>8.7799999999999994</v>
      </c>
      <c r="K186" s="16"/>
      <c r="L186" s="17">
        <v>0.44500000000000001</v>
      </c>
      <c r="M186" s="18"/>
      <c r="N186" s="18">
        <v>-25.88</v>
      </c>
    </row>
    <row r="187" spans="1:14" x14ac:dyDescent="0.35">
      <c r="A187" s="65">
        <v>17165</v>
      </c>
      <c r="B187" s="66" t="s">
        <v>89</v>
      </c>
      <c r="C187" s="66" t="s">
        <v>33</v>
      </c>
      <c r="D187" s="66">
        <v>100</v>
      </c>
      <c r="E187" s="58">
        <v>0.78</v>
      </c>
      <c r="F187" s="58"/>
      <c r="G187" s="26"/>
      <c r="H187" s="15">
        <v>1.6899999999999998E-2</v>
      </c>
      <c r="I187" s="15">
        <v>4.46</v>
      </c>
      <c r="J187" s="16">
        <v>3.13</v>
      </c>
      <c r="K187" s="16"/>
      <c r="L187" s="17">
        <v>0.14499999999999999</v>
      </c>
      <c r="M187" s="18"/>
      <c r="N187" s="18">
        <v>-23</v>
      </c>
    </row>
    <row r="188" spans="1:14" x14ac:dyDescent="0.35">
      <c r="A188" s="65">
        <v>17166</v>
      </c>
      <c r="B188" s="66" t="s">
        <v>90</v>
      </c>
      <c r="C188" s="66" t="s">
        <v>33</v>
      </c>
      <c r="D188" s="66">
        <v>100</v>
      </c>
      <c r="E188" s="58">
        <v>1.63</v>
      </c>
      <c r="F188" s="58"/>
      <c r="G188" s="26"/>
      <c r="H188" s="15">
        <v>3.2000000000000001E-2</v>
      </c>
      <c r="I188" s="15">
        <v>-1.31</v>
      </c>
      <c r="J188" s="16">
        <v>4.8600000000000003</v>
      </c>
      <c r="K188" s="16"/>
      <c r="L188" s="17">
        <v>0.22700000000000001</v>
      </c>
      <c r="M188" s="18"/>
      <c r="N188" s="18">
        <v>-26.64</v>
      </c>
    </row>
    <row r="189" spans="1:14" x14ac:dyDescent="0.35">
      <c r="A189" s="65">
        <v>17167</v>
      </c>
      <c r="B189" s="66" t="s">
        <v>43</v>
      </c>
      <c r="C189" s="66" t="s">
        <v>33</v>
      </c>
      <c r="D189" s="66">
        <v>100</v>
      </c>
      <c r="E189" s="58">
        <v>3.79</v>
      </c>
      <c r="F189" s="58"/>
      <c r="G189" s="26"/>
      <c r="H189" s="15">
        <v>7.3099999999999998E-2</v>
      </c>
      <c r="I189" s="15">
        <v>1.49</v>
      </c>
      <c r="J189" s="16">
        <v>10.88</v>
      </c>
      <c r="K189" s="16"/>
      <c r="L189" s="17">
        <v>0.58099999999999996</v>
      </c>
      <c r="M189" s="18"/>
      <c r="N189" s="18">
        <v>-27.97</v>
      </c>
    </row>
    <row r="190" spans="1:14" x14ac:dyDescent="0.35">
      <c r="A190" s="65">
        <v>17168</v>
      </c>
      <c r="B190" s="66" t="s">
        <v>44</v>
      </c>
      <c r="C190" s="66" t="s">
        <v>33</v>
      </c>
      <c r="D190" s="66">
        <v>100</v>
      </c>
      <c r="E190" s="58">
        <v>2.0499999999999998</v>
      </c>
      <c r="F190" s="58"/>
      <c r="G190" s="26"/>
      <c r="H190" s="15">
        <v>4.0899999999999999E-2</v>
      </c>
      <c r="I190" s="15">
        <v>6.29</v>
      </c>
      <c r="J190" s="16">
        <v>7.25</v>
      </c>
      <c r="K190" s="16"/>
      <c r="L190" s="17">
        <v>0.35699999999999998</v>
      </c>
      <c r="M190" s="18"/>
      <c r="N190" s="18">
        <v>-25.86</v>
      </c>
    </row>
    <row r="191" spans="1:14" x14ac:dyDescent="0.35">
      <c r="A191" s="65">
        <v>17169</v>
      </c>
      <c r="B191" s="66" t="s">
        <v>45</v>
      </c>
      <c r="C191" s="66" t="s">
        <v>33</v>
      </c>
      <c r="D191" s="66">
        <v>100</v>
      </c>
      <c r="E191" s="58">
        <v>3.18</v>
      </c>
      <c r="F191" s="58"/>
      <c r="G191" s="26"/>
      <c r="H191" s="15">
        <v>6.0699999999999997E-2</v>
      </c>
      <c r="I191" s="15">
        <v>3.66</v>
      </c>
      <c r="J191" s="16">
        <v>7.42</v>
      </c>
      <c r="K191" s="16"/>
      <c r="L191" s="17">
        <v>0.38500000000000001</v>
      </c>
      <c r="M191" s="18"/>
      <c r="N191" s="18">
        <v>-27.32</v>
      </c>
    </row>
    <row r="192" spans="1:14" x14ac:dyDescent="0.35">
      <c r="A192" s="65">
        <v>17170</v>
      </c>
      <c r="B192" s="66" t="s">
        <v>46</v>
      </c>
      <c r="C192" s="66" t="s">
        <v>33</v>
      </c>
      <c r="D192" s="66">
        <v>100</v>
      </c>
      <c r="E192" s="58">
        <v>3.1</v>
      </c>
      <c r="F192" s="58"/>
      <c r="G192" s="26"/>
      <c r="H192" s="15">
        <v>5.91E-2</v>
      </c>
      <c r="I192" s="15">
        <v>-0.74</v>
      </c>
      <c r="J192" s="16">
        <v>7.61</v>
      </c>
      <c r="K192" s="16"/>
      <c r="L192" s="17">
        <v>0.39300000000000002</v>
      </c>
      <c r="M192" s="18"/>
      <c r="N192" s="18">
        <v>-26.69</v>
      </c>
    </row>
    <row r="193" spans="1:14" x14ac:dyDescent="0.35">
      <c r="A193" s="65">
        <v>17171</v>
      </c>
      <c r="B193" s="66" t="s">
        <v>47</v>
      </c>
      <c r="C193" s="66" t="s">
        <v>33</v>
      </c>
      <c r="D193" s="66">
        <v>100</v>
      </c>
      <c r="E193" s="58">
        <v>1.8</v>
      </c>
      <c r="F193" s="58"/>
      <c r="G193" s="26"/>
      <c r="H193" s="15">
        <v>3.4299999999999997E-2</v>
      </c>
      <c r="I193" s="15">
        <v>-1.65</v>
      </c>
      <c r="J193" s="16">
        <v>5.01</v>
      </c>
      <c r="K193" s="16"/>
      <c r="L193" s="17">
        <v>0.246</v>
      </c>
      <c r="M193" s="18"/>
      <c r="N193" s="18">
        <v>-26.72</v>
      </c>
    </row>
    <row r="194" spans="1:14" x14ac:dyDescent="0.35">
      <c r="A194" s="65">
        <v>17172</v>
      </c>
      <c r="B194" s="66" t="s">
        <v>48</v>
      </c>
      <c r="C194" s="66" t="s">
        <v>33</v>
      </c>
      <c r="D194" s="66">
        <v>100</v>
      </c>
      <c r="E194" s="58">
        <v>3.34</v>
      </c>
      <c r="F194" s="58"/>
      <c r="G194" s="26"/>
      <c r="H194" s="15">
        <v>6.2600000000000003E-2</v>
      </c>
      <c r="I194" s="15">
        <v>5.5</v>
      </c>
      <c r="J194" s="16">
        <v>7.76</v>
      </c>
      <c r="K194" s="16"/>
      <c r="L194" s="17">
        <v>0.40500000000000003</v>
      </c>
      <c r="M194" s="18"/>
      <c r="N194" s="18">
        <v>-26.97</v>
      </c>
    </row>
    <row r="195" spans="1:14" x14ac:dyDescent="0.35">
      <c r="A195" s="65">
        <v>17173</v>
      </c>
      <c r="B195" s="66" t="s">
        <v>49</v>
      </c>
      <c r="C195" s="66" t="s">
        <v>33</v>
      </c>
      <c r="D195" s="66">
        <v>100</v>
      </c>
      <c r="E195" s="58">
        <v>2.33</v>
      </c>
      <c r="F195" s="58"/>
      <c r="G195" s="26"/>
      <c r="H195" s="15">
        <v>4.5600000000000002E-2</v>
      </c>
      <c r="I195" s="15">
        <v>1.26</v>
      </c>
      <c r="J195" s="16">
        <v>7.67</v>
      </c>
      <c r="K195" s="16"/>
      <c r="L195" s="17">
        <v>0.38100000000000001</v>
      </c>
      <c r="M195" s="18"/>
      <c r="N195" s="18">
        <v>-31.3</v>
      </c>
    </row>
    <row r="196" spans="1:14" x14ac:dyDescent="0.35">
      <c r="A196" s="65">
        <v>17174</v>
      </c>
      <c r="B196" s="66" t="s">
        <v>50</v>
      </c>
      <c r="C196" s="66" t="s">
        <v>33</v>
      </c>
      <c r="D196" s="66">
        <v>100</v>
      </c>
      <c r="E196" s="58">
        <v>3.22</v>
      </c>
      <c r="F196" s="58"/>
      <c r="G196" s="26"/>
      <c r="H196" s="15">
        <v>6.3700000000000007E-2</v>
      </c>
      <c r="I196" s="15">
        <v>1.99</v>
      </c>
      <c r="J196" s="16">
        <v>8.2100000000000009</v>
      </c>
      <c r="K196" s="16"/>
      <c r="L196" s="17">
        <v>0.41399999999999998</v>
      </c>
      <c r="M196" s="18"/>
      <c r="N196" s="18">
        <v>-28.4</v>
      </c>
    </row>
    <row r="197" spans="1:14" x14ac:dyDescent="0.35">
      <c r="A197" s="65">
        <v>17175</v>
      </c>
      <c r="B197" s="66" t="s">
        <v>51</v>
      </c>
      <c r="C197" s="66" t="s">
        <v>33</v>
      </c>
      <c r="D197" s="66">
        <v>100</v>
      </c>
      <c r="E197" s="58">
        <v>0.91</v>
      </c>
      <c r="F197" s="58"/>
      <c r="G197" s="26"/>
      <c r="H197" s="15">
        <v>1.8700000000000001E-2</v>
      </c>
      <c r="I197" s="15">
        <v>3.03</v>
      </c>
      <c r="J197" s="16">
        <v>4.97</v>
      </c>
      <c r="K197" s="16"/>
      <c r="L197" s="17">
        <v>0.23699999999999999</v>
      </c>
      <c r="M197" s="18"/>
      <c r="N197" s="18">
        <v>-20.21</v>
      </c>
    </row>
    <row r="198" spans="1:14" x14ac:dyDescent="0.35">
      <c r="A198" s="65">
        <v>17176</v>
      </c>
      <c r="B198" s="66" t="s">
        <v>52</v>
      </c>
      <c r="C198" s="66" t="s">
        <v>33</v>
      </c>
      <c r="D198" s="66">
        <v>100</v>
      </c>
      <c r="E198" s="58">
        <v>2.93</v>
      </c>
      <c r="F198" s="58"/>
      <c r="G198" s="26"/>
      <c r="H198" s="15">
        <v>5.6399999999999999E-2</v>
      </c>
      <c r="I198" s="15">
        <v>5.36</v>
      </c>
      <c r="J198" s="16">
        <v>7.35</v>
      </c>
      <c r="K198" s="16"/>
      <c r="L198" s="17">
        <v>0.36599999999999999</v>
      </c>
      <c r="M198" s="18"/>
      <c r="N198" s="18">
        <v>-27.07</v>
      </c>
    </row>
    <row r="199" spans="1:14" x14ac:dyDescent="0.35">
      <c r="A199" s="65">
        <v>17177</v>
      </c>
      <c r="B199" s="66" t="s">
        <v>91</v>
      </c>
      <c r="C199" s="66" t="s">
        <v>33</v>
      </c>
      <c r="D199" s="66">
        <v>100</v>
      </c>
      <c r="E199" s="58">
        <v>1.43</v>
      </c>
      <c r="F199" s="58"/>
      <c r="G199" s="26"/>
      <c r="H199" s="15">
        <v>2.86E-2</v>
      </c>
      <c r="I199" s="15">
        <v>2.58</v>
      </c>
      <c r="J199" s="16">
        <v>5.34</v>
      </c>
      <c r="K199" s="16"/>
      <c r="L199" s="17">
        <v>0.25600000000000001</v>
      </c>
      <c r="M199" s="18"/>
      <c r="N199" s="18">
        <v>-23.52</v>
      </c>
    </row>
    <row r="200" spans="1:14" x14ac:dyDescent="0.35">
      <c r="A200" s="65">
        <v>17178</v>
      </c>
      <c r="B200" s="66" t="s">
        <v>92</v>
      </c>
      <c r="C200" s="66" t="s">
        <v>33</v>
      </c>
      <c r="D200" s="66">
        <v>100</v>
      </c>
      <c r="E200" s="58">
        <v>3.02</v>
      </c>
      <c r="F200" s="58"/>
      <c r="G200" s="26"/>
      <c r="H200" s="15">
        <v>5.91E-2</v>
      </c>
      <c r="I200" s="15">
        <v>1.64</v>
      </c>
      <c r="J200" s="16">
        <v>7.26</v>
      </c>
      <c r="K200" s="16"/>
      <c r="L200" s="17">
        <v>0.371</v>
      </c>
      <c r="M200" s="18"/>
      <c r="N200" s="18">
        <v>-28.01</v>
      </c>
    </row>
    <row r="201" spans="1:14" x14ac:dyDescent="0.35">
      <c r="A201" s="65">
        <v>17179</v>
      </c>
      <c r="B201" s="66" t="s">
        <v>93</v>
      </c>
      <c r="C201" s="66" t="s">
        <v>33</v>
      </c>
      <c r="D201" s="66">
        <v>100</v>
      </c>
      <c r="E201" s="58">
        <v>2.0499999999999998</v>
      </c>
      <c r="F201" s="58"/>
      <c r="G201" s="26"/>
      <c r="H201" s="15">
        <v>4.1000000000000002E-2</v>
      </c>
      <c r="I201" s="15">
        <v>0.96</v>
      </c>
      <c r="J201" s="16">
        <v>5.64</v>
      </c>
      <c r="K201" s="16"/>
      <c r="L201" s="17">
        <v>0.28199999999999997</v>
      </c>
      <c r="M201" s="18"/>
      <c r="N201" s="18">
        <v>-26.04</v>
      </c>
    </row>
    <row r="202" spans="1:14" x14ac:dyDescent="0.35">
      <c r="A202" s="65">
        <v>17180</v>
      </c>
      <c r="B202" s="66" t="s">
        <v>94</v>
      </c>
      <c r="C202" s="66" t="s">
        <v>33</v>
      </c>
      <c r="D202" s="66">
        <v>100</v>
      </c>
      <c r="E202" s="58">
        <v>2.04</v>
      </c>
      <c r="F202" s="58"/>
      <c r="G202" s="26"/>
      <c r="H202" s="15">
        <v>3.8899999999999997E-2</v>
      </c>
      <c r="I202" s="15">
        <v>-1.1200000000000001</v>
      </c>
      <c r="J202" s="16">
        <v>5.4</v>
      </c>
      <c r="K202" s="16"/>
      <c r="L202" s="17">
        <v>0.255</v>
      </c>
      <c r="M202" s="18"/>
      <c r="N202" s="18">
        <v>-27.71</v>
      </c>
    </row>
    <row r="203" spans="1:14" x14ac:dyDescent="0.35">
      <c r="A203" s="65">
        <v>17181</v>
      </c>
      <c r="B203" s="66" t="s">
        <v>95</v>
      </c>
      <c r="C203" s="66" t="s">
        <v>33</v>
      </c>
      <c r="D203" s="66">
        <v>100</v>
      </c>
      <c r="E203" s="58">
        <v>1.77</v>
      </c>
      <c r="F203" s="58"/>
      <c r="G203" s="26"/>
      <c r="H203" s="15">
        <v>3.5900000000000001E-2</v>
      </c>
      <c r="I203" s="15">
        <v>1.19</v>
      </c>
      <c r="J203" s="16">
        <v>5.23</v>
      </c>
      <c r="K203" s="16"/>
      <c r="L203" s="17">
        <v>0.25</v>
      </c>
      <c r="M203" s="18"/>
      <c r="N203" s="18">
        <v>-27.43</v>
      </c>
    </row>
    <row r="204" spans="1:14" x14ac:dyDescent="0.35">
      <c r="A204" s="65">
        <v>17182</v>
      </c>
      <c r="B204" s="66" t="s">
        <v>3</v>
      </c>
      <c r="C204" s="66" t="s">
        <v>30</v>
      </c>
      <c r="D204" s="66">
        <v>0.94599999999999995</v>
      </c>
      <c r="E204" s="58">
        <v>3.88</v>
      </c>
      <c r="F204" s="58"/>
      <c r="G204" s="15">
        <v>9.6999999999999993</v>
      </c>
      <c r="H204" s="15"/>
      <c r="I204" s="15">
        <v>11.15</v>
      </c>
      <c r="J204" s="16">
        <v>7.17</v>
      </c>
      <c r="K204" s="16"/>
      <c r="L204" s="17">
        <v>45</v>
      </c>
      <c r="M204" s="18"/>
      <c r="N204" s="18">
        <v>-18.239999999999998</v>
      </c>
    </row>
    <row r="205" spans="1:14" x14ac:dyDescent="0.35">
      <c r="A205" s="65">
        <v>17183</v>
      </c>
      <c r="B205" s="66" t="s">
        <v>3</v>
      </c>
      <c r="C205" s="66" t="s">
        <v>30</v>
      </c>
      <c r="D205" s="66">
        <v>1.081</v>
      </c>
      <c r="E205" s="58">
        <v>4.49</v>
      </c>
      <c r="F205" s="58"/>
      <c r="G205" s="15">
        <v>9.74</v>
      </c>
      <c r="H205" s="15"/>
      <c r="I205" s="15">
        <v>10.84</v>
      </c>
      <c r="J205" s="16">
        <v>8.0500000000000007</v>
      </c>
      <c r="K205" s="16"/>
      <c r="L205" s="17">
        <v>44.9</v>
      </c>
      <c r="M205" s="18"/>
      <c r="N205" s="18">
        <v>-18.27</v>
      </c>
    </row>
    <row r="206" spans="1:14" x14ac:dyDescent="0.35">
      <c r="A206" s="65">
        <v>17184</v>
      </c>
      <c r="B206" s="66" t="s">
        <v>121</v>
      </c>
      <c r="C206" s="66" t="s">
        <v>33</v>
      </c>
      <c r="D206" s="66">
        <v>100</v>
      </c>
      <c r="E206" s="58">
        <v>2.69</v>
      </c>
      <c r="F206" s="58"/>
      <c r="G206" s="26"/>
      <c r="H206" s="15">
        <v>5.0599999999999999E-2</v>
      </c>
      <c r="I206" s="15">
        <v>0.96</v>
      </c>
      <c r="J206" s="16">
        <v>6.87</v>
      </c>
      <c r="K206" s="16"/>
      <c r="L206" s="17">
        <v>0.33600000000000002</v>
      </c>
      <c r="M206" s="18"/>
      <c r="N206" s="18">
        <v>-28.3</v>
      </c>
    </row>
    <row r="207" spans="1:14" x14ac:dyDescent="0.35">
      <c r="A207" s="65">
        <v>17185</v>
      </c>
      <c r="B207" s="66" t="s">
        <v>34</v>
      </c>
      <c r="C207" s="66" t="s">
        <v>33</v>
      </c>
      <c r="D207" s="66">
        <v>100</v>
      </c>
      <c r="E207" s="58">
        <v>2.4900000000000002</v>
      </c>
      <c r="F207" s="58"/>
      <c r="G207" s="26"/>
      <c r="H207" s="15">
        <v>4.9399999999999999E-2</v>
      </c>
      <c r="I207" s="15">
        <v>4.25</v>
      </c>
      <c r="J207" s="16">
        <v>6.48</v>
      </c>
      <c r="K207" s="16"/>
      <c r="L207" s="17">
        <v>0.32300000000000001</v>
      </c>
      <c r="M207" s="18"/>
      <c r="N207" s="18">
        <v>-27.57</v>
      </c>
    </row>
    <row r="208" spans="1:14" x14ac:dyDescent="0.35">
      <c r="A208" s="65">
        <v>17186</v>
      </c>
      <c r="B208" s="66" t="s">
        <v>35</v>
      </c>
      <c r="C208" s="66" t="s">
        <v>33</v>
      </c>
      <c r="D208" s="66">
        <v>100</v>
      </c>
      <c r="E208" s="58">
        <v>0.96</v>
      </c>
      <c r="F208" s="58"/>
      <c r="G208" s="26"/>
      <c r="H208" s="15">
        <v>1.9599999999999999E-2</v>
      </c>
      <c r="I208" s="15">
        <v>5.05</v>
      </c>
      <c r="J208" s="16">
        <v>5.12</v>
      </c>
      <c r="K208" s="16"/>
      <c r="L208" s="17">
        <v>0.253</v>
      </c>
      <c r="M208" s="18"/>
      <c r="N208" s="18">
        <v>-19.8</v>
      </c>
    </row>
    <row r="209" spans="1:14" x14ac:dyDescent="0.35">
      <c r="A209" s="65">
        <v>17187</v>
      </c>
      <c r="B209" s="66" t="s">
        <v>36</v>
      </c>
      <c r="C209" s="66" t="s">
        <v>33</v>
      </c>
      <c r="D209" s="66">
        <v>100</v>
      </c>
      <c r="E209" s="58">
        <v>5.51</v>
      </c>
      <c r="F209" s="58"/>
      <c r="G209" s="26"/>
      <c r="H209" s="15">
        <v>0.10199999999999999</v>
      </c>
      <c r="I209" s="15">
        <v>4.28</v>
      </c>
      <c r="J209" s="16">
        <v>11.13</v>
      </c>
      <c r="K209" s="16"/>
      <c r="L209" s="17">
        <v>0.61699999999999999</v>
      </c>
      <c r="M209" s="18"/>
      <c r="N209" s="18">
        <v>-20.71</v>
      </c>
    </row>
    <row r="210" spans="1:14" x14ac:dyDescent="0.35">
      <c r="A210" s="65">
        <v>17188</v>
      </c>
      <c r="B210" s="66" t="s">
        <v>37</v>
      </c>
      <c r="C210" s="66" t="s">
        <v>33</v>
      </c>
      <c r="D210" s="66">
        <v>100</v>
      </c>
      <c r="E210" s="58">
        <v>2.0099999999999998</v>
      </c>
      <c r="F210" s="58"/>
      <c r="G210" s="26"/>
      <c r="H210" s="15">
        <v>4.0899999999999999E-2</v>
      </c>
      <c r="I210" s="15">
        <v>4.4000000000000004</v>
      </c>
      <c r="J210" s="16">
        <v>5.89</v>
      </c>
      <c r="K210" s="16"/>
      <c r="L210" s="17">
        <v>0.29299999999999998</v>
      </c>
      <c r="M210" s="18"/>
      <c r="N210" s="18">
        <v>-27.17</v>
      </c>
    </row>
    <row r="211" spans="1:14" x14ac:dyDescent="0.35">
      <c r="A211" s="65">
        <v>17189</v>
      </c>
      <c r="B211" s="66" t="s">
        <v>38</v>
      </c>
      <c r="C211" s="66" t="s">
        <v>33</v>
      </c>
      <c r="D211" s="66">
        <v>100</v>
      </c>
      <c r="E211" s="58">
        <v>1.96</v>
      </c>
      <c r="F211" s="58"/>
      <c r="G211" s="26"/>
      <c r="H211" s="15">
        <v>3.9100000000000003E-2</v>
      </c>
      <c r="I211" s="15">
        <v>4.43</v>
      </c>
      <c r="J211" s="16">
        <v>5.88</v>
      </c>
      <c r="K211" s="16"/>
      <c r="L211" s="17">
        <v>0.28399999999999997</v>
      </c>
      <c r="M211" s="18"/>
      <c r="N211" s="18">
        <v>-27.12</v>
      </c>
    </row>
    <row r="212" spans="1:14" x14ac:dyDescent="0.35">
      <c r="A212" s="65">
        <v>17190</v>
      </c>
      <c r="B212" s="66" t="s">
        <v>39</v>
      </c>
      <c r="C212" s="66" t="s">
        <v>33</v>
      </c>
      <c r="D212" s="66">
        <v>100</v>
      </c>
      <c r="E212" s="58">
        <v>2.2799999999999998</v>
      </c>
      <c r="F212" s="58"/>
      <c r="G212" s="26"/>
      <c r="H212" s="15">
        <v>4.4699999999999997E-2</v>
      </c>
      <c r="I212" s="15">
        <v>3.7</v>
      </c>
      <c r="J212" s="16">
        <v>5.8</v>
      </c>
      <c r="K212" s="16"/>
      <c r="L212" s="17">
        <v>0.27900000000000003</v>
      </c>
      <c r="M212" s="18"/>
      <c r="N212" s="18">
        <v>-22.37</v>
      </c>
    </row>
    <row r="213" spans="1:14" x14ac:dyDescent="0.35">
      <c r="A213" s="65">
        <v>17191</v>
      </c>
      <c r="B213" s="66" t="s">
        <v>40</v>
      </c>
      <c r="C213" s="66" t="s">
        <v>33</v>
      </c>
      <c r="D213" s="66">
        <v>100</v>
      </c>
      <c r="E213" s="58">
        <v>1.43</v>
      </c>
      <c r="F213" s="58"/>
      <c r="G213" s="26"/>
      <c r="H213" s="15">
        <v>2.9000000000000001E-2</v>
      </c>
      <c r="I213" s="15">
        <v>-1.24</v>
      </c>
      <c r="J213" s="16">
        <v>4.7699999999999996</v>
      </c>
      <c r="K213" s="16"/>
      <c r="L213" s="17">
        <v>0.22700000000000001</v>
      </c>
      <c r="M213" s="18"/>
      <c r="N213" s="18">
        <v>-26.73</v>
      </c>
    </row>
    <row r="214" spans="1:14" x14ac:dyDescent="0.35">
      <c r="A214" s="65">
        <v>17192</v>
      </c>
      <c r="B214" s="66" t="s">
        <v>41</v>
      </c>
      <c r="C214" s="66" t="s">
        <v>33</v>
      </c>
      <c r="D214" s="66">
        <v>100</v>
      </c>
      <c r="E214" s="58">
        <v>0.49</v>
      </c>
      <c r="F214" s="58"/>
      <c r="G214" s="26"/>
      <c r="H214" s="15">
        <v>1.11E-2</v>
      </c>
      <c r="I214" s="15">
        <v>2.97</v>
      </c>
      <c r="J214" s="16">
        <v>3.36</v>
      </c>
      <c r="K214" s="16"/>
      <c r="L214" s="17">
        <v>0.159</v>
      </c>
      <c r="M214" s="18"/>
      <c r="N214" s="18">
        <v>-21.64</v>
      </c>
    </row>
    <row r="215" spans="1:14" x14ac:dyDescent="0.35">
      <c r="A215" s="65">
        <v>17193</v>
      </c>
      <c r="B215" s="66" t="s">
        <v>42</v>
      </c>
      <c r="C215" s="66" t="s">
        <v>33</v>
      </c>
      <c r="D215" s="66">
        <v>100</v>
      </c>
      <c r="E215" s="58">
        <v>2.0299999999999998</v>
      </c>
      <c r="F215" s="58"/>
      <c r="G215" s="26"/>
      <c r="H215" s="15">
        <v>3.9899999999999998E-2</v>
      </c>
      <c r="I215" s="15">
        <v>3.44</v>
      </c>
      <c r="J215" s="16">
        <v>5.31</v>
      </c>
      <c r="K215" s="16"/>
      <c r="L215" s="17">
        <v>0.26300000000000001</v>
      </c>
      <c r="M215" s="18"/>
      <c r="N215" s="18">
        <v>-29.71</v>
      </c>
    </row>
    <row r="216" spans="1:14" x14ac:dyDescent="0.35">
      <c r="A216" s="65">
        <v>17194</v>
      </c>
      <c r="B216" s="66" t="s">
        <v>89</v>
      </c>
      <c r="C216" s="66" t="s">
        <v>33</v>
      </c>
      <c r="D216" s="66">
        <v>100</v>
      </c>
      <c r="E216" s="58">
        <v>1.42</v>
      </c>
      <c r="F216" s="58"/>
      <c r="G216" s="26"/>
      <c r="H216" s="15">
        <v>2.7799999999999998E-2</v>
      </c>
      <c r="I216" s="15">
        <v>-0.15</v>
      </c>
      <c r="J216" s="16">
        <v>4.6399999999999997</v>
      </c>
      <c r="K216" s="16"/>
      <c r="L216" s="17">
        <v>0.22700000000000001</v>
      </c>
      <c r="M216" s="18"/>
      <c r="N216" s="18">
        <v>-26.59</v>
      </c>
    </row>
    <row r="217" spans="1:14" x14ac:dyDescent="0.35">
      <c r="A217" s="65">
        <v>17195</v>
      </c>
      <c r="B217" s="66" t="s">
        <v>90</v>
      </c>
      <c r="C217" s="66" t="s">
        <v>33</v>
      </c>
      <c r="D217" s="66">
        <v>100</v>
      </c>
      <c r="E217" s="58">
        <v>1.47</v>
      </c>
      <c r="F217" s="58"/>
      <c r="G217" s="26"/>
      <c r="H217" s="15">
        <v>2.92E-2</v>
      </c>
      <c r="I217" s="15">
        <v>1.6</v>
      </c>
      <c r="J217" s="16">
        <v>5.6</v>
      </c>
      <c r="K217" s="16"/>
      <c r="L217" s="17">
        <v>0.26900000000000002</v>
      </c>
      <c r="M217" s="18"/>
      <c r="N217" s="18">
        <v>-23.85</v>
      </c>
    </row>
    <row r="218" spans="1:14" x14ac:dyDescent="0.35">
      <c r="A218" s="65">
        <v>17196</v>
      </c>
      <c r="B218" s="66" t="s">
        <v>43</v>
      </c>
      <c r="C218" s="66" t="s">
        <v>33</v>
      </c>
      <c r="D218" s="66">
        <v>100</v>
      </c>
      <c r="E218" s="58">
        <v>0.96</v>
      </c>
      <c r="F218" s="58"/>
      <c r="G218" s="26"/>
      <c r="H218" s="15">
        <v>1.95E-2</v>
      </c>
      <c r="I218" s="15">
        <v>4.62</v>
      </c>
      <c r="J218" s="16">
        <v>4.66</v>
      </c>
      <c r="K218" s="16"/>
      <c r="L218" s="17">
        <v>0.222</v>
      </c>
      <c r="M218" s="18"/>
      <c r="N218" s="18">
        <v>-18.47</v>
      </c>
    </row>
    <row r="219" spans="1:14" x14ac:dyDescent="0.35">
      <c r="A219" s="65">
        <v>17197</v>
      </c>
      <c r="B219" s="66" t="s">
        <v>44</v>
      </c>
      <c r="C219" s="66" t="s">
        <v>33</v>
      </c>
      <c r="D219" s="66">
        <v>100</v>
      </c>
      <c r="E219" s="58">
        <v>1.79</v>
      </c>
      <c r="F219" s="58"/>
      <c r="G219" s="26"/>
      <c r="H219" s="15">
        <v>3.6700000000000003E-2</v>
      </c>
      <c r="I219" s="15">
        <v>6.54</v>
      </c>
      <c r="J219" s="16">
        <v>6.55</v>
      </c>
      <c r="K219" s="16"/>
      <c r="L219" s="17">
        <v>0.32700000000000001</v>
      </c>
      <c r="M219" s="18"/>
      <c r="N219" s="18">
        <v>-26.04</v>
      </c>
    </row>
    <row r="220" spans="1:14" x14ac:dyDescent="0.35">
      <c r="A220" s="65">
        <v>17198</v>
      </c>
      <c r="B220" s="66" t="s">
        <v>45</v>
      </c>
      <c r="C220" s="66" t="s">
        <v>33</v>
      </c>
      <c r="D220" s="66">
        <v>100</v>
      </c>
      <c r="E220" s="58">
        <v>3.34</v>
      </c>
      <c r="F220" s="58"/>
      <c r="G220" s="26"/>
      <c r="H220" s="15">
        <v>6.4699999999999994E-2</v>
      </c>
      <c r="I220" s="15">
        <v>5.36</v>
      </c>
      <c r="J220" s="16">
        <v>7.93</v>
      </c>
      <c r="K220" s="16"/>
      <c r="L220" s="17">
        <v>0.41499999999999998</v>
      </c>
      <c r="M220" s="18"/>
      <c r="N220" s="18">
        <v>-27.39</v>
      </c>
    </row>
    <row r="221" spans="1:14" x14ac:dyDescent="0.35">
      <c r="A221" s="65">
        <v>17199</v>
      </c>
      <c r="B221" s="66" t="s">
        <v>46</v>
      </c>
      <c r="C221" s="66" t="s">
        <v>33</v>
      </c>
      <c r="D221" s="66">
        <v>100</v>
      </c>
      <c r="E221" s="58">
        <v>3.14</v>
      </c>
      <c r="F221" s="58"/>
      <c r="G221" s="26"/>
      <c r="H221" s="15">
        <v>6.2E-2</v>
      </c>
      <c r="I221" s="15">
        <v>2.42</v>
      </c>
      <c r="J221" s="16">
        <v>9.93</v>
      </c>
      <c r="K221" s="16"/>
      <c r="L221" s="17">
        <v>0.56899999999999995</v>
      </c>
      <c r="M221" s="18"/>
      <c r="N221" s="18">
        <v>-27.81</v>
      </c>
    </row>
    <row r="222" spans="1:14" x14ac:dyDescent="0.35">
      <c r="A222" s="65">
        <v>17200</v>
      </c>
      <c r="B222" s="66" t="s">
        <v>47</v>
      </c>
      <c r="C222" s="66" t="s">
        <v>33</v>
      </c>
      <c r="D222" s="66">
        <v>100</v>
      </c>
      <c r="E222" s="58">
        <v>3.29</v>
      </c>
      <c r="F222" s="58"/>
      <c r="G222" s="26"/>
      <c r="H222" s="15">
        <v>9.64E-2</v>
      </c>
      <c r="I222" s="15">
        <v>1.79</v>
      </c>
      <c r="J222" s="16">
        <v>9.52</v>
      </c>
      <c r="K222" s="16"/>
      <c r="L222" s="17">
        <v>0.51900000000000002</v>
      </c>
      <c r="M222" s="18"/>
      <c r="N222" s="18">
        <v>-27.49</v>
      </c>
    </row>
    <row r="223" spans="1:14" x14ac:dyDescent="0.35">
      <c r="A223" s="65">
        <v>17201</v>
      </c>
      <c r="B223" s="66" t="s">
        <v>48</v>
      </c>
      <c r="C223" s="66" t="s">
        <v>33</v>
      </c>
      <c r="D223" s="66">
        <v>100</v>
      </c>
      <c r="E223" s="58">
        <v>3.72</v>
      </c>
      <c r="F223" s="58"/>
      <c r="G223" s="26"/>
      <c r="H223" s="15">
        <v>7.0999999999999994E-2</v>
      </c>
      <c r="I223" s="15">
        <v>5.19</v>
      </c>
      <c r="J223" s="16">
        <v>9.44</v>
      </c>
      <c r="K223" s="16"/>
      <c r="L223" s="17">
        <v>0.502</v>
      </c>
      <c r="M223" s="18"/>
      <c r="N223" s="18">
        <v>-27.05</v>
      </c>
    </row>
    <row r="224" spans="1:14" x14ac:dyDescent="0.35">
      <c r="A224" s="65">
        <v>17202</v>
      </c>
      <c r="B224" s="66" t="s">
        <v>49</v>
      </c>
      <c r="C224" s="66" t="s">
        <v>33</v>
      </c>
      <c r="D224" s="66">
        <v>100</v>
      </c>
      <c r="E224" s="58">
        <v>3.33</v>
      </c>
      <c r="F224" s="58"/>
      <c r="G224" s="26"/>
      <c r="H224" s="15">
        <v>6.5199999999999994E-2</v>
      </c>
      <c r="I224" s="15">
        <v>6.74</v>
      </c>
      <c r="J224" s="16">
        <v>8.7799999999999994</v>
      </c>
      <c r="K224" s="16"/>
      <c r="L224" s="17">
        <v>0.47</v>
      </c>
      <c r="M224" s="18"/>
      <c r="N224" s="18">
        <v>-26.95</v>
      </c>
    </row>
    <row r="225" spans="1:14" x14ac:dyDescent="0.35">
      <c r="A225" s="65">
        <v>17203</v>
      </c>
      <c r="B225" s="66" t="s">
        <v>50</v>
      </c>
      <c r="C225" s="66" t="s">
        <v>33</v>
      </c>
      <c r="D225" s="66">
        <v>100</v>
      </c>
      <c r="E225" s="58">
        <v>0.92</v>
      </c>
      <c r="F225" s="58"/>
      <c r="G225" s="26"/>
      <c r="H225" s="15">
        <v>1.8499999999999999E-2</v>
      </c>
      <c r="I225" s="15">
        <v>4.62</v>
      </c>
      <c r="J225" s="16">
        <v>3.72</v>
      </c>
      <c r="K225" s="16"/>
      <c r="L225" s="17">
        <v>0.218</v>
      </c>
      <c r="M225" s="18"/>
      <c r="N225" s="18">
        <v>-19.32</v>
      </c>
    </row>
    <row r="226" spans="1:14" x14ac:dyDescent="0.35">
      <c r="A226" s="65">
        <v>17204</v>
      </c>
      <c r="B226" s="66" t="s">
        <v>51</v>
      </c>
      <c r="C226" s="66" t="s">
        <v>33</v>
      </c>
      <c r="D226" s="66">
        <v>100</v>
      </c>
      <c r="E226" s="58">
        <v>0.99</v>
      </c>
      <c r="F226" s="58"/>
      <c r="G226" s="26"/>
      <c r="H226" s="15">
        <v>2.01E-2</v>
      </c>
      <c r="I226" s="15">
        <v>5.17</v>
      </c>
      <c r="J226" s="16">
        <v>3.15</v>
      </c>
      <c r="K226" s="16"/>
      <c r="L226" s="17">
        <v>0.188</v>
      </c>
      <c r="M226" s="18"/>
      <c r="N226" s="18">
        <v>-20.52</v>
      </c>
    </row>
    <row r="227" spans="1:14" x14ac:dyDescent="0.35">
      <c r="A227" s="65">
        <v>17205</v>
      </c>
      <c r="B227" s="66" t="s">
        <v>52</v>
      </c>
      <c r="C227" s="66" t="s">
        <v>33</v>
      </c>
      <c r="D227" s="66">
        <v>100</v>
      </c>
      <c r="E227" s="58">
        <v>1.71</v>
      </c>
      <c r="F227" s="58"/>
      <c r="G227" s="26"/>
      <c r="H227" s="15">
        <v>3.4000000000000002E-2</v>
      </c>
      <c r="I227" s="15">
        <v>1.49</v>
      </c>
      <c r="J227" s="16">
        <v>4.9800000000000004</v>
      </c>
      <c r="K227" s="16"/>
      <c r="L227" s="17">
        <v>0.308</v>
      </c>
      <c r="M227" s="18"/>
      <c r="N227" s="18">
        <v>-23.74</v>
      </c>
    </row>
    <row r="228" spans="1:14" x14ac:dyDescent="0.35">
      <c r="A228" s="65">
        <v>17206</v>
      </c>
      <c r="B228" s="66" t="s">
        <v>91</v>
      </c>
      <c r="C228" s="66" t="s">
        <v>33</v>
      </c>
      <c r="D228" s="66">
        <v>100</v>
      </c>
      <c r="E228" s="58">
        <v>2.92</v>
      </c>
      <c r="F228" s="58"/>
      <c r="G228" s="26"/>
      <c r="H228" s="15">
        <v>9.0399999999999994E-2</v>
      </c>
      <c r="I228" s="15">
        <v>0.54</v>
      </c>
      <c r="J228" s="16">
        <v>5.6</v>
      </c>
      <c r="K228" s="16"/>
      <c r="L228" s="17">
        <v>0.33900000000000002</v>
      </c>
      <c r="M228" s="18"/>
      <c r="N228" s="18">
        <v>-27.05</v>
      </c>
    </row>
    <row r="229" spans="1:14" x14ac:dyDescent="0.35">
      <c r="A229" s="65">
        <v>17207</v>
      </c>
      <c r="B229" s="66" t="s">
        <v>92</v>
      </c>
      <c r="C229" s="66" t="s">
        <v>33</v>
      </c>
      <c r="D229" s="66">
        <v>100</v>
      </c>
      <c r="E229" s="58">
        <v>4.1900000000000004</v>
      </c>
      <c r="F229" s="58"/>
      <c r="G229" s="26"/>
      <c r="H229" s="15">
        <v>8.1299999999999997E-2</v>
      </c>
      <c r="I229" s="15">
        <v>5.45</v>
      </c>
      <c r="J229" s="16">
        <v>7.92</v>
      </c>
      <c r="K229" s="16"/>
      <c r="L229" s="17">
        <v>0.503</v>
      </c>
      <c r="M229" s="18"/>
      <c r="N229" s="18">
        <v>-27.21</v>
      </c>
    </row>
    <row r="230" spans="1:14" x14ac:dyDescent="0.35">
      <c r="A230" s="65">
        <v>17208</v>
      </c>
      <c r="B230" s="66" t="s">
        <v>93</v>
      </c>
      <c r="C230" s="66" t="s">
        <v>33</v>
      </c>
      <c r="D230" s="66">
        <v>100</v>
      </c>
      <c r="E230" s="58">
        <v>2.08</v>
      </c>
      <c r="F230" s="58"/>
      <c r="G230" s="26"/>
      <c r="H230" s="15">
        <v>4.1000000000000002E-2</v>
      </c>
      <c r="I230" s="15">
        <v>1.54</v>
      </c>
      <c r="J230" s="16">
        <v>4.8600000000000003</v>
      </c>
      <c r="K230" s="16"/>
      <c r="L230" s="17">
        <v>0.28699999999999998</v>
      </c>
      <c r="M230" s="18"/>
      <c r="N230" s="18">
        <v>-26.8</v>
      </c>
    </row>
    <row r="231" spans="1:14" x14ac:dyDescent="0.35">
      <c r="A231" s="65">
        <v>17209</v>
      </c>
      <c r="B231" s="66" t="s">
        <v>94</v>
      </c>
      <c r="C231" s="66" t="s">
        <v>33</v>
      </c>
      <c r="D231" s="66">
        <v>100</v>
      </c>
      <c r="E231" s="58">
        <v>1.48</v>
      </c>
      <c r="F231" s="58"/>
      <c r="G231" s="26"/>
      <c r="H231" s="15">
        <v>2.8799999999999999E-2</v>
      </c>
      <c r="I231" s="15">
        <v>2.63</v>
      </c>
      <c r="J231" s="16">
        <v>4.3499999999999996</v>
      </c>
      <c r="K231" s="16"/>
      <c r="L231" s="17">
        <v>0.25700000000000001</v>
      </c>
      <c r="M231" s="18"/>
      <c r="N231" s="18">
        <v>-21.89</v>
      </c>
    </row>
    <row r="232" spans="1:14" x14ac:dyDescent="0.35">
      <c r="A232" s="65">
        <v>17210</v>
      </c>
      <c r="B232" s="66" t="s">
        <v>95</v>
      </c>
      <c r="C232" s="66" t="s">
        <v>33</v>
      </c>
      <c r="D232" s="66">
        <v>100</v>
      </c>
      <c r="E232" s="58">
        <v>2.61</v>
      </c>
      <c r="F232" s="58"/>
      <c r="G232" s="26"/>
      <c r="H232" s="15">
        <v>5.0500000000000003E-2</v>
      </c>
      <c r="I232" s="15">
        <v>4.4000000000000004</v>
      </c>
      <c r="J232" s="16">
        <v>6.1</v>
      </c>
      <c r="K232" s="16"/>
      <c r="L232" s="17">
        <v>0.38500000000000001</v>
      </c>
      <c r="M232" s="18"/>
      <c r="N232" s="18">
        <v>-27.74</v>
      </c>
    </row>
    <row r="233" spans="1:14" x14ac:dyDescent="0.35">
      <c r="A233" s="65">
        <v>17211</v>
      </c>
      <c r="B233" s="66" t="s">
        <v>96</v>
      </c>
      <c r="C233" s="66" t="s">
        <v>33</v>
      </c>
      <c r="D233" s="66">
        <v>100</v>
      </c>
      <c r="E233" s="58">
        <v>2.8</v>
      </c>
      <c r="F233" s="58"/>
      <c r="G233" s="26"/>
      <c r="H233" s="15">
        <v>5.45E-2</v>
      </c>
      <c r="I233" s="15">
        <v>0.66</v>
      </c>
      <c r="J233" s="16">
        <v>5.97</v>
      </c>
      <c r="K233" s="16"/>
      <c r="L233" s="17">
        <v>0.35699999999999998</v>
      </c>
      <c r="M233" s="18"/>
      <c r="N233" s="18">
        <v>-28.33</v>
      </c>
    </row>
    <row r="234" spans="1:14" x14ac:dyDescent="0.35">
      <c r="A234" s="65">
        <v>17212</v>
      </c>
      <c r="B234" s="66" t="s">
        <v>3</v>
      </c>
      <c r="C234" s="66" t="s">
        <v>30</v>
      </c>
      <c r="D234" s="66">
        <v>1.159</v>
      </c>
      <c r="E234" s="58">
        <v>4.6399999999999997</v>
      </c>
      <c r="F234" s="58"/>
      <c r="G234" s="15">
        <v>9.59</v>
      </c>
      <c r="H234" s="15"/>
      <c r="I234" s="15">
        <v>11.2</v>
      </c>
      <c r="J234" s="16">
        <v>6.73</v>
      </c>
      <c r="K234" s="16"/>
      <c r="L234" s="17">
        <v>44.5</v>
      </c>
      <c r="M234" s="18"/>
      <c r="N234" s="18">
        <v>-18.2</v>
      </c>
    </row>
    <row r="235" spans="1:14" x14ac:dyDescent="0.35">
      <c r="A235" s="65">
        <v>17213</v>
      </c>
      <c r="B235" s="66" t="s">
        <v>5</v>
      </c>
      <c r="C235" s="66" t="s">
        <v>30</v>
      </c>
      <c r="D235" s="66">
        <v>0.97799999999999998</v>
      </c>
      <c r="E235" s="58">
        <v>4.04</v>
      </c>
      <c r="F235" s="58"/>
      <c r="G235" s="15">
        <v>9.35</v>
      </c>
      <c r="H235" s="15"/>
      <c r="I235" s="15">
        <v>47.71</v>
      </c>
      <c r="J235" s="16">
        <v>9.4600000000000009</v>
      </c>
      <c r="K235" s="16"/>
      <c r="L235" s="17">
        <v>42.2</v>
      </c>
      <c r="M235" s="18"/>
      <c r="N235" s="18">
        <v>37.590000000000003</v>
      </c>
    </row>
    <row r="236" spans="1:14" x14ac:dyDescent="0.35">
      <c r="A236" s="65">
        <v>17214</v>
      </c>
      <c r="B236" s="66" t="s">
        <v>4</v>
      </c>
      <c r="C236" s="66" t="s">
        <v>30</v>
      </c>
      <c r="D236" s="66">
        <v>0.97799999999999998</v>
      </c>
      <c r="E236" s="58">
        <v>3.99</v>
      </c>
      <c r="F236" s="58"/>
      <c r="G236" s="15">
        <v>10.5</v>
      </c>
      <c r="H236" s="15"/>
      <c r="I236" s="15">
        <v>-3.95</v>
      </c>
      <c r="J236" s="16">
        <v>9.02</v>
      </c>
      <c r="K236" s="16"/>
      <c r="L236" s="17">
        <v>41</v>
      </c>
      <c r="M236" s="18"/>
      <c r="N236" s="18">
        <v>-26.53</v>
      </c>
    </row>
    <row r="237" spans="1:14" x14ac:dyDescent="0.35">
      <c r="A237" s="65">
        <v>17215</v>
      </c>
      <c r="B237" s="66" t="s">
        <v>11</v>
      </c>
      <c r="C237" s="66" t="s">
        <v>31</v>
      </c>
      <c r="D237" s="66">
        <v>1.44</v>
      </c>
      <c r="E237" s="58">
        <v>5.53</v>
      </c>
      <c r="F237" s="58"/>
      <c r="G237" s="15">
        <v>12.6</v>
      </c>
      <c r="H237" s="15"/>
      <c r="I237" s="15">
        <v>3.66</v>
      </c>
      <c r="J237" s="16">
        <v>12.4</v>
      </c>
      <c r="K237" s="16"/>
      <c r="L237" s="17">
        <v>30</v>
      </c>
      <c r="M237" s="18"/>
      <c r="N237" s="18">
        <v>-13.34</v>
      </c>
    </row>
    <row r="238" spans="1:14" x14ac:dyDescent="0.35">
      <c r="A238" s="67">
        <v>17216</v>
      </c>
      <c r="B238" s="68" t="s">
        <v>32</v>
      </c>
      <c r="C238" s="68" t="s">
        <v>18</v>
      </c>
      <c r="D238" s="68">
        <v>3.1320000000000001</v>
      </c>
      <c r="E238" s="69">
        <v>3.88</v>
      </c>
      <c r="F238" s="69"/>
      <c r="G238" s="70">
        <v>2.72</v>
      </c>
      <c r="H238" s="70"/>
      <c r="I238" s="70">
        <v>1.81</v>
      </c>
      <c r="J238" s="71">
        <v>9.48</v>
      </c>
      <c r="K238" s="71"/>
      <c r="L238" s="72">
        <v>45.5</v>
      </c>
      <c r="M238" s="73"/>
      <c r="N238" s="73">
        <v>-26.06</v>
      </c>
    </row>
    <row r="239" spans="1:14" x14ac:dyDescent="0.35">
      <c r="A239" s="24">
        <v>18463</v>
      </c>
      <c r="B239" s="25" t="s">
        <v>82</v>
      </c>
      <c r="C239" s="25" t="s">
        <v>83</v>
      </c>
      <c r="D239" s="25">
        <v>100</v>
      </c>
      <c r="E239" s="56">
        <v>0.2</v>
      </c>
      <c r="F239" s="56"/>
      <c r="G239" s="26">
        <v>4.64E-3</v>
      </c>
      <c r="H239" s="26"/>
      <c r="I239" s="26">
        <v>-11.96</v>
      </c>
      <c r="J239" s="27" t="s">
        <v>84</v>
      </c>
      <c r="K239" s="27"/>
      <c r="L239" s="28">
        <v>1.8700000000000001E-2</v>
      </c>
      <c r="M239" s="29"/>
      <c r="N239" s="29" t="s">
        <v>84</v>
      </c>
    </row>
    <row r="240" spans="1:14" x14ac:dyDescent="0.35">
      <c r="A240" s="24">
        <v>18464</v>
      </c>
      <c r="B240" s="25" t="s">
        <v>85</v>
      </c>
      <c r="C240" s="25" t="s">
        <v>33</v>
      </c>
      <c r="D240" s="25">
        <v>100</v>
      </c>
      <c r="E240" s="56" t="s">
        <v>84</v>
      </c>
      <c r="F240" s="56"/>
      <c r="G240" s="26">
        <v>1.5200000000000001E-3</v>
      </c>
      <c r="H240" s="26"/>
      <c r="I240" s="26" t="s">
        <v>84</v>
      </c>
      <c r="J240" s="27" t="s">
        <v>84</v>
      </c>
      <c r="K240" s="27"/>
      <c r="L240" s="28">
        <v>4.6600000000000003E-2</v>
      </c>
      <c r="M240" s="29"/>
      <c r="N240" s="29" t="s">
        <v>84</v>
      </c>
    </row>
    <row r="241" spans="1:14" x14ac:dyDescent="0.35">
      <c r="A241" s="24">
        <v>18465</v>
      </c>
      <c r="B241" s="25" t="s">
        <v>82</v>
      </c>
      <c r="C241" s="25" t="s">
        <v>83</v>
      </c>
      <c r="D241" s="25">
        <v>100</v>
      </c>
      <c r="E241" s="56" t="s">
        <v>84</v>
      </c>
      <c r="F241" s="56"/>
      <c r="G241" s="26">
        <v>1.5399999999999999E-3</v>
      </c>
      <c r="H241" s="26"/>
      <c r="I241" s="26" t="s">
        <v>84</v>
      </c>
      <c r="J241" s="27" t="s">
        <v>84</v>
      </c>
      <c r="K241" s="27"/>
      <c r="L241" s="28">
        <v>3.2299999999999998E-3</v>
      </c>
      <c r="M241" s="29"/>
      <c r="N241" s="29" t="s">
        <v>84</v>
      </c>
    </row>
    <row r="242" spans="1:14" x14ac:dyDescent="0.35">
      <c r="A242" s="24">
        <v>18466</v>
      </c>
      <c r="B242" s="25" t="s">
        <v>86</v>
      </c>
      <c r="C242" s="25" t="s">
        <v>87</v>
      </c>
      <c r="D242" s="25">
        <v>0.90400000000000003</v>
      </c>
      <c r="E242" s="56">
        <v>3.36</v>
      </c>
      <c r="F242" s="56"/>
      <c r="G242" s="26">
        <v>11.8</v>
      </c>
      <c r="H242" s="26"/>
      <c r="I242" s="26">
        <v>4.22</v>
      </c>
      <c r="J242" s="27">
        <v>5.54</v>
      </c>
      <c r="K242" s="27"/>
      <c r="L242" s="28">
        <v>30</v>
      </c>
      <c r="M242" s="29"/>
      <c r="N242" s="29">
        <v>-13.38</v>
      </c>
    </row>
    <row r="243" spans="1:14" x14ac:dyDescent="0.35">
      <c r="A243" s="24">
        <v>18467</v>
      </c>
      <c r="B243" s="25" t="s">
        <v>86</v>
      </c>
      <c r="C243" s="25" t="s">
        <v>87</v>
      </c>
      <c r="D243" s="25">
        <v>1.1779999999999999</v>
      </c>
      <c r="E243" s="56">
        <v>4.37</v>
      </c>
      <c r="F243" s="56"/>
      <c r="G243" s="26">
        <v>11.7</v>
      </c>
      <c r="H243" s="26"/>
      <c r="I243" s="26">
        <v>4.1900000000000004</v>
      </c>
      <c r="J243" s="27">
        <v>7.13</v>
      </c>
      <c r="K243" s="27"/>
      <c r="L243" s="28">
        <v>29.9</v>
      </c>
      <c r="M243" s="29"/>
      <c r="N243" s="29">
        <v>-13.34</v>
      </c>
    </row>
    <row r="244" spans="1:14" x14ac:dyDescent="0.35">
      <c r="A244" s="24">
        <v>18468</v>
      </c>
      <c r="B244" s="25" t="s">
        <v>3</v>
      </c>
      <c r="C244" s="25" t="s">
        <v>30</v>
      </c>
      <c r="D244" s="25">
        <v>1.181</v>
      </c>
      <c r="E244" s="56">
        <v>4.62</v>
      </c>
      <c r="F244" s="56"/>
      <c r="G244" s="26">
        <v>10.199999999999999</v>
      </c>
      <c r="H244" s="26"/>
      <c r="I244" s="26">
        <v>11.33</v>
      </c>
      <c r="J244" s="27">
        <v>5.82</v>
      </c>
      <c r="K244" s="27"/>
      <c r="L244" s="28">
        <v>44.3</v>
      </c>
      <c r="M244" s="29"/>
      <c r="N244" s="29">
        <v>-18.3</v>
      </c>
    </row>
    <row r="245" spans="1:14" x14ac:dyDescent="0.35">
      <c r="A245" s="24">
        <v>18469</v>
      </c>
      <c r="B245" s="25" t="s">
        <v>5</v>
      </c>
      <c r="C245" s="25" t="s">
        <v>30</v>
      </c>
      <c r="D245" s="25">
        <v>0.95</v>
      </c>
      <c r="E245" s="56">
        <v>3.85</v>
      </c>
      <c r="F245" s="56"/>
      <c r="G245" s="26">
        <v>9.94</v>
      </c>
      <c r="H245" s="26"/>
      <c r="I245" s="26">
        <v>47.7</v>
      </c>
      <c r="J245" s="27">
        <v>6.19</v>
      </c>
      <c r="K245" s="27"/>
      <c r="L245" s="28">
        <v>42</v>
      </c>
      <c r="M245" s="29"/>
      <c r="N245" s="29">
        <v>37.869999999999997</v>
      </c>
    </row>
    <row r="246" spans="1:14" x14ac:dyDescent="0.35">
      <c r="A246" s="24">
        <v>18470</v>
      </c>
      <c r="B246" s="25" t="s">
        <v>4</v>
      </c>
      <c r="C246" s="25" t="s">
        <v>30</v>
      </c>
      <c r="D246" s="25">
        <v>1.1919999999999999</v>
      </c>
      <c r="E246" s="56">
        <v>4.67</v>
      </c>
      <c r="F246" s="56"/>
      <c r="G246" s="26">
        <v>9.49</v>
      </c>
      <c r="H246" s="26"/>
      <c r="I246" s="26">
        <v>-4.46</v>
      </c>
      <c r="J246" s="27">
        <v>7.36</v>
      </c>
      <c r="K246" s="27"/>
      <c r="L246" s="28">
        <v>40.4</v>
      </c>
      <c r="M246" s="29"/>
      <c r="N246" s="29">
        <v>-26.5</v>
      </c>
    </row>
    <row r="247" spans="1:14" x14ac:dyDescent="0.35">
      <c r="A247" s="24">
        <v>18471</v>
      </c>
      <c r="B247" s="25" t="s">
        <v>11</v>
      </c>
      <c r="C247" s="25" t="s">
        <v>31</v>
      </c>
      <c r="D247" s="25">
        <v>1.1859999999999999</v>
      </c>
      <c r="E247" s="56">
        <v>4.38</v>
      </c>
      <c r="F247" s="56"/>
      <c r="G247" s="26">
        <v>11.8</v>
      </c>
      <c r="H247" s="26"/>
      <c r="I247" s="26">
        <v>4.3099999999999996</v>
      </c>
      <c r="J247" s="27">
        <v>7.37</v>
      </c>
      <c r="K247" s="27"/>
      <c r="L247" s="28">
        <v>29.9</v>
      </c>
      <c r="M247" s="29"/>
      <c r="N247" s="29">
        <v>-13.43</v>
      </c>
    </row>
    <row r="248" spans="1:14" x14ac:dyDescent="0.35">
      <c r="A248" s="24">
        <v>18472</v>
      </c>
      <c r="B248" s="25" t="s">
        <v>32</v>
      </c>
      <c r="C248" s="25" t="s">
        <v>18</v>
      </c>
      <c r="D248" s="25">
        <v>2.9750000000000001</v>
      </c>
      <c r="E248" s="56">
        <v>3.79</v>
      </c>
      <c r="F248" s="56"/>
      <c r="G248" s="26">
        <v>2.87</v>
      </c>
      <c r="H248" s="26"/>
      <c r="I248" s="26">
        <v>2.37</v>
      </c>
      <c r="J248" s="27">
        <v>6.28</v>
      </c>
      <c r="K248" s="27"/>
      <c r="L248" s="28">
        <v>45.5</v>
      </c>
      <c r="M248" s="29"/>
      <c r="N248" s="29">
        <v>-26.11</v>
      </c>
    </row>
    <row r="249" spans="1:14" x14ac:dyDescent="0.35">
      <c r="A249" s="24">
        <v>18473</v>
      </c>
      <c r="B249" s="25" t="s">
        <v>129</v>
      </c>
      <c r="C249" s="25" t="s">
        <v>33</v>
      </c>
      <c r="D249" s="25">
        <v>100</v>
      </c>
      <c r="E249" s="56">
        <v>2.5499999999999998</v>
      </c>
      <c r="F249" s="56"/>
      <c r="G249" s="26"/>
      <c r="H249" s="26">
        <v>2.1999999999999999E-2</v>
      </c>
      <c r="I249" s="26">
        <v>4.09</v>
      </c>
      <c r="J249" s="27">
        <v>4.08</v>
      </c>
      <c r="K249" s="27"/>
      <c r="L249" s="28">
        <v>0.17499999999999999</v>
      </c>
      <c r="M249" s="29"/>
      <c r="N249" s="29">
        <v>-23.99</v>
      </c>
    </row>
    <row r="250" spans="1:14" x14ac:dyDescent="0.35">
      <c r="A250" s="24">
        <v>18474</v>
      </c>
      <c r="B250" s="25" t="s">
        <v>34</v>
      </c>
      <c r="C250" s="25" t="s">
        <v>33</v>
      </c>
      <c r="D250" s="25">
        <v>100</v>
      </c>
      <c r="E250" s="56">
        <v>2.08</v>
      </c>
      <c r="F250" s="56"/>
      <c r="G250" s="26"/>
      <c r="H250" s="26">
        <v>1.6899999999999998E-2</v>
      </c>
      <c r="I250" s="26">
        <v>0.56999999999999995</v>
      </c>
      <c r="J250" s="27">
        <v>3.66</v>
      </c>
      <c r="K250" s="27"/>
      <c r="L250" s="28">
        <v>0.157</v>
      </c>
      <c r="M250" s="29"/>
      <c r="N250" s="29">
        <v>-24.31</v>
      </c>
    </row>
    <row r="251" spans="1:14" x14ac:dyDescent="0.35">
      <c r="A251" s="24">
        <v>18475</v>
      </c>
      <c r="B251" s="25" t="s">
        <v>35</v>
      </c>
      <c r="C251" s="25" t="s">
        <v>33</v>
      </c>
      <c r="D251" s="25">
        <v>100</v>
      </c>
      <c r="E251" s="56">
        <v>2.7</v>
      </c>
      <c r="F251" s="56"/>
      <c r="G251" s="26"/>
      <c r="H251" s="26">
        <v>2.35E-2</v>
      </c>
      <c r="I251" s="26">
        <v>2</v>
      </c>
      <c r="J251" s="27">
        <v>4.2300000000000004</v>
      </c>
      <c r="K251" s="27"/>
      <c r="L251" s="28">
        <v>0.17699999999999999</v>
      </c>
      <c r="M251" s="29"/>
      <c r="N251" s="29">
        <v>-23.33</v>
      </c>
    </row>
    <row r="252" spans="1:14" x14ac:dyDescent="0.35">
      <c r="A252" s="24">
        <v>18476</v>
      </c>
      <c r="B252" s="25" t="s">
        <v>36</v>
      </c>
      <c r="C252" s="25" t="s">
        <v>33</v>
      </c>
      <c r="D252" s="25">
        <v>100</v>
      </c>
      <c r="E252" s="56">
        <v>2.61</v>
      </c>
      <c r="F252" s="56"/>
      <c r="G252" s="26"/>
      <c r="H252" s="26">
        <v>2.1000000000000001E-2</v>
      </c>
      <c r="I252" s="26">
        <v>2.44</v>
      </c>
      <c r="J252" s="27">
        <v>4.04</v>
      </c>
      <c r="K252" s="27"/>
      <c r="L252" s="28">
        <v>0.17</v>
      </c>
      <c r="M252" s="29"/>
      <c r="N252" s="29">
        <v>-23.63</v>
      </c>
    </row>
    <row r="253" spans="1:14" x14ac:dyDescent="0.35">
      <c r="A253" s="24">
        <v>18477</v>
      </c>
      <c r="B253" s="25" t="s">
        <v>37</v>
      </c>
      <c r="C253" s="25" t="s">
        <v>33</v>
      </c>
      <c r="D253" s="25">
        <v>100</v>
      </c>
      <c r="E253" s="56">
        <v>8.5</v>
      </c>
      <c r="F253" s="56"/>
      <c r="G253" s="26"/>
      <c r="H253" s="26">
        <v>6.3500000000000001E-2</v>
      </c>
      <c r="I253" s="26">
        <v>-4.45</v>
      </c>
      <c r="J253" s="27">
        <v>7.17</v>
      </c>
      <c r="K253" s="27"/>
      <c r="L253" s="28">
        <v>0.32500000000000001</v>
      </c>
      <c r="M253" s="29"/>
      <c r="N253" s="29">
        <v>-24.13</v>
      </c>
    </row>
    <row r="254" spans="1:14" x14ac:dyDescent="0.35">
      <c r="A254" s="24">
        <v>18478</v>
      </c>
      <c r="B254" s="25" t="s">
        <v>38</v>
      </c>
      <c r="C254" s="25" t="s">
        <v>33</v>
      </c>
      <c r="D254" s="25">
        <v>100</v>
      </c>
      <c r="E254" s="56">
        <v>6.97</v>
      </c>
      <c r="F254" s="56"/>
      <c r="G254" s="26"/>
      <c r="H254" s="26">
        <v>5.3199999999999997E-2</v>
      </c>
      <c r="I254" s="26">
        <v>-2.88</v>
      </c>
      <c r="J254" s="27">
        <v>7.26</v>
      </c>
      <c r="K254" s="27"/>
      <c r="L254" s="28">
        <v>0.32100000000000001</v>
      </c>
      <c r="M254" s="29"/>
      <c r="N254" s="29">
        <v>-21.39</v>
      </c>
    </row>
    <row r="255" spans="1:14" x14ac:dyDescent="0.35">
      <c r="A255" s="24">
        <v>18479</v>
      </c>
      <c r="B255" s="25" t="s">
        <v>39</v>
      </c>
      <c r="C255" s="25" t="s">
        <v>33</v>
      </c>
      <c r="D255" s="25">
        <v>100</v>
      </c>
      <c r="E255" s="56">
        <v>4.43</v>
      </c>
      <c r="F255" s="56"/>
      <c r="G255" s="26"/>
      <c r="H255" s="26">
        <v>3.5400000000000001E-2</v>
      </c>
      <c r="I255" s="26">
        <v>2.4500000000000002</v>
      </c>
      <c r="J255" s="27">
        <v>6.2</v>
      </c>
      <c r="K255" s="27"/>
      <c r="L255" s="28">
        <v>0.26500000000000001</v>
      </c>
      <c r="M255" s="29"/>
      <c r="N255" s="29">
        <v>-22.99</v>
      </c>
    </row>
    <row r="256" spans="1:14" x14ac:dyDescent="0.35">
      <c r="A256" s="24">
        <v>18480</v>
      </c>
      <c r="B256" s="25" t="s">
        <v>40</v>
      </c>
      <c r="C256" s="25" t="s">
        <v>33</v>
      </c>
      <c r="D256" s="25">
        <v>100</v>
      </c>
      <c r="E256" s="56">
        <v>3.75</v>
      </c>
      <c r="F256" s="56"/>
      <c r="G256" s="26"/>
      <c r="H256" s="26">
        <v>3.0300000000000001E-2</v>
      </c>
      <c r="I256" s="26">
        <v>0.19</v>
      </c>
      <c r="J256" s="27">
        <v>5.33</v>
      </c>
      <c r="K256" s="27"/>
      <c r="L256" s="28">
        <v>0.224</v>
      </c>
      <c r="M256" s="29"/>
      <c r="N256" s="29">
        <v>-23.23</v>
      </c>
    </row>
    <row r="257" spans="1:14" x14ac:dyDescent="0.35">
      <c r="A257" s="24">
        <v>18481</v>
      </c>
      <c r="B257" s="25" t="s">
        <v>41</v>
      </c>
      <c r="C257" s="25" t="s">
        <v>33</v>
      </c>
      <c r="D257" s="25">
        <v>100</v>
      </c>
      <c r="E257" s="56">
        <v>3.96</v>
      </c>
      <c r="F257" s="56"/>
      <c r="G257" s="26"/>
      <c r="H257" s="26">
        <v>3.2000000000000001E-2</v>
      </c>
      <c r="I257" s="26">
        <v>-0.02</v>
      </c>
      <c r="J257" s="27">
        <v>5.08</v>
      </c>
      <c r="K257" s="27"/>
      <c r="L257" s="28">
        <v>0.218</v>
      </c>
      <c r="M257" s="29"/>
      <c r="N257" s="29">
        <v>-23.43</v>
      </c>
    </row>
    <row r="258" spans="1:14" x14ac:dyDescent="0.35">
      <c r="A258" s="24">
        <v>18482</v>
      </c>
      <c r="B258" s="25" t="s">
        <v>42</v>
      </c>
      <c r="C258" s="25" t="s">
        <v>33</v>
      </c>
      <c r="D258" s="25">
        <v>100</v>
      </c>
      <c r="E258" s="56">
        <v>2.16</v>
      </c>
      <c r="F258" s="56"/>
      <c r="G258" s="26"/>
      <c r="H258" s="26">
        <v>1.78E-2</v>
      </c>
      <c r="I258" s="26">
        <v>-1.61</v>
      </c>
      <c r="J258" s="27">
        <v>3.57</v>
      </c>
      <c r="K258" s="27"/>
      <c r="L258" s="28">
        <v>0.154</v>
      </c>
      <c r="M258" s="29"/>
      <c r="N258" s="29">
        <v>-23.32</v>
      </c>
    </row>
    <row r="259" spans="1:14" x14ac:dyDescent="0.35">
      <c r="A259" s="24">
        <v>18483</v>
      </c>
      <c r="B259" s="25" t="s">
        <v>89</v>
      </c>
      <c r="C259" s="25" t="s">
        <v>33</v>
      </c>
      <c r="D259" s="25">
        <v>100</v>
      </c>
      <c r="E259" s="56">
        <v>3.01</v>
      </c>
      <c r="F259" s="56"/>
      <c r="G259" s="26"/>
      <c r="H259" s="26">
        <v>2.3699999999999999E-2</v>
      </c>
      <c r="I259" s="26">
        <v>-2.96</v>
      </c>
      <c r="J259" s="27">
        <v>4.04</v>
      </c>
      <c r="K259" s="27"/>
      <c r="L259" s="28">
        <v>0.16900000000000001</v>
      </c>
      <c r="M259" s="29"/>
      <c r="N259" s="29">
        <v>-21.74</v>
      </c>
    </row>
    <row r="260" spans="1:14" x14ac:dyDescent="0.35">
      <c r="A260" s="24">
        <v>18484</v>
      </c>
      <c r="B260" s="25" t="s">
        <v>90</v>
      </c>
      <c r="C260" s="25" t="s">
        <v>33</v>
      </c>
      <c r="D260" s="25">
        <v>100</v>
      </c>
      <c r="E260" s="56">
        <v>2.4500000000000002</v>
      </c>
      <c r="F260" s="56"/>
      <c r="G260" s="26"/>
      <c r="H260" s="26">
        <v>1.9800000000000002E-2</v>
      </c>
      <c r="I260" s="26">
        <v>-2.5499999999999998</v>
      </c>
      <c r="J260" s="27">
        <v>3.92</v>
      </c>
      <c r="K260" s="27"/>
      <c r="L260" s="28">
        <v>0.16300000000000001</v>
      </c>
      <c r="M260" s="29"/>
      <c r="N260" s="29">
        <v>-22.25</v>
      </c>
    </row>
    <row r="261" spans="1:14" x14ac:dyDescent="0.35">
      <c r="A261" s="24">
        <v>18485</v>
      </c>
      <c r="B261" s="25" t="s">
        <v>43</v>
      </c>
      <c r="C261" s="25" t="s">
        <v>33</v>
      </c>
      <c r="D261" s="25">
        <v>100</v>
      </c>
      <c r="E261" s="56">
        <v>3.97</v>
      </c>
      <c r="F261" s="56"/>
      <c r="G261" s="26"/>
      <c r="H261" s="26">
        <v>3.1800000000000002E-2</v>
      </c>
      <c r="I261" s="26">
        <v>-0.04</v>
      </c>
      <c r="J261" s="27">
        <v>5.17</v>
      </c>
      <c r="K261" s="27"/>
      <c r="L261" s="28">
        <v>0.223</v>
      </c>
      <c r="M261" s="29"/>
      <c r="N261" s="29">
        <v>-21.96</v>
      </c>
    </row>
    <row r="262" spans="1:14" x14ac:dyDescent="0.35">
      <c r="A262" s="24">
        <v>18486</v>
      </c>
      <c r="B262" s="25" t="s">
        <v>44</v>
      </c>
      <c r="C262" s="25" t="s">
        <v>33</v>
      </c>
      <c r="D262" s="25">
        <v>100</v>
      </c>
      <c r="E262" s="56">
        <v>3.71</v>
      </c>
      <c r="F262" s="56"/>
      <c r="G262" s="26"/>
      <c r="H262" s="26">
        <v>2.98E-2</v>
      </c>
      <c r="I262" s="26">
        <v>0.17</v>
      </c>
      <c r="J262" s="27">
        <v>4.79</v>
      </c>
      <c r="K262" s="27"/>
      <c r="L262" s="28">
        <v>0.21</v>
      </c>
      <c r="M262" s="29"/>
      <c r="N262" s="29">
        <v>-21.77</v>
      </c>
    </row>
    <row r="263" spans="1:14" x14ac:dyDescent="0.35">
      <c r="A263" s="24">
        <v>18487</v>
      </c>
      <c r="B263" s="25" t="s">
        <v>45</v>
      </c>
      <c r="C263" s="25" t="s">
        <v>33</v>
      </c>
      <c r="D263" s="25">
        <v>100</v>
      </c>
      <c r="E263" s="56">
        <v>6.8</v>
      </c>
      <c r="F263" s="56"/>
      <c r="G263" s="26"/>
      <c r="H263" s="26">
        <v>5.2200000000000003E-2</v>
      </c>
      <c r="I263" s="26">
        <v>-3.55</v>
      </c>
      <c r="J263" s="27">
        <v>6.72</v>
      </c>
      <c r="K263" s="27"/>
      <c r="L263" s="28">
        <v>0.28699999999999998</v>
      </c>
      <c r="M263" s="29"/>
      <c r="N263" s="29">
        <v>-23.26</v>
      </c>
    </row>
    <row r="264" spans="1:14" x14ac:dyDescent="0.35">
      <c r="A264" s="24">
        <v>18488</v>
      </c>
      <c r="B264" s="25" t="s">
        <v>46</v>
      </c>
      <c r="C264" s="25" t="s">
        <v>33</v>
      </c>
      <c r="D264" s="25">
        <v>100</v>
      </c>
      <c r="E264" s="56">
        <v>13.87</v>
      </c>
      <c r="F264" s="56"/>
      <c r="G264" s="26"/>
      <c r="H264" s="26">
        <v>0.10199999999999999</v>
      </c>
      <c r="I264" s="26">
        <v>-7.23</v>
      </c>
      <c r="J264" s="27">
        <v>11.61</v>
      </c>
      <c r="K264" s="27"/>
      <c r="L264" s="28">
        <v>0.54600000000000004</v>
      </c>
      <c r="M264" s="29"/>
      <c r="N264" s="29">
        <v>-17.61</v>
      </c>
    </row>
    <row r="265" spans="1:14" x14ac:dyDescent="0.35">
      <c r="A265" s="24">
        <v>18489</v>
      </c>
      <c r="B265" s="25" t="s">
        <v>47</v>
      </c>
      <c r="C265" s="25" t="s">
        <v>33</v>
      </c>
      <c r="D265" s="25">
        <v>100</v>
      </c>
      <c r="E265" s="56">
        <v>3.52</v>
      </c>
      <c r="F265" s="56"/>
      <c r="G265" s="26"/>
      <c r="H265" s="26">
        <v>2.87E-2</v>
      </c>
      <c r="I265" s="26">
        <v>-1.57</v>
      </c>
      <c r="J265" s="27">
        <v>4.68</v>
      </c>
      <c r="K265" s="27"/>
      <c r="L265" s="28">
        <v>0.2</v>
      </c>
      <c r="M265" s="29"/>
      <c r="N265" s="29">
        <v>-22.03</v>
      </c>
    </row>
    <row r="266" spans="1:14" x14ac:dyDescent="0.35">
      <c r="A266" s="24">
        <v>18490</v>
      </c>
      <c r="B266" s="25" t="s">
        <v>48</v>
      </c>
      <c r="C266" s="25" t="s">
        <v>33</v>
      </c>
      <c r="D266" s="25">
        <v>100</v>
      </c>
      <c r="E266" s="56">
        <v>3.8</v>
      </c>
      <c r="F266" s="56"/>
      <c r="G266" s="26"/>
      <c r="H266" s="26">
        <v>2.98E-2</v>
      </c>
      <c r="I266" s="26">
        <v>-2.5</v>
      </c>
      <c r="J266" s="27">
        <v>4.74</v>
      </c>
      <c r="K266" s="27"/>
      <c r="L266" s="28">
        <v>0.20599999999999999</v>
      </c>
      <c r="M266" s="29"/>
      <c r="N266" s="29">
        <v>-22.2</v>
      </c>
    </row>
    <row r="267" spans="1:14" x14ac:dyDescent="0.35">
      <c r="A267" s="24">
        <v>18491</v>
      </c>
      <c r="B267" s="25" t="s">
        <v>49</v>
      </c>
      <c r="C267" s="25" t="s">
        <v>33</v>
      </c>
      <c r="D267" s="25">
        <v>100</v>
      </c>
      <c r="E267" s="56">
        <v>3.66</v>
      </c>
      <c r="F267" s="56"/>
      <c r="G267" s="26"/>
      <c r="H267" s="26">
        <v>3.0499999999999999E-2</v>
      </c>
      <c r="I267" s="26">
        <v>-1.83</v>
      </c>
      <c r="J267" s="27">
        <v>4.7</v>
      </c>
      <c r="K267" s="27"/>
      <c r="L267" s="28">
        <v>0.2</v>
      </c>
      <c r="M267" s="29"/>
      <c r="N267" s="29">
        <v>-23.07</v>
      </c>
    </row>
    <row r="268" spans="1:14" x14ac:dyDescent="0.35">
      <c r="A268" s="24">
        <v>18492</v>
      </c>
      <c r="B268" s="25" t="s">
        <v>50</v>
      </c>
      <c r="C268" s="25" t="s">
        <v>33</v>
      </c>
      <c r="D268" s="25">
        <v>100</v>
      </c>
      <c r="E268" s="56">
        <v>3.01</v>
      </c>
      <c r="F268" s="56"/>
      <c r="G268" s="26"/>
      <c r="H268" s="26">
        <v>2.46E-2</v>
      </c>
      <c r="I268" s="26">
        <v>-3.84</v>
      </c>
      <c r="J268" s="27">
        <v>4.3499999999999996</v>
      </c>
      <c r="K268" s="27"/>
      <c r="L268" s="28">
        <v>0.182</v>
      </c>
      <c r="M268" s="29"/>
      <c r="N268" s="29">
        <v>-21.4</v>
      </c>
    </row>
    <row r="269" spans="1:14" x14ac:dyDescent="0.35">
      <c r="A269" s="24">
        <v>18493</v>
      </c>
      <c r="B269" s="25" t="s">
        <v>51</v>
      </c>
      <c r="C269" s="25" t="s">
        <v>33</v>
      </c>
      <c r="D269" s="25">
        <v>100</v>
      </c>
      <c r="E269" s="56">
        <v>3.43</v>
      </c>
      <c r="F269" s="56"/>
      <c r="G269" s="26"/>
      <c r="H269" s="26">
        <v>2.8199999999999999E-2</v>
      </c>
      <c r="I269" s="26">
        <v>-2.93</v>
      </c>
      <c r="J269" s="27">
        <v>4.4000000000000004</v>
      </c>
      <c r="K269" s="27"/>
      <c r="L269" s="28">
        <v>0.19500000000000001</v>
      </c>
      <c r="M269" s="29"/>
      <c r="N269" s="29">
        <v>-22.17</v>
      </c>
    </row>
    <row r="270" spans="1:14" x14ac:dyDescent="0.35">
      <c r="A270" s="24">
        <v>18494</v>
      </c>
      <c r="B270" s="25" t="s">
        <v>52</v>
      </c>
      <c r="C270" s="25" t="s">
        <v>33</v>
      </c>
      <c r="D270" s="25">
        <v>100</v>
      </c>
      <c r="E270" s="56">
        <v>4.54</v>
      </c>
      <c r="F270" s="56"/>
      <c r="G270" s="26"/>
      <c r="H270" s="26">
        <v>3.5200000000000002E-2</v>
      </c>
      <c r="I270" s="26">
        <v>-0.2</v>
      </c>
      <c r="J270" s="27">
        <v>5.0999999999999996</v>
      </c>
      <c r="K270" s="27"/>
      <c r="L270" s="28">
        <v>0.22700000000000001</v>
      </c>
      <c r="M270" s="29"/>
      <c r="N270" s="29">
        <v>-20.309999999999999</v>
      </c>
    </row>
    <row r="271" spans="1:14" x14ac:dyDescent="0.35">
      <c r="A271" s="24">
        <v>18495</v>
      </c>
      <c r="B271" s="25" t="s">
        <v>91</v>
      </c>
      <c r="C271" s="25" t="s">
        <v>33</v>
      </c>
      <c r="D271" s="25">
        <v>100</v>
      </c>
      <c r="E271" s="56">
        <v>5.22</v>
      </c>
      <c r="F271" s="56"/>
      <c r="G271" s="26"/>
      <c r="H271" s="26">
        <v>4.0399999999999998E-2</v>
      </c>
      <c r="I271" s="26">
        <v>-3.72</v>
      </c>
      <c r="J271" s="27">
        <v>5.0599999999999996</v>
      </c>
      <c r="K271" s="27"/>
      <c r="L271" s="28">
        <v>0.21299999999999999</v>
      </c>
      <c r="M271" s="29"/>
      <c r="N271" s="29">
        <v>-19.649999999999999</v>
      </c>
    </row>
    <row r="272" spans="1:14" x14ac:dyDescent="0.35">
      <c r="A272" s="24">
        <v>18496</v>
      </c>
      <c r="B272" s="25" t="s">
        <v>92</v>
      </c>
      <c r="C272" s="25" t="s">
        <v>33</v>
      </c>
      <c r="D272" s="25">
        <v>100</v>
      </c>
      <c r="E272" s="56">
        <v>4.41</v>
      </c>
      <c r="F272" s="56"/>
      <c r="G272" s="26"/>
      <c r="H272" s="26">
        <v>3.49E-2</v>
      </c>
      <c r="I272" s="26">
        <v>-4.6900000000000004</v>
      </c>
      <c r="J272" s="27">
        <v>4.68</v>
      </c>
      <c r="K272" s="27"/>
      <c r="L272" s="28">
        <v>0.19800000000000001</v>
      </c>
      <c r="M272" s="29"/>
      <c r="N272" s="29">
        <v>-19.489999999999998</v>
      </c>
    </row>
    <row r="273" spans="1:14" x14ac:dyDescent="0.35">
      <c r="A273" s="24">
        <v>18497</v>
      </c>
      <c r="B273" s="25" t="s">
        <v>3</v>
      </c>
      <c r="C273" s="25" t="s">
        <v>30</v>
      </c>
      <c r="D273" s="25">
        <v>0.88500000000000001</v>
      </c>
      <c r="E273" s="56">
        <v>3.18</v>
      </c>
      <c r="F273" s="56"/>
      <c r="G273" s="26">
        <v>9.51</v>
      </c>
      <c r="H273" s="26"/>
      <c r="I273" s="26">
        <v>11.17</v>
      </c>
      <c r="J273" s="27">
        <v>4.07</v>
      </c>
      <c r="K273" s="27"/>
      <c r="L273" s="28">
        <v>41.5</v>
      </c>
      <c r="M273" s="29"/>
      <c r="N273" s="29">
        <v>-18.37</v>
      </c>
    </row>
    <row r="274" spans="1:14" x14ac:dyDescent="0.35">
      <c r="A274" s="24">
        <v>18498</v>
      </c>
      <c r="B274" s="25" t="s">
        <v>3</v>
      </c>
      <c r="C274" s="25" t="s">
        <v>30</v>
      </c>
      <c r="D274" s="25">
        <v>0.97599999999999998</v>
      </c>
      <c r="E274" s="56">
        <v>3.81</v>
      </c>
      <c r="F274" s="56"/>
      <c r="G274" s="26">
        <v>10.3</v>
      </c>
      <c r="H274" s="26"/>
      <c r="I274" s="26">
        <v>11.19</v>
      </c>
      <c r="J274" s="27">
        <v>4.8899999999999997</v>
      </c>
      <c r="K274" s="27"/>
      <c r="L274" s="28">
        <v>44.7</v>
      </c>
      <c r="M274" s="29"/>
      <c r="N274" s="29">
        <v>-18.25</v>
      </c>
    </row>
    <row r="275" spans="1:14" x14ac:dyDescent="0.35">
      <c r="A275" s="24">
        <v>18499</v>
      </c>
      <c r="B275" s="25" t="s">
        <v>93</v>
      </c>
      <c r="C275" s="25" t="s">
        <v>33</v>
      </c>
      <c r="D275" s="25">
        <v>100</v>
      </c>
      <c r="E275" s="56">
        <v>4.71</v>
      </c>
      <c r="F275" s="56"/>
      <c r="G275" s="26"/>
      <c r="H275" s="26">
        <v>3.6600000000000001E-2</v>
      </c>
      <c r="I275" s="26">
        <v>-3.8</v>
      </c>
      <c r="J275" s="27">
        <v>4.3600000000000003</v>
      </c>
      <c r="K275" s="27"/>
      <c r="L275" s="28">
        <v>0.182</v>
      </c>
      <c r="M275" s="29"/>
      <c r="N275" s="29">
        <v>-22.1</v>
      </c>
    </row>
    <row r="276" spans="1:14" x14ac:dyDescent="0.35">
      <c r="A276" s="24">
        <v>18500</v>
      </c>
      <c r="B276" s="25" t="s">
        <v>94</v>
      </c>
      <c r="C276" s="25" t="s">
        <v>33</v>
      </c>
      <c r="D276" s="25">
        <v>100</v>
      </c>
      <c r="E276" s="56">
        <v>21.66</v>
      </c>
      <c r="F276" s="56"/>
      <c r="G276" s="26"/>
      <c r="H276" s="26">
        <v>0.153</v>
      </c>
      <c r="I276" s="26">
        <v>-2.06</v>
      </c>
      <c r="J276" s="27">
        <v>16.260000000000002</v>
      </c>
      <c r="K276" s="27"/>
      <c r="L276" s="28">
        <v>0.83699999999999997</v>
      </c>
      <c r="M276" s="29"/>
      <c r="N276" s="29">
        <v>-14.68</v>
      </c>
    </row>
    <row r="277" spans="1:14" x14ac:dyDescent="0.35">
      <c r="A277" s="24">
        <v>18501</v>
      </c>
      <c r="B277" s="25" t="s">
        <v>95</v>
      </c>
      <c r="C277" s="25" t="s">
        <v>33</v>
      </c>
      <c r="D277" s="25">
        <v>100</v>
      </c>
      <c r="E277" s="56">
        <v>4.5199999999999996</v>
      </c>
      <c r="F277" s="56"/>
      <c r="G277" s="26"/>
      <c r="H277" s="26">
        <v>3.5999999999999997E-2</v>
      </c>
      <c r="I277" s="26">
        <v>-1.76</v>
      </c>
      <c r="J277" s="27">
        <v>5.74</v>
      </c>
      <c r="K277" s="27"/>
      <c r="L277" s="28">
        <v>0.26300000000000001</v>
      </c>
      <c r="M277" s="29"/>
      <c r="N277" s="29">
        <v>-21.41</v>
      </c>
    </row>
    <row r="278" spans="1:14" x14ac:dyDescent="0.35">
      <c r="A278" s="24">
        <v>18502</v>
      </c>
      <c r="B278" s="25" t="s">
        <v>96</v>
      </c>
      <c r="C278" s="25" t="s">
        <v>33</v>
      </c>
      <c r="D278" s="25">
        <v>100</v>
      </c>
      <c r="E278" s="56">
        <v>4.59</v>
      </c>
      <c r="F278" s="56"/>
      <c r="G278" s="26"/>
      <c r="H278" s="26">
        <v>3.5400000000000001E-2</v>
      </c>
      <c r="I278" s="26">
        <v>-4.29</v>
      </c>
      <c r="J278" s="27">
        <v>4.4000000000000004</v>
      </c>
      <c r="K278" s="27"/>
      <c r="L278" s="28">
        <v>0.184</v>
      </c>
      <c r="M278" s="29"/>
      <c r="N278" s="29">
        <v>-19.46</v>
      </c>
    </row>
    <row r="279" spans="1:14" x14ac:dyDescent="0.35">
      <c r="A279" s="24">
        <v>18503</v>
      </c>
      <c r="B279" s="25" t="s">
        <v>97</v>
      </c>
      <c r="C279" s="25" t="s">
        <v>33</v>
      </c>
      <c r="D279" s="25">
        <v>100</v>
      </c>
      <c r="E279" s="56">
        <v>5.31</v>
      </c>
      <c r="F279" s="56"/>
      <c r="G279" s="26"/>
      <c r="H279" s="26">
        <v>4.2099999999999999E-2</v>
      </c>
      <c r="I279" s="26">
        <v>-2.6</v>
      </c>
      <c r="J279" s="27">
        <v>5.53</v>
      </c>
      <c r="K279" s="27"/>
      <c r="L279" s="28">
        <v>0.23899999999999999</v>
      </c>
      <c r="M279" s="29"/>
      <c r="N279" s="29">
        <v>-21.86</v>
      </c>
    </row>
    <row r="280" spans="1:14" x14ac:dyDescent="0.35">
      <c r="A280" s="24">
        <v>18504</v>
      </c>
      <c r="B280" s="25" t="s">
        <v>98</v>
      </c>
      <c r="C280" s="25" t="s">
        <v>33</v>
      </c>
      <c r="D280" s="25">
        <v>100</v>
      </c>
      <c r="E280" s="56">
        <v>3.3</v>
      </c>
      <c r="F280" s="56"/>
      <c r="G280" s="26"/>
      <c r="H280" s="26">
        <v>2.6800000000000001E-2</v>
      </c>
      <c r="I280" s="26">
        <v>-5.19</v>
      </c>
      <c r="J280" s="27">
        <v>3.43</v>
      </c>
      <c r="K280" s="27"/>
      <c r="L280" s="28">
        <v>0.14799999999999999</v>
      </c>
      <c r="M280" s="29"/>
      <c r="N280" s="29">
        <v>-17.88</v>
      </c>
    </row>
    <row r="281" spans="1:14" x14ac:dyDescent="0.35">
      <c r="A281" s="24">
        <v>18505</v>
      </c>
      <c r="B281" s="25" t="s">
        <v>99</v>
      </c>
      <c r="C281" s="25" t="s">
        <v>33</v>
      </c>
      <c r="D281" s="25">
        <v>100</v>
      </c>
      <c r="E281" s="56">
        <v>3.97</v>
      </c>
      <c r="F281" s="56"/>
      <c r="G281" s="26"/>
      <c r="H281" s="26">
        <v>3.1300000000000001E-2</v>
      </c>
      <c r="I281" s="26">
        <v>-5.58</v>
      </c>
      <c r="J281" s="27">
        <v>4.3</v>
      </c>
      <c r="K281" s="27"/>
      <c r="L281" s="28">
        <v>0.186</v>
      </c>
      <c r="M281" s="29"/>
      <c r="N281" s="29">
        <v>-19.510000000000002</v>
      </c>
    </row>
    <row r="282" spans="1:14" x14ac:dyDescent="0.35">
      <c r="A282" s="24">
        <v>18506</v>
      </c>
      <c r="B282" s="25" t="s">
        <v>100</v>
      </c>
      <c r="C282" s="25" t="s">
        <v>33</v>
      </c>
      <c r="D282" s="25">
        <v>100</v>
      </c>
      <c r="E282" s="56">
        <v>7.41</v>
      </c>
      <c r="F282" s="56"/>
      <c r="G282" s="26"/>
      <c r="H282" s="26">
        <v>5.6899999999999999E-2</v>
      </c>
      <c r="I282" s="26">
        <v>-5.85</v>
      </c>
      <c r="J282" s="27">
        <v>7.55</v>
      </c>
      <c r="K282" s="27"/>
      <c r="L282" s="28">
        <v>0.32500000000000001</v>
      </c>
      <c r="M282" s="29"/>
      <c r="N282" s="29">
        <v>-18.55</v>
      </c>
    </row>
    <row r="283" spans="1:14" x14ac:dyDescent="0.35">
      <c r="A283" s="24">
        <v>18507</v>
      </c>
      <c r="B283" s="25" t="s">
        <v>101</v>
      </c>
      <c r="C283" s="25" t="s">
        <v>33</v>
      </c>
      <c r="D283" s="25">
        <v>100</v>
      </c>
      <c r="E283" s="56">
        <v>7.96</v>
      </c>
      <c r="F283" s="56"/>
      <c r="G283" s="26"/>
      <c r="H283" s="26">
        <v>6.0600000000000001E-2</v>
      </c>
      <c r="I283" s="26">
        <v>-3.89</v>
      </c>
      <c r="J283" s="27">
        <v>6.95</v>
      </c>
      <c r="K283" s="27"/>
      <c r="L283" s="28">
        <v>0.29799999999999999</v>
      </c>
      <c r="M283" s="29"/>
      <c r="N283" s="29">
        <v>-18.05</v>
      </c>
    </row>
    <row r="284" spans="1:14" x14ac:dyDescent="0.35">
      <c r="A284" s="24">
        <v>18508</v>
      </c>
      <c r="B284" s="25" t="s">
        <v>102</v>
      </c>
      <c r="C284" s="25" t="s">
        <v>33</v>
      </c>
      <c r="D284" s="25">
        <v>100</v>
      </c>
      <c r="E284" s="56">
        <v>4.42</v>
      </c>
      <c r="F284" s="56"/>
      <c r="G284" s="26"/>
      <c r="H284" s="26">
        <v>3.3799999999999997E-2</v>
      </c>
      <c r="I284" s="26">
        <v>-4.04</v>
      </c>
      <c r="J284" s="27">
        <v>4.5999999999999996</v>
      </c>
      <c r="K284" s="27"/>
      <c r="L284" s="28">
        <v>0.19400000000000001</v>
      </c>
      <c r="M284" s="29"/>
      <c r="N284" s="29">
        <v>-18.850000000000001</v>
      </c>
    </row>
    <row r="285" spans="1:14" x14ac:dyDescent="0.35">
      <c r="A285" s="24">
        <v>18509</v>
      </c>
      <c r="B285" s="25" t="s">
        <v>103</v>
      </c>
      <c r="C285" s="25" t="s">
        <v>33</v>
      </c>
      <c r="D285" s="25">
        <v>100</v>
      </c>
      <c r="E285" s="56">
        <v>6.62</v>
      </c>
      <c r="F285" s="56"/>
      <c r="G285" s="26"/>
      <c r="H285" s="26">
        <v>5.0099999999999999E-2</v>
      </c>
      <c r="I285" s="26">
        <v>-5.67</v>
      </c>
      <c r="J285" s="27">
        <v>5.96</v>
      </c>
      <c r="K285" s="27"/>
      <c r="L285" s="28">
        <v>0.26700000000000002</v>
      </c>
      <c r="M285" s="29"/>
      <c r="N285" s="29">
        <v>-21.97</v>
      </c>
    </row>
    <row r="286" spans="1:14" x14ac:dyDescent="0.35">
      <c r="A286" s="24">
        <v>18510</v>
      </c>
      <c r="B286" s="25" t="s">
        <v>104</v>
      </c>
      <c r="C286" s="25" t="s">
        <v>33</v>
      </c>
      <c r="D286" s="25">
        <v>100</v>
      </c>
      <c r="E286" s="56" t="s">
        <v>84</v>
      </c>
      <c r="F286" s="56"/>
      <c r="G286" s="26"/>
      <c r="H286" s="26">
        <v>2.2000000000000001E-3</v>
      </c>
      <c r="I286" s="26" t="s">
        <v>84</v>
      </c>
      <c r="J286" s="27" t="s">
        <v>84</v>
      </c>
      <c r="K286" s="27"/>
      <c r="L286" s="28">
        <v>5.7200000000000003E-3</v>
      </c>
      <c r="M286" s="29"/>
      <c r="N286" s="29" t="s">
        <v>84</v>
      </c>
    </row>
    <row r="287" spans="1:14" x14ac:dyDescent="0.35">
      <c r="A287" s="24">
        <v>18511</v>
      </c>
      <c r="B287" s="25" t="s">
        <v>105</v>
      </c>
      <c r="C287" s="25" t="s">
        <v>33</v>
      </c>
      <c r="D287" s="25">
        <v>100</v>
      </c>
      <c r="E287" s="56">
        <v>4.76</v>
      </c>
      <c r="F287" s="56"/>
      <c r="G287" s="26"/>
      <c r="H287" s="26">
        <v>3.7600000000000001E-2</v>
      </c>
      <c r="I287" s="26">
        <v>-4.55</v>
      </c>
      <c r="J287" s="27">
        <v>4.88</v>
      </c>
      <c r="K287" s="27"/>
      <c r="L287" s="28">
        <v>0.20399999999999999</v>
      </c>
      <c r="M287" s="29"/>
      <c r="N287" s="29">
        <v>-19.27</v>
      </c>
    </row>
    <row r="288" spans="1:14" x14ac:dyDescent="0.35">
      <c r="A288" s="24">
        <v>18512</v>
      </c>
      <c r="B288" s="25" t="s">
        <v>106</v>
      </c>
      <c r="C288" s="25" t="s">
        <v>33</v>
      </c>
      <c r="D288" s="25">
        <v>100</v>
      </c>
      <c r="E288" s="56">
        <v>6.55</v>
      </c>
      <c r="F288" s="56"/>
      <c r="G288" s="26"/>
      <c r="H288" s="26">
        <v>5.1200000000000002E-2</v>
      </c>
      <c r="I288" s="26">
        <v>-6.13</v>
      </c>
      <c r="J288" s="27">
        <v>6.68</v>
      </c>
      <c r="K288" s="27"/>
      <c r="L288" s="28">
        <v>0.28299999999999997</v>
      </c>
      <c r="M288" s="29"/>
      <c r="N288" s="29">
        <v>-19.399999999999999</v>
      </c>
    </row>
    <row r="289" spans="1:14" x14ac:dyDescent="0.35">
      <c r="A289" s="24">
        <v>18513</v>
      </c>
      <c r="B289" s="25" t="s">
        <v>107</v>
      </c>
      <c r="C289" s="25" t="s">
        <v>33</v>
      </c>
      <c r="D289" s="25">
        <v>100</v>
      </c>
      <c r="E289" s="56">
        <v>5.38</v>
      </c>
      <c r="F289" s="56"/>
      <c r="G289" s="26"/>
      <c r="H289" s="26">
        <v>4.2799999999999998E-2</v>
      </c>
      <c r="I289" s="26">
        <v>-5.21</v>
      </c>
      <c r="J289" s="27">
        <v>4.8099999999999996</v>
      </c>
      <c r="K289" s="27"/>
      <c r="L289" s="28">
        <v>0.21099999999999999</v>
      </c>
      <c r="M289" s="29"/>
      <c r="N289" s="29">
        <v>-19.98</v>
      </c>
    </row>
    <row r="290" spans="1:14" x14ac:dyDescent="0.35">
      <c r="A290" s="24">
        <v>18514</v>
      </c>
      <c r="B290" s="25" t="s">
        <v>108</v>
      </c>
      <c r="C290" s="25" t="s">
        <v>33</v>
      </c>
      <c r="D290" s="25">
        <v>100</v>
      </c>
      <c r="E290" s="56">
        <v>3.79</v>
      </c>
      <c r="F290" s="56"/>
      <c r="G290" s="26"/>
      <c r="H290" s="26">
        <v>3.0700000000000002E-2</v>
      </c>
      <c r="I290" s="26">
        <v>-5.21</v>
      </c>
      <c r="J290" s="27">
        <v>3.83</v>
      </c>
      <c r="K290" s="27"/>
      <c r="L290" s="28">
        <v>0.158</v>
      </c>
      <c r="M290" s="29"/>
      <c r="N290" s="29">
        <v>-16.71</v>
      </c>
    </row>
    <row r="291" spans="1:14" x14ac:dyDescent="0.35">
      <c r="A291" s="24">
        <v>18515</v>
      </c>
      <c r="B291" s="25" t="s">
        <v>130</v>
      </c>
      <c r="C291" s="25" t="s">
        <v>33</v>
      </c>
      <c r="D291" s="25">
        <v>100</v>
      </c>
      <c r="E291" s="56">
        <v>4.7300000000000004</v>
      </c>
      <c r="F291" s="56"/>
      <c r="G291" s="26"/>
      <c r="H291" s="26">
        <v>3.6600000000000001E-2</v>
      </c>
      <c r="I291" s="26">
        <v>8.6199999999999992</v>
      </c>
      <c r="J291" s="27">
        <v>5.5</v>
      </c>
      <c r="K291" s="27"/>
      <c r="L291" s="28">
        <v>0.29599999999999999</v>
      </c>
      <c r="M291" s="29"/>
      <c r="N291" s="29">
        <v>-21.86</v>
      </c>
    </row>
    <row r="292" spans="1:14" x14ac:dyDescent="0.35">
      <c r="A292" s="24">
        <v>18516</v>
      </c>
      <c r="B292" s="25" t="s">
        <v>67</v>
      </c>
      <c r="C292" s="25" t="s">
        <v>33</v>
      </c>
      <c r="D292" s="25">
        <v>100</v>
      </c>
      <c r="E292" s="56">
        <v>7.61</v>
      </c>
      <c r="F292" s="56"/>
      <c r="G292" s="26"/>
      <c r="H292" s="26">
        <v>5.6399999999999999E-2</v>
      </c>
      <c r="I292" s="26">
        <v>8.34</v>
      </c>
      <c r="J292" s="27">
        <v>6.96</v>
      </c>
      <c r="K292" s="27"/>
      <c r="L292" s="28">
        <v>0.41499999999999998</v>
      </c>
      <c r="M292" s="29"/>
      <c r="N292" s="29">
        <v>-22.77</v>
      </c>
    </row>
    <row r="293" spans="1:14" x14ac:dyDescent="0.35">
      <c r="A293" s="24">
        <v>18517</v>
      </c>
      <c r="B293" s="25" t="s">
        <v>68</v>
      </c>
      <c r="C293" s="25" t="s">
        <v>33</v>
      </c>
      <c r="D293" s="25">
        <v>100</v>
      </c>
      <c r="E293" s="56">
        <v>13.85</v>
      </c>
      <c r="F293" s="56"/>
      <c r="G293" s="26"/>
      <c r="H293" s="26">
        <v>0.10100000000000001</v>
      </c>
      <c r="I293" s="26">
        <v>8.67</v>
      </c>
      <c r="J293" s="27">
        <v>12.33</v>
      </c>
      <c r="K293" s="27"/>
      <c r="L293" s="28">
        <v>0.80900000000000005</v>
      </c>
      <c r="M293" s="29"/>
      <c r="N293" s="29">
        <v>-21.38</v>
      </c>
    </row>
    <row r="294" spans="1:14" x14ac:dyDescent="0.35">
      <c r="A294" s="24">
        <v>18518</v>
      </c>
      <c r="B294" s="25" t="s">
        <v>69</v>
      </c>
      <c r="C294" s="25" t="s">
        <v>33</v>
      </c>
      <c r="D294" s="25">
        <v>100</v>
      </c>
      <c r="E294" s="56">
        <v>2.7</v>
      </c>
      <c r="F294" s="56"/>
      <c r="G294" s="26"/>
      <c r="H294" s="26">
        <v>2.1999999999999999E-2</v>
      </c>
      <c r="I294" s="26">
        <v>5.66</v>
      </c>
      <c r="J294" s="27">
        <v>5.46</v>
      </c>
      <c r="K294" s="27"/>
      <c r="L294" s="28">
        <v>0.35199999999999998</v>
      </c>
      <c r="M294" s="29"/>
      <c r="N294" s="29">
        <v>-25.46</v>
      </c>
    </row>
    <row r="295" spans="1:14" x14ac:dyDescent="0.35">
      <c r="A295" s="24">
        <v>18519</v>
      </c>
      <c r="B295" s="25" t="s">
        <v>70</v>
      </c>
      <c r="C295" s="25" t="s">
        <v>33</v>
      </c>
      <c r="D295" s="25">
        <v>100</v>
      </c>
      <c r="E295" s="56">
        <v>5.89</v>
      </c>
      <c r="F295" s="56"/>
      <c r="G295" s="26"/>
      <c r="H295" s="26">
        <v>4.6300000000000001E-2</v>
      </c>
      <c r="I295" s="26">
        <v>8.6999999999999993</v>
      </c>
      <c r="J295" s="27">
        <v>6.91</v>
      </c>
      <c r="K295" s="27"/>
      <c r="L295" s="28">
        <v>0.38900000000000001</v>
      </c>
      <c r="M295" s="29"/>
      <c r="N295" s="29">
        <v>-21.84</v>
      </c>
    </row>
    <row r="296" spans="1:14" x14ac:dyDescent="0.35">
      <c r="A296" s="24">
        <v>18520</v>
      </c>
      <c r="B296" s="25" t="s">
        <v>71</v>
      </c>
      <c r="C296" s="25" t="s">
        <v>33</v>
      </c>
      <c r="D296" s="25">
        <v>100</v>
      </c>
      <c r="E296" s="56">
        <v>6.49</v>
      </c>
      <c r="F296" s="56"/>
      <c r="G296" s="26"/>
      <c r="H296" s="26">
        <v>5.11E-2</v>
      </c>
      <c r="I296" s="26">
        <v>9.08</v>
      </c>
      <c r="J296" s="27">
        <v>6.97</v>
      </c>
      <c r="K296" s="27"/>
      <c r="L296" s="28">
        <v>0.38400000000000001</v>
      </c>
      <c r="M296" s="29"/>
      <c r="N296" s="29">
        <v>-21.64</v>
      </c>
    </row>
    <row r="297" spans="1:14" x14ac:dyDescent="0.35">
      <c r="A297" s="24">
        <v>18521</v>
      </c>
      <c r="B297" s="25" t="s">
        <v>72</v>
      </c>
      <c r="C297" s="25" t="s">
        <v>33</v>
      </c>
      <c r="D297" s="25">
        <v>100</v>
      </c>
      <c r="E297" s="56">
        <v>2.08</v>
      </c>
      <c r="F297" s="56"/>
      <c r="G297" s="26"/>
      <c r="H297" s="26">
        <v>1.8700000000000001E-2</v>
      </c>
      <c r="I297" s="26">
        <v>5.42</v>
      </c>
      <c r="J297" s="27">
        <v>4.0199999999999996</v>
      </c>
      <c r="K297" s="27"/>
      <c r="L297" s="28">
        <v>0.216</v>
      </c>
      <c r="M297" s="29"/>
      <c r="N297" s="29">
        <v>-26.71</v>
      </c>
    </row>
    <row r="298" spans="1:14" x14ac:dyDescent="0.35">
      <c r="A298" s="24">
        <v>18522</v>
      </c>
      <c r="B298" s="25" t="s">
        <v>73</v>
      </c>
      <c r="C298" s="25" t="s">
        <v>33</v>
      </c>
      <c r="D298" s="25">
        <v>100</v>
      </c>
      <c r="E298" s="56">
        <v>6.58</v>
      </c>
      <c r="F298" s="56"/>
      <c r="G298" s="26"/>
      <c r="H298" s="26">
        <v>5.11E-2</v>
      </c>
      <c r="I298" s="26">
        <v>8.06</v>
      </c>
      <c r="J298" s="27">
        <v>6.81</v>
      </c>
      <c r="K298" s="27"/>
      <c r="L298" s="28">
        <v>0.39200000000000002</v>
      </c>
      <c r="M298" s="29"/>
      <c r="N298" s="29">
        <v>-21.67</v>
      </c>
    </row>
    <row r="299" spans="1:14" x14ac:dyDescent="0.35">
      <c r="A299" s="24">
        <v>18523</v>
      </c>
      <c r="B299" s="25" t="s">
        <v>74</v>
      </c>
      <c r="C299" s="25" t="s">
        <v>33</v>
      </c>
      <c r="D299" s="25">
        <v>100</v>
      </c>
      <c r="E299" s="56">
        <v>3.83</v>
      </c>
      <c r="F299" s="56"/>
      <c r="G299" s="26"/>
      <c r="H299" s="26">
        <v>3.1600000000000003E-2</v>
      </c>
      <c r="I299" s="26">
        <v>8.19</v>
      </c>
      <c r="J299" s="27">
        <v>5.09</v>
      </c>
      <c r="K299" s="27"/>
      <c r="L299" s="28">
        <v>0.26900000000000002</v>
      </c>
      <c r="M299" s="29"/>
      <c r="N299" s="29">
        <v>-22.46</v>
      </c>
    </row>
    <row r="300" spans="1:14" x14ac:dyDescent="0.35">
      <c r="A300" s="24">
        <v>18524</v>
      </c>
      <c r="B300" s="25" t="s">
        <v>75</v>
      </c>
      <c r="C300" s="25" t="s">
        <v>33</v>
      </c>
      <c r="D300" s="25">
        <v>100</v>
      </c>
      <c r="E300" s="56">
        <v>6.4</v>
      </c>
      <c r="F300" s="56"/>
      <c r="G300" s="26"/>
      <c r="H300" s="26">
        <v>4.8800000000000003E-2</v>
      </c>
      <c r="I300" s="26">
        <v>6.92</v>
      </c>
      <c r="J300" s="27">
        <v>7.48</v>
      </c>
      <c r="K300" s="27"/>
      <c r="L300" s="28">
        <v>0.42799999999999999</v>
      </c>
      <c r="M300" s="29"/>
      <c r="N300" s="29">
        <v>-22.64</v>
      </c>
    </row>
    <row r="301" spans="1:14" x14ac:dyDescent="0.35">
      <c r="A301" s="24">
        <v>18525</v>
      </c>
      <c r="B301" s="25" t="s">
        <v>3</v>
      </c>
      <c r="C301" s="25" t="s">
        <v>30</v>
      </c>
      <c r="D301" s="25">
        <v>1.0920000000000001</v>
      </c>
      <c r="E301" s="56">
        <v>4.4000000000000004</v>
      </c>
      <c r="F301" s="56"/>
      <c r="G301" s="26">
        <v>10.4</v>
      </c>
      <c r="H301" s="26"/>
      <c r="I301" s="26">
        <v>11.18</v>
      </c>
      <c r="J301" s="27">
        <v>5.56</v>
      </c>
      <c r="K301" s="27"/>
      <c r="L301" s="28">
        <v>46.3</v>
      </c>
      <c r="M301" s="29"/>
      <c r="N301" s="29">
        <v>-18.3</v>
      </c>
    </row>
    <row r="302" spans="1:14" x14ac:dyDescent="0.35">
      <c r="A302" s="24">
        <v>18526</v>
      </c>
      <c r="B302" s="25" t="s">
        <v>5</v>
      </c>
      <c r="C302" s="25" t="s">
        <v>30</v>
      </c>
      <c r="D302" s="25">
        <v>0.95699999999999996</v>
      </c>
      <c r="E302" s="56">
        <v>3.88</v>
      </c>
      <c r="F302" s="56"/>
      <c r="G302" s="26">
        <v>9.9</v>
      </c>
      <c r="H302" s="26"/>
      <c r="I302" s="26">
        <v>47.65</v>
      </c>
      <c r="J302" s="27">
        <v>6.6</v>
      </c>
      <c r="K302" s="27"/>
      <c r="L302" s="28">
        <v>42.3</v>
      </c>
      <c r="M302" s="29"/>
      <c r="N302" s="29">
        <v>37.32</v>
      </c>
    </row>
    <row r="303" spans="1:14" x14ac:dyDescent="0.35">
      <c r="A303" s="24">
        <v>18527</v>
      </c>
      <c r="B303" s="25" t="s">
        <v>4</v>
      </c>
      <c r="C303" s="25" t="s">
        <v>30</v>
      </c>
      <c r="D303" s="25">
        <v>1.0900000000000001</v>
      </c>
      <c r="E303" s="56">
        <v>4.41</v>
      </c>
      <c r="F303" s="56"/>
      <c r="G303" s="26">
        <v>9.75</v>
      </c>
      <c r="H303" s="26"/>
      <c r="I303" s="26">
        <v>-4.6399999999999997</v>
      </c>
      <c r="J303" s="27">
        <v>7.39</v>
      </c>
      <c r="K303" s="27"/>
      <c r="L303" s="28">
        <v>41.9</v>
      </c>
      <c r="M303" s="29"/>
      <c r="N303" s="29">
        <v>-26.51</v>
      </c>
    </row>
    <row r="304" spans="1:14" x14ac:dyDescent="0.35">
      <c r="A304" s="24">
        <v>18528</v>
      </c>
      <c r="B304" s="25" t="s">
        <v>11</v>
      </c>
      <c r="C304" s="25" t="s">
        <v>31</v>
      </c>
      <c r="D304" s="25">
        <v>1.083</v>
      </c>
      <c r="E304" s="56">
        <v>4.0599999999999996</v>
      </c>
      <c r="F304" s="56"/>
      <c r="G304" s="26">
        <v>11.8</v>
      </c>
      <c r="H304" s="26"/>
      <c r="I304" s="26">
        <v>4.17</v>
      </c>
      <c r="J304" s="27">
        <v>6.87</v>
      </c>
      <c r="K304" s="27"/>
      <c r="L304" s="28">
        <v>30.2</v>
      </c>
      <c r="M304" s="29"/>
      <c r="N304" s="29">
        <v>-13.41</v>
      </c>
    </row>
    <row r="305" spans="1:14" x14ac:dyDescent="0.35">
      <c r="A305" s="24">
        <v>18529</v>
      </c>
      <c r="B305" s="25" t="s">
        <v>32</v>
      </c>
      <c r="C305" s="25" t="s">
        <v>18</v>
      </c>
      <c r="D305" s="25">
        <v>2.7639999999999998</v>
      </c>
      <c r="E305" s="56">
        <v>3.46</v>
      </c>
      <c r="F305" s="56"/>
      <c r="G305" s="26">
        <v>2.86</v>
      </c>
      <c r="H305" s="26"/>
      <c r="I305" s="26">
        <v>2.2999999999999998</v>
      </c>
      <c r="J305" s="27">
        <v>6.02</v>
      </c>
      <c r="K305" s="27"/>
      <c r="L305" s="28">
        <v>45.5</v>
      </c>
      <c r="M305" s="29"/>
      <c r="N305" s="29">
        <v>-26.17</v>
      </c>
    </row>
    <row r="306" spans="1:14" x14ac:dyDescent="0.35">
      <c r="A306" s="24">
        <v>18530</v>
      </c>
      <c r="B306" s="25" t="s">
        <v>131</v>
      </c>
      <c r="C306" s="25" t="s">
        <v>33</v>
      </c>
      <c r="D306" s="25">
        <v>100</v>
      </c>
      <c r="E306" s="56">
        <v>3.47</v>
      </c>
      <c r="F306" s="56"/>
      <c r="G306" s="26"/>
      <c r="H306" s="26">
        <v>7.3499999999999996E-2</v>
      </c>
      <c r="I306" s="26">
        <v>6.34</v>
      </c>
      <c r="J306" s="27">
        <v>5.32</v>
      </c>
      <c r="K306" s="27"/>
      <c r="L306" s="28">
        <v>0.47</v>
      </c>
      <c r="M306" s="29"/>
      <c r="N306" s="29">
        <v>-25.88</v>
      </c>
    </row>
    <row r="307" spans="1:14" x14ac:dyDescent="0.35">
      <c r="A307" s="24">
        <v>18531</v>
      </c>
      <c r="B307" s="25" t="s">
        <v>106</v>
      </c>
      <c r="C307" s="25" t="s">
        <v>33</v>
      </c>
      <c r="D307" s="25">
        <v>100</v>
      </c>
      <c r="E307" s="56">
        <v>0.76</v>
      </c>
      <c r="F307" s="56"/>
      <c r="G307" s="26"/>
      <c r="H307" s="26">
        <v>1.6500000000000001E-2</v>
      </c>
      <c r="I307" s="26">
        <v>4.93</v>
      </c>
      <c r="J307" s="27">
        <v>1.92</v>
      </c>
      <c r="K307" s="27"/>
      <c r="L307" s="28">
        <v>0.157</v>
      </c>
      <c r="M307" s="29"/>
      <c r="N307" s="29">
        <v>-23.43</v>
      </c>
    </row>
    <row r="308" spans="1:14" x14ac:dyDescent="0.35">
      <c r="A308" s="24">
        <v>18532</v>
      </c>
      <c r="B308" s="25" t="s">
        <v>107</v>
      </c>
      <c r="C308" s="25" t="s">
        <v>33</v>
      </c>
      <c r="D308" s="25">
        <v>100</v>
      </c>
      <c r="E308" s="56">
        <v>1.87</v>
      </c>
      <c r="F308" s="56"/>
      <c r="G308" s="26"/>
      <c r="H308" s="26">
        <v>3.9199999999999999E-2</v>
      </c>
      <c r="I308" s="26">
        <v>-0.31</v>
      </c>
      <c r="J308" s="27">
        <v>3.02</v>
      </c>
      <c r="K308" s="27"/>
      <c r="L308" s="28">
        <v>0.25600000000000001</v>
      </c>
      <c r="M308" s="29"/>
      <c r="N308" s="29">
        <v>-26.12</v>
      </c>
    </row>
    <row r="309" spans="1:14" x14ac:dyDescent="0.35">
      <c r="A309" s="24">
        <v>18533</v>
      </c>
      <c r="B309" s="25" t="s">
        <v>108</v>
      </c>
      <c r="C309" s="25" t="s">
        <v>33</v>
      </c>
      <c r="D309" s="25">
        <v>100</v>
      </c>
      <c r="E309" s="56">
        <v>4.07</v>
      </c>
      <c r="F309" s="56"/>
      <c r="G309" s="26"/>
      <c r="H309" s="26">
        <v>8.4500000000000006E-2</v>
      </c>
      <c r="I309" s="26">
        <v>1.47</v>
      </c>
      <c r="J309" s="27">
        <v>6.45</v>
      </c>
      <c r="K309" s="27"/>
      <c r="L309" s="28">
        <v>0.622</v>
      </c>
      <c r="M309" s="29"/>
      <c r="N309" s="29">
        <v>-28.44</v>
      </c>
    </row>
    <row r="310" spans="1:14" x14ac:dyDescent="0.35">
      <c r="A310" s="24">
        <v>18534</v>
      </c>
      <c r="B310" s="25" t="s">
        <v>109</v>
      </c>
      <c r="C310" s="25" t="s">
        <v>33</v>
      </c>
      <c r="D310" s="25">
        <v>100</v>
      </c>
      <c r="E310" s="56">
        <v>2.73</v>
      </c>
      <c r="F310" s="56"/>
      <c r="G310" s="26"/>
      <c r="H310" s="26">
        <v>5.8000000000000003E-2</v>
      </c>
      <c r="I310" s="26">
        <v>6.52</v>
      </c>
      <c r="J310" s="27">
        <v>5.09</v>
      </c>
      <c r="K310" s="27"/>
      <c r="L310" s="28">
        <v>0.47</v>
      </c>
      <c r="M310" s="29"/>
      <c r="N310" s="29">
        <v>-25.82</v>
      </c>
    </row>
    <row r="311" spans="1:14" x14ac:dyDescent="0.35">
      <c r="A311" s="24">
        <v>18535</v>
      </c>
      <c r="B311" s="25" t="s">
        <v>110</v>
      </c>
      <c r="C311" s="25" t="s">
        <v>33</v>
      </c>
      <c r="D311" s="25">
        <v>100</v>
      </c>
      <c r="E311" s="56">
        <v>3.24</v>
      </c>
      <c r="F311" s="56"/>
      <c r="G311" s="26"/>
      <c r="H311" s="26">
        <v>6.9000000000000006E-2</v>
      </c>
      <c r="I311" s="26">
        <v>3.83</v>
      </c>
      <c r="J311" s="27">
        <v>4.66</v>
      </c>
      <c r="K311" s="27"/>
      <c r="L311" s="28">
        <v>0.40899999999999997</v>
      </c>
      <c r="M311" s="29"/>
      <c r="N311" s="29">
        <v>-27.25</v>
      </c>
    </row>
    <row r="312" spans="1:14" x14ac:dyDescent="0.35">
      <c r="A312" s="24">
        <v>18536</v>
      </c>
      <c r="B312" s="25" t="s">
        <v>111</v>
      </c>
      <c r="C312" s="25" t="s">
        <v>33</v>
      </c>
      <c r="D312" s="25">
        <v>100</v>
      </c>
      <c r="E312" s="56">
        <v>3.38</v>
      </c>
      <c r="F312" s="56"/>
      <c r="G312" s="26"/>
      <c r="H312" s="26">
        <v>7.0800000000000002E-2</v>
      </c>
      <c r="I312" s="26">
        <v>-0.56000000000000005</v>
      </c>
      <c r="J312" s="27">
        <v>4.97</v>
      </c>
      <c r="K312" s="27"/>
      <c r="L312" s="28">
        <v>0.44500000000000001</v>
      </c>
      <c r="M312" s="29"/>
      <c r="N312" s="29">
        <v>-26.65</v>
      </c>
    </row>
    <row r="313" spans="1:14" x14ac:dyDescent="0.35">
      <c r="A313" s="24">
        <v>18537</v>
      </c>
      <c r="B313" s="25" t="s">
        <v>112</v>
      </c>
      <c r="C313" s="25" t="s">
        <v>33</v>
      </c>
      <c r="D313" s="25">
        <v>100</v>
      </c>
      <c r="E313" s="56">
        <v>1.71</v>
      </c>
      <c r="F313" s="56"/>
      <c r="G313" s="26"/>
      <c r="H313" s="26">
        <v>3.6299999999999999E-2</v>
      </c>
      <c r="I313" s="26">
        <v>-1.8</v>
      </c>
      <c r="J313" s="27">
        <v>2.89</v>
      </c>
      <c r="K313" s="27"/>
      <c r="L313" s="28">
        <v>0.249</v>
      </c>
      <c r="M313" s="29"/>
      <c r="N313" s="29">
        <v>-26.61</v>
      </c>
    </row>
    <row r="314" spans="1:14" x14ac:dyDescent="0.35">
      <c r="A314" s="24">
        <v>18538</v>
      </c>
      <c r="B314" s="25" t="s">
        <v>113</v>
      </c>
      <c r="C314" s="25" t="s">
        <v>33</v>
      </c>
      <c r="D314" s="25">
        <v>100</v>
      </c>
      <c r="E314" s="56">
        <v>2.85</v>
      </c>
      <c r="F314" s="56"/>
      <c r="G314" s="26"/>
      <c r="H314" s="26">
        <v>6.1499999999999999E-2</v>
      </c>
      <c r="I314" s="26">
        <v>5.34</v>
      </c>
      <c r="J314" s="27">
        <v>4.29</v>
      </c>
      <c r="K314" s="27"/>
      <c r="L314" s="28">
        <v>0.36599999999999999</v>
      </c>
      <c r="M314" s="29"/>
      <c r="N314" s="29">
        <v>-26.99</v>
      </c>
    </row>
    <row r="315" spans="1:14" x14ac:dyDescent="0.35">
      <c r="A315" s="24">
        <v>18539</v>
      </c>
      <c r="B315" s="25" t="s">
        <v>114</v>
      </c>
      <c r="C315" s="25" t="s">
        <v>33</v>
      </c>
      <c r="D315" s="25">
        <v>100</v>
      </c>
      <c r="E315" s="56">
        <v>2.42</v>
      </c>
      <c r="F315" s="56"/>
      <c r="G315" s="26"/>
      <c r="H315" s="26">
        <v>5.3600000000000002E-2</v>
      </c>
      <c r="I315" s="26">
        <v>1.03</v>
      </c>
      <c r="J315" s="27">
        <v>4.76</v>
      </c>
      <c r="K315" s="27"/>
      <c r="L315" s="28">
        <v>0.41299999999999998</v>
      </c>
      <c r="M315" s="29"/>
      <c r="N315" s="29">
        <v>-31.55</v>
      </c>
    </row>
    <row r="316" spans="1:14" x14ac:dyDescent="0.35">
      <c r="A316" s="24">
        <v>18540</v>
      </c>
      <c r="B316" s="25" t="s">
        <v>115</v>
      </c>
      <c r="C316" s="25" t="s">
        <v>33</v>
      </c>
      <c r="D316" s="25">
        <v>100</v>
      </c>
      <c r="E316" s="56">
        <v>2.92</v>
      </c>
      <c r="F316" s="56"/>
      <c r="G316" s="26"/>
      <c r="H316" s="26">
        <v>6.3799999999999996E-2</v>
      </c>
      <c r="I316" s="26">
        <v>2.0099999999999998</v>
      </c>
      <c r="J316" s="27">
        <v>4.3899999999999997</v>
      </c>
      <c r="K316" s="27"/>
      <c r="L316" s="28">
        <v>0.38400000000000001</v>
      </c>
      <c r="M316" s="29"/>
      <c r="N316" s="29">
        <v>-28.04</v>
      </c>
    </row>
    <row r="317" spans="1:14" x14ac:dyDescent="0.35">
      <c r="A317" s="24">
        <v>18541</v>
      </c>
      <c r="B317" s="25" t="s">
        <v>116</v>
      </c>
      <c r="C317" s="25" t="s">
        <v>33</v>
      </c>
      <c r="D317" s="25">
        <v>100</v>
      </c>
      <c r="E317" s="56">
        <v>0.92</v>
      </c>
      <c r="F317" s="56"/>
      <c r="G317" s="26"/>
      <c r="H317" s="26">
        <v>2.0400000000000001E-2</v>
      </c>
      <c r="I317" s="26">
        <v>3.42</v>
      </c>
      <c r="J317" s="27">
        <v>2.92</v>
      </c>
      <c r="K317" s="27"/>
      <c r="L317" s="28">
        <v>0.246</v>
      </c>
      <c r="M317" s="29"/>
      <c r="N317" s="29">
        <v>-20.010000000000002</v>
      </c>
    </row>
    <row r="318" spans="1:14" x14ac:dyDescent="0.35">
      <c r="A318" s="24">
        <v>18542</v>
      </c>
      <c r="B318" s="25" t="s">
        <v>132</v>
      </c>
      <c r="C318" s="25" t="s">
        <v>33</v>
      </c>
      <c r="D318" s="25">
        <v>100</v>
      </c>
      <c r="E318" s="56">
        <v>3.35</v>
      </c>
      <c r="F318" s="56"/>
      <c r="G318" s="26"/>
      <c r="H318" s="26">
        <v>7.0999999999999994E-2</v>
      </c>
      <c r="I318" s="26">
        <v>5.54</v>
      </c>
      <c r="J318" s="27">
        <v>4.8499999999999996</v>
      </c>
      <c r="K318" s="27"/>
      <c r="L318" s="28">
        <v>0.42599999999999999</v>
      </c>
      <c r="M318" s="29"/>
      <c r="N318" s="29">
        <v>-26.92</v>
      </c>
    </row>
    <row r="319" spans="1:14" x14ac:dyDescent="0.35">
      <c r="A319" s="24">
        <v>18543</v>
      </c>
      <c r="B319" s="25" t="s">
        <v>133</v>
      </c>
      <c r="C319" s="25" t="s">
        <v>33</v>
      </c>
      <c r="D319" s="25">
        <v>100</v>
      </c>
      <c r="E319" s="56">
        <v>1.35</v>
      </c>
      <c r="F319" s="56"/>
      <c r="G319" s="26"/>
      <c r="H319" s="26">
        <v>2.9600000000000001E-2</v>
      </c>
      <c r="I319" s="26">
        <v>2.73</v>
      </c>
      <c r="J319" s="27">
        <v>3.15</v>
      </c>
      <c r="K319" s="27"/>
      <c r="L319" s="28">
        <v>0.26200000000000001</v>
      </c>
      <c r="M319" s="29"/>
      <c r="N319" s="29">
        <v>-23.35</v>
      </c>
    </row>
    <row r="320" spans="1:14" x14ac:dyDescent="0.35">
      <c r="A320" s="24">
        <v>18544</v>
      </c>
      <c r="B320" s="25" t="s">
        <v>134</v>
      </c>
      <c r="C320" s="25" t="s">
        <v>33</v>
      </c>
      <c r="D320" s="25">
        <v>100</v>
      </c>
      <c r="E320" s="56">
        <v>2.69</v>
      </c>
      <c r="F320" s="56"/>
      <c r="G320" s="26"/>
      <c r="H320" s="26">
        <v>5.8799999999999998E-2</v>
      </c>
      <c r="I320" s="26">
        <v>1.81</v>
      </c>
      <c r="J320" s="27">
        <v>3.88</v>
      </c>
      <c r="K320" s="27"/>
      <c r="L320" s="28">
        <v>0.35099999999999998</v>
      </c>
      <c r="M320" s="29"/>
      <c r="N320" s="29">
        <v>-27.94</v>
      </c>
    </row>
    <row r="321" spans="1:14" x14ac:dyDescent="0.35">
      <c r="A321" s="24">
        <v>18545</v>
      </c>
      <c r="B321" s="25" t="s">
        <v>135</v>
      </c>
      <c r="C321" s="25" t="s">
        <v>33</v>
      </c>
      <c r="D321" s="25">
        <v>100</v>
      </c>
      <c r="E321" s="56">
        <v>1.86</v>
      </c>
      <c r="F321" s="56"/>
      <c r="G321" s="26"/>
      <c r="H321" s="26">
        <v>4.0099999999999997E-2</v>
      </c>
      <c r="I321" s="26">
        <v>1.07</v>
      </c>
      <c r="J321" s="27">
        <v>3.24</v>
      </c>
      <c r="K321" s="27"/>
      <c r="L321" s="28">
        <v>0.27300000000000002</v>
      </c>
      <c r="M321" s="29"/>
      <c r="N321" s="29">
        <v>-26.09</v>
      </c>
    </row>
    <row r="322" spans="1:14" x14ac:dyDescent="0.35">
      <c r="A322" s="24">
        <v>18546</v>
      </c>
      <c r="B322" s="25" t="s">
        <v>136</v>
      </c>
      <c r="C322" s="25" t="s">
        <v>33</v>
      </c>
      <c r="D322" s="25">
        <v>100</v>
      </c>
      <c r="E322" s="56">
        <v>2.0299999999999998</v>
      </c>
      <c r="F322" s="56"/>
      <c r="G322" s="26"/>
      <c r="H322" s="26">
        <v>4.3200000000000002E-2</v>
      </c>
      <c r="I322" s="26">
        <v>-0.68</v>
      </c>
      <c r="J322" s="27">
        <v>3.25</v>
      </c>
      <c r="K322" s="27"/>
      <c r="L322" s="28">
        <v>0.26700000000000002</v>
      </c>
      <c r="M322" s="29"/>
      <c r="N322" s="29">
        <v>-27.51</v>
      </c>
    </row>
    <row r="323" spans="1:14" x14ac:dyDescent="0.35">
      <c r="A323" s="24">
        <v>18547</v>
      </c>
      <c r="B323" s="25" t="s">
        <v>137</v>
      </c>
      <c r="C323" s="25" t="s">
        <v>33</v>
      </c>
      <c r="D323" s="25">
        <v>100</v>
      </c>
      <c r="E323" s="56">
        <v>1.84</v>
      </c>
      <c r="F323" s="56"/>
      <c r="G323" s="26"/>
      <c r="H323" s="26">
        <v>4.07E-2</v>
      </c>
      <c r="I323" s="26">
        <v>1.43</v>
      </c>
      <c r="J323" s="27">
        <v>3.19</v>
      </c>
      <c r="K323" s="27"/>
      <c r="L323" s="28">
        <v>0.26400000000000001</v>
      </c>
      <c r="M323" s="29"/>
      <c r="N323" s="29">
        <v>-27.19</v>
      </c>
    </row>
    <row r="324" spans="1:14" x14ac:dyDescent="0.35">
      <c r="A324" s="24">
        <v>18548</v>
      </c>
      <c r="B324" s="25" t="s">
        <v>3</v>
      </c>
      <c r="C324" s="25" t="s">
        <v>30</v>
      </c>
      <c r="D324" s="25">
        <v>1.0880000000000001</v>
      </c>
      <c r="E324" s="56">
        <v>4.3099999999999996</v>
      </c>
      <c r="F324" s="56"/>
      <c r="G324" s="26">
        <v>10.199999999999999</v>
      </c>
      <c r="H324" s="26"/>
      <c r="I324" s="26">
        <v>11.28</v>
      </c>
      <c r="J324" s="27">
        <v>5.64</v>
      </c>
      <c r="K324" s="27"/>
      <c r="L324" s="28">
        <v>44.5</v>
      </c>
      <c r="M324" s="29"/>
      <c r="N324" s="29">
        <v>-18.25</v>
      </c>
    </row>
    <row r="325" spans="1:14" x14ac:dyDescent="0.35">
      <c r="A325" s="24">
        <v>18549</v>
      </c>
      <c r="B325" s="25" t="s">
        <v>3</v>
      </c>
      <c r="C325" s="25" t="s">
        <v>30</v>
      </c>
      <c r="D325" s="25">
        <v>0.85599999999999998</v>
      </c>
      <c r="E325" s="56">
        <v>3.4</v>
      </c>
      <c r="F325" s="56"/>
      <c r="G325" s="26">
        <v>10.3</v>
      </c>
      <c r="H325" s="26"/>
      <c r="I325" s="26">
        <v>11.2</v>
      </c>
      <c r="J325" s="27">
        <v>4.4000000000000004</v>
      </c>
      <c r="K325" s="27"/>
      <c r="L325" s="28">
        <v>44.9</v>
      </c>
      <c r="M325" s="29"/>
      <c r="N325" s="29">
        <v>-18.260000000000002</v>
      </c>
    </row>
    <row r="326" spans="1:14" x14ac:dyDescent="0.35">
      <c r="A326" s="24">
        <v>18550</v>
      </c>
      <c r="B326" s="25" t="s">
        <v>138</v>
      </c>
      <c r="C326" s="25" t="s">
        <v>33</v>
      </c>
      <c r="D326" s="25">
        <v>100</v>
      </c>
      <c r="E326" s="56">
        <v>6.95</v>
      </c>
      <c r="F326" s="56"/>
      <c r="G326" s="26"/>
      <c r="H326" s="26">
        <v>5.2699999999999997E-2</v>
      </c>
      <c r="I326" s="26">
        <v>4.01</v>
      </c>
      <c r="J326" s="27">
        <v>9.49</v>
      </c>
      <c r="K326" s="27"/>
      <c r="L326" s="28">
        <v>0.33100000000000002</v>
      </c>
      <c r="M326" s="29"/>
      <c r="N326" s="29">
        <v>-27.56</v>
      </c>
    </row>
    <row r="327" spans="1:14" x14ac:dyDescent="0.35">
      <c r="A327" s="24">
        <v>18551</v>
      </c>
      <c r="B327" s="25" t="s">
        <v>98</v>
      </c>
      <c r="C327" s="25" t="s">
        <v>33</v>
      </c>
      <c r="D327" s="25">
        <v>100</v>
      </c>
      <c r="E327" s="56">
        <v>2.36</v>
      </c>
      <c r="F327" s="56"/>
      <c r="G327" s="26"/>
      <c r="H327" s="26">
        <v>1.9300000000000001E-2</v>
      </c>
      <c r="I327" s="26">
        <v>4.51</v>
      </c>
      <c r="J327" s="27">
        <v>6.95</v>
      </c>
      <c r="K327" s="27"/>
      <c r="L327" s="28">
        <v>0.23599999999999999</v>
      </c>
      <c r="M327" s="29"/>
      <c r="N327" s="29">
        <v>-19.89</v>
      </c>
    </row>
    <row r="328" spans="1:14" x14ac:dyDescent="0.35">
      <c r="A328" s="24">
        <v>18552</v>
      </c>
      <c r="B328" s="25" t="s">
        <v>99</v>
      </c>
      <c r="C328" s="25" t="s">
        <v>33</v>
      </c>
      <c r="D328" s="25">
        <v>100</v>
      </c>
      <c r="E328" s="56">
        <v>10.119999999999999</v>
      </c>
      <c r="F328" s="56"/>
      <c r="G328" s="26"/>
      <c r="H328" s="26">
        <v>7.6700000000000004E-2</v>
      </c>
      <c r="I328" s="26">
        <v>4.74</v>
      </c>
      <c r="J328" s="27">
        <v>11.89</v>
      </c>
      <c r="K328" s="27"/>
      <c r="L328" s="28">
        <v>0.439</v>
      </c>
      <c r="M328" s="29"/>
      <c r="N328" s="29">
        <v>-21.06</v>
      </c>
    </row>
    <row r="329" spans="1:14" x14ac:dyDescent="0.35">
      <c r="A329" s="24">
        <v>18553</v>
      </c>
      <c r="B329" s="25" t="s">
        <v>100</v>
      </c>
      <c r="C329" s="25" t="s">
        <v>33</v>
      </c>
      <c r="D329" s="25">
        <v>100</v>
      </c>
      <c r="E329" s="56">
        <v>5.65</v>
      </c>
      <c r="F329" s="56"/>
      <c r="G329" s="26"/>
      <c r="H329" s="26">
        <v>4.4600000000000001E-2</v>
      </c>
      <c r="I329" s="26">
        <v>5.3</v>
      </c>
      <c r="J329" s="27">
        <v>8.8000000000000007</v>
      </c>
      <c r="K329" s="27"/>
      <c r="L329" s="28">
        <v>0.30299999999999999</v>
      </c>
      <c r="M329" s="29"/>
      <c r="N329" s="29">
        <v>-27.09</v>
      </c>
    </row>
    <row r="330" spans="1:14" x14ac:dyDescent="0.35">
      <c r="A330" s="24">
        <v>18554</v>
      </c>
      <c r="B330" s="25" t="s">
        <v>101</v>
      </c>
      <c r="C330" s="25" t="s">
        <v>33</v>
      </c>
      <c r="D330" s="25">
        <v>100</v>
      </c>
      <c r="E330" s="56">
        <v>5.75</v>
      </c>
      <c r="F330" s="56"/>
      <c r="G330" s="26"/>
      <c r="H330" s="26">
        <v>4.5499999999999999E-2</v>
      </c>
      <c r="I330" s="26">
        <v>4.45</v>
      </c>
      <c r="J330" s="27">
        <v>8.84</v>
      </c>
      <c r="K330" s="27"/>
      <c r="L330" s="28">
        <v>0.30599999999999999</v>
      </c>
      <c r="M330" s="29"/>
      <c r="N330" s="29">
        <v>-27.03</v>
      </c>
    </row>
    <row r="331" spans="1:14" x14ac:dyDescent="0.35">
      <c r="A331" s="24">
        <v>18555</v>
      </c>
      <c r="B331" s="25" t="s">
        <v>102</v>
      </c>
      <c r="C331" s="25" t="s">
        <v>33</v>
      </c>
      <c r="D331" s="25">
        <v>100</v>
      </c>
      <c r="E331" s="56">
        <v>5.72</v>
      </c>
      <c r="F331" s="56"/>
      <c r="G331" s="26"/>
      <c r="H331" s="26">
        <v>4.3700000000000003E-2</v>
      </c>
      <c r="I331" s="26">
        <v>4.16</v>
      </c>
      <c r="J331" s="27">
        <v>7.9</v>
      </c>
      <c r="K331" s="27"/>
      <c r="L331" s="28">
        <v>0.26900000000000002</v>
      </c>
      <c r="M331" s="29"/>
      <c r="N331" s="29">
        <v>-22.37</v>
      </c>
    </row>
    <row r="332" spans="1:14" x14ac:dyDescent="0.35">
      <c r="A332" s="24">
        <v>18556</v>
      </c>
      <c r="B332" s="25" t="s">
        <v>103</v>
      </c>
      <c r="C332" s="25" t="s">
        <v>33</v>
      </c>
      <c r="D332" s="25">
        <v>100</v>
      </c>
      <c r="E332" s="56">
        <v>4.22</v>
      </c>
      <c r="F332" s="56"/>
      <c r="G332" s="26"/>
      <c r="H332" s="26">
        <v>3.3500000000000002E-2</v>
      </c>
      <c r="I332" s="26">
        <v>-0.28999999999999998</v>
      </c>
      <c r="J332" s="27">
        <v>6.82</v>
      </c>
      <c r="K332" s="27"/>
      <c r="L332" s="28">
        <v>0.24</v>
      </c>
      <c r="M332" s="29"/>
      <c r="N332" s="29">
        <v>-26.7</v>
      </c>
    </row>
    <row r="333" spans="1:14" x14ac:dyDescent="0.35">
      <c r="A333" s="24">
        <v>18557</v>
      </c>
      <c r="B333" s="25" t="s">
        <v>104</v>
      </c>
      <c r="C333" s="25" t="s">
        <v>33</v>
      </c>
      <c r="D333" s="25">
        <v>100</v>
      </c>
      <c r="E333" s="56">
        <v>1.35</v>
      </c>
      <c r="F333" s="56"/>
      <c r="G333" s="26"/>
      <c r="H333" s="26">
        <v>1.18E-2</v>
      </c>
      <c r="I333" s="26">
        <v>3.55</v>
      </c>
      <c r="J333" s="27">
        <v>4.99</v>
      </c>
      <c r="K333" s="27"/>
      <c r="L333" s="28">
        <v>0.16700000000000001</v>
      </c>
      <c r="M333" s="29"/>
      <c r="N333" s="29">
        <v>-21.08</v>
      </c>
    </row>
    <row r="334" spans="1:14" x14ac:dyDescent="0.35">
      <c r="A334" s="24">
        <v>18558</v>
      </c>
      <c r="B334" s="25" t="s">
        <v>105</v>
      </c>
      <c r="C334" s="25" t="s">
        <v>33</v>
      </c>
      <c r="D334" s="25">
        <v>100</v>
      </c>
      <c r="E334" s="56">
        <v>5.87</v>
      </c>
      <c r="F334" s="56"/>
      <c r="G334" s="26"/>
      <c r="H334" s="26">
        <v>4.4400000000000002E-2</v>
      </c>
      <c r="I334" s="26">
        <v>3.65</v>
      </c>
      <c r="J334" s="27">
        <v>8.39</v>
      </c>
      <c r="K334" s="27"/>
      <c r="L334" s="28">
        <v>0.28899999999999998</v>
      </c>
      <c r="M334" s="29"/>
      <c r="N334" s="29">
        <v>-29.79</v>
      </c>
    </row>
    <row r="335" spans="1:14" x14ac:dyDescent="0.35">
      <c r="A335" s="24">
        <v>18559</v>
      </c>
      <c r="B335" s="25" t="s">
        <v>106</v>
      </c>
      <c r="C335" s="25" t="s">
        <v>33</v>
      </c>
      <c r="D335" s="25">
        <v>100</v>
      </c>
      <c r="E335" s="56">
        <v>3.59</v>
      </c>
      <c r="F335" s="56"/>
      <c r="G335" s="26"/>
      <c r="H335" s="26">
        <v>2.8500000000000001E-2</v>
      </c>
      <c r="I335" s="26">
        <v>1.27</v>
      </c>
      <c r="J335" s="27">
        <v>6.6</v>
      </c>
      <c r="K335" s="27"/>
      <c r="L335" s="28">
        <v>0.222</v>
      </c>
      <c r="M335" s="29"/>
      <c r="N335" s="29">
        <v>-26.65</v>
      </c>
    </row>
    <row r="336" spans="1:14" x14ac:dyDescent="0.35">
      <c r="A336" s="24">
        <v>18560</v>
      </c>
      <c r="B336" s="25" t="s">
        <v>107</v>
      </c>
      <c r="C336" s="25" t="s">
        <v>33</v>
      </c>
      <c r="D336" s="25">
        <v>100</v>
      </c>
      <c r="E336" s="56">
        <v>4.12</v>
      </c>
      <c r="F336" s="56"/>
      <c r="G336" s="26"/>
      <c r="H336" s="26">
        <v>3.2599999999999997E-2</v>
      </c>
      <c r="I336" s="26">
        <v>2.25</v>
      </c>
      <c r="J336" s="27">
        <v>8.15</v>
      </c>
      <c r="K336" s="27"/>
      <c r="L336" s="28">
        <v>0.28499999999999998</v>
      </c>
      <c r="M336" s="29"/>
      <c r="N336" s="29">
        <v>-23.68</v>
      </c>
    </row>
    <row r="337" spans="1:14" x14ac:dyDescent="0.35">
      <c r="A337" s="24">
        <v>18561</v>
      </c>
      <c r="B337" s="25" t="s">
        <v>108</v>
      </c>
      <c r="C337" s="25" t="s">
        <v>33</v>
      </c>
      <c r="D337" s="25">
        <v>100</v>
      </c>
      <c r="E337" s="56">
        <v>2.59</v>
      </c>
      <c r="F337" s="56"/>
      <c r="G337" s="26"/>
      <c r="H337" s="26">
        <v>2.0799999999999999E-2</v>
      </c>
      <c r="I337" s="26">
        <v>6.03</v>
      </c>
      <c r="J337" s="27">
        <v>6.69</v>
      </c>
      <c r="K337" s="27"/>
      <c r="L337" s="28">
        <v>0.223</v>
      </c>
      <c r="M337" s="29"/>
      <c r="N337" s="29">
        <v>-18.760000000000002</v>
      </c>
    </row>
    <row r="338" spans="1:14" x14ac:dyDescent="0.35">
      <c r="A338" s="24">
        <v>18562</v>
      </c>
      <c r="B338" s="25" t="s">
        <v>109</v>
      </c>
      <c r="C338" s="25" t="s">
        <v>33</v>
      </c>
      <c r="D338" s="25">
        <v>100</v>
      </c>
      <c r="E338" s="56">
        <v>4.78</v>
      </c>
      <c r="F338" s="56"/>
      <c r="G338" s="26"/>
      <c r="H338" s="26">
        <v>4.0300000000000002E-2</v>
      </c>
      <c r="I338" s="26">
        <v>7.17</v>
      </c>
      <c r="J338" s="27">
        <v>9.34</v>
      </c>
      <c r="K338" s="27"/>
      <c r="L338" s="28">
        <v>0.32900000000000001</v>
      </c>
      <c r="M338" s="29"/>
      <c r="N338" s="29">
        <v>-26.04</v>
      </c>
    </row>
    <row r="339" spans="1:14" x14ac:dyDescent="0.35">
      <c r="A339" s="24">
        <v>18563</v>
      </c>
      <c r="B339" s="25" t="s">
        <v>110</v>
      </c>
      <c r="C339" s="25" t="s">
        <v>33</v>
      </c>
      <c r="D339" s="25">
        <v>100</v>
      </c>
      <c r="E339" s="56">
        <v>9.3800000000000008</v>
      </c>
      <c r="F339" s="56"/>
      <c r="G339" s="26"/>
      <c r="H339" s="26">
        <v>7.1499999999999994E-2</v>
      </c>
      <c r="I339" s="26">
        <v>5.42</v>
      </c>
      <c r="J339" s="27">
        <v>12.39</v>
      </c>
      <c r="K339" s="27"/>
      <c r="L339" s="28">
        <v>0.45500000000000002</v>
      </c>
      <c r="M339" s="29"/>
      <c r="N339" s="29">
        <v>-27.71</v>
      </c>
    </row>
    <row r="340" spans="1:14" x14ac:dyDescent="0.35">
      <c r="A340" s="24">
        <v>18564</v>
      </c>
      <c r="B340" s="25" t="s">
        <v>111</v>
      </c>
      <c r="C340" s="25" t="s">
        <v>33</v>
      </c>
      <c r="D340" s="25">
        <v>100</v>
      </c>
      <c r="E340" s="56">
        <v>9.7100000000000009</v>
      </c>
      <c r="F340" s="56"/>
      <c r="G340" s="26"/>
      <c r="H340" s="26">
        <v>7.3800000000000004E-2</v>
      </c>
      <c r="I340" s="26">
        <v>3.29</v>
      </c>
      <c r="J340" s="27">
        <v>15.08</v>
      </c>
      <c r="K340" s="27"/>
      <c r="L340" s="28">
        <v>0.61499999999999999</v>
      </c>
      <c r="M340" s="29"/>
      <c r="N340" s="29">
        <v>-27.71</v>
      </c>
    </row>
    <row r="341" spans="1:14" x14ac:dyDescent="0.35">
      <c r="A341" s="24">
        <v>18565</v>
      </c>
      <c r="B341" s="25" t="s">
        <v>112</v>
      </c>
      <c r="C341" s="25" t="s">
        <v>33</v>
      </c>
      <c r="D341" s="25">
        <v>100</v>
      </c>
      <c r="E341" s="56">
        <v>5.63</v>
      </c>
      <c r="F341" s="56"/>
      <c r="G341" s="26"/>
      <c r="H341" s="26">
        <v>4.5900000000000003E-2</v>
      </c>
      <c r="I341" s="26">
        <v>4.33</v>
      </c>
      <c r="J341" s="27">
        <v>11.39</v>
      </c>
      <c r="K341" s="27"/>
      <c r="L341" s="28">
        <v>0.42799999999999999</v>
      </c>
      <c r="M341" s="29"/>
      <c r="N341" s="29">
        <v>-28.25</v>
      </c>
    </row>
    <row r="342" spans="1:14" x14ac:dyDescent="0.35">
      <c r="A342" s="24">
        <v>18566</v>
      </c>
      <c r="B342" s="25" t="s">
        <v>113</v>
      </c>
      <c r="C342" s="25" t="s">
        <v>33</v>
      </c>
      <c r="D342" s="25">
        <v>100</v>
      </c>
      <c r="E342" s="56">
        <v>8.25</v>
      </c>
      <c r="F342" s="56"/>
      <c r="G342" s="26"/>
      <c r="H342" s="26">
        <v>6.2300000000000001E-2</v>
      </c>
      <c r="I342" s="26">
        <v>5.76</v>
      </c>
      <c r="J342" s="27">
        <v>11.37</v>
      </c>
      <c r="K342" s="27"/>
      <c r="L342" s="28">
        <v>0.42699999999999999</v>
      </c>
      <c r="M342" s="29"/>
      <c r="N342" s="29">
        <v>-27.16</v>
      </c>
    </row>
    <row r="343" spans="1:14" x14ac:dyDescent="0.35">
      <c r="A343" s="24">
        <v>18567</v>
      </c>
      <c r="B343" s="25" t="s">
        <v>114</v>
      </c>
      <c r="C343" s="25" t="s">
        <v>33</v>
      </c>
      <c r="D343" s="25">
        <v>100</v>
      </c>
      <c r="E343" s="56">
        <v>9.43</v>
      </c>
      <c r="F343" s="56"/>
      <c r="G343" s="26"/>
      <c r="H343" s="26">
        <v>7.4399999999999994E-2</v>
      </c>
      <c r="I343" s="26">
        <v>7.57</v>
      </c>
      <c r="J343" s="27">
        <v>13.36</v>
      </c>
      <c r="K343" s="27"/>
      <c r="L343" s="28">
        <v>0.502</v>
      </c>
      <c r="M343" s="29"/>
      <c r="N343" s="29">
        <v>-27.09</v>
      </c>
    </row>
    <row r="344" spans="1:14" x14ac:dyDescent="0.35">
      <c r="A344" s="24">
        <v>18568</v>
      </c>
      <c r="B344" s="25" t="s">
        <v>115</v>
      </c>
      <c r="C344" s="25" t="s">
        <v>33</v>
      </c>
      <c r="D344" s="25">
        <v>100</v>
      </c>
      <c r="E344" s="56">
        <v>2.44</v>
      </c>
      <c r="F344" s="56"/>
      <c r="G344" s="26"/>
      <c r="H344" s="26">
        <v>2.0500000000000001E-2</v>
      </c>
      <c r="I344" s="26">
        <v>6.37</v>
      </c>
      <c r="J344" s="27">
        <v>6.3</v>
      </c>
      <c r="K344" s="27"/>
      <c r="L344" s="28">
        <v>0.22</v>
      </c>
      <c r="M344" s="29"/>
      <c r="N344" s="29">
        <v>-18.91</v>
      </c>
    </row>
    <row r="345" spans="1:14" x14ac:dyDescent="0.35">
      <c r="A345" s="24">
        <v>18569</v>
      </c>
      <c r="B345" s="25" t="s">
        <v>116</v>
      </c>
      <c r="C345" s="25" t="s">
        <v>33</v>
      </c>
      <c r="D345" s="25">
        <v>100</v>
      </c>
      <c r="E345" s="56">
        <v>2.48</v>
      </c>
      <c r="F345" s="56"/>
      <c r="G345" s="26"/>
      <c r="H345" s="26">
        <v>2.1000000000000001E-2</v>
      </c>
      <c r="I345" s="26">
        <v>6.29</v>
      </c>
      <c r="J345" s="27">
        <v>5.22</v>
      </c>
      <c r="K345" s="27"/>
      <c r="L345" s="28">
        <v>0.17899999999999999</v>
      </c>
      <c r="M345" s="29"/>
      <c r="N345" s="29">
        <v>-19.93</v>
      </c>
    </row>
    <row r="346" spans="1:14" x14ac:dyDescent="0.35">
      <c r="A346" s="24">
        <v>18570</v>
      </c>
      <c r="B346" s="25" t="s">
        <v>132</v>
      </c>
      <c r="C346" s="25" t="s">
        <v>33</v>
      </c>
      <c r="D346" s="25">
        <v>100</v>
      </c>
      <c r="E346" s="56">
        <v>4.28</v>
      </c>
      <c r="F346" s="56"/>
      <c r="G346" s="26"/>
      <c r="H346" s="26">
        <v>3.3799999999999997E-2</v>
      </c>
      <c r="I346" s="26">
        <v>1817.85</v>
      </c>
      <c r="J346" s="27">
        <v>8.57</v>
      </c>
      <c r="K346" s="27"/>
      <c r="L346" s="28">
        <v>0.28999999999999998</v>
      </c>
      <c r="M346" s="29"/>
      <c r="N346" s="29">
        <v>-23.57</v>
      </c>
    </row>
    <row r="347" spans="1:14" x14ac:dyDescent="0.35">
      <c r="A347" s="24">
        <v>18571</v>
      </c>
      <c r="B347" s="25" t="s">
        <v>133</v>
      </c>
      <c r="C347" s="25" t="s">
        <v>33</v>
      </c>
      <c r="D347" s="25">
        <v>100</v>
      </c>
      <c r="E347" s="56">
        <v>6.32</v>
      </c>
      <c r="F347" s="56"/>
      <c r="G347" s="26"/>
      <c r="H347" s="26">
        <v>5.0999999999999997E-2</v>
      </c>
      <c r="I347" s="26">
        <v>0.98</v>
      </c>
      <c r="J347" s="27">
        <v>10.43</v>
      </c>
      <c r="K347" s="27"/>
      <c r="L347" s="28">
        <v>0.37</v>
      </c>
      <c r="M347" s="29"/>
      <c r="N347" s="29">
        <v>-27.07</v>
      </c>
    </row>
    <row r="348" spans="1:14" x14ac:dyDescent="0.35">
      <c r="A348" s="24">
        <v>18572</v>
      </c>
      <c r="B348" s="25" t="s">
        <v>134</v>
      </c>
      <c r="C348" s="25" t="s">
        <v>33</v>
      </c>
      <c r="D348" s="25">
        <v>100</v>
      </c>
      <c r="E348" s="56">
        <v>9.77</v>
      </c>
      <c r="F348" s="56"/>
      <c r="G348" s="26"/>
      <c r="H348" s="26">
        <v>7.6799999999999993E-2</v>
      </c>
      <c r="I348" s="26">
        <v>6.16</v>
      </c>
      <c r="J348" s="27">
        <v>12.27</v>
      </c>
      <c r="K348" s="27"/>
      <c r="L348" s="28">
        <v>0.45800000000000002</v>
      </c>
      <c r="M348" s="29"/>
      <c r="N348" s="29">
        <v>-27.49</v>
      </c>
    </row>
    <row r="349" spans="1:14" x14ac:dyDescent="0.35">
      <c r="A349" s="24">
        <v>18573</v>
      </c>
      <c r="B349" s="25" t="s">
        <v>135</v>
      </c>
      <c r="C349" s="25" t="s">
        <v>33</v>
      </c>
      <c r="D349" s="25">
        <v>100</v>
      </c>
      <c r="E349" s="56">
        <v>6.12</v>
      </c>
      <c r="F349" s="56"/>
      <c r="G349" s="26"/>
      <c r="H349" s="26">
        <v>4.82E-2</v>
      </c>
      <c r="I349" s="26">
        <v>2.74</v>
      </c>
      <c r="J349" s="27">
        <v>8.6300000000000008</v>
      </c>
      <c r="K349" s="27"/>
      <c r="L349" s="28">
        <v>0.308</v>
      </c>
      <c r="M349" s="29"/>
      <c r="N349" s="29">
        <v>-26.58</v>
      </c>
    </row>
    <row r="350" spans="1:14" x14ac:dyDescent="0.35">
      <c r="A350" s="24">
        <v>18574</v>
      </c>
      <c r="B350" s="25" t="s">
        <v>136</v>
      </c>
      <c r="C350" s="25" t="s">
        <v>33</v>
      </c>
      <c r="D350" s="25">
        <v>100</v>
      </c>
      <c r="E350" s="56">
        <v>3.96</v>
      </c>
      <c r="F350" s="56"/>
      <c r="G350" s="26"/>
      <c r="H350" s="26">
        <v>3.1300000000000001E-2</v>
      </c>
      <c r="I350" s="26">
        <v>2.27</v>
      </c>
      <c r="J350" s="27">
        <v>7.92</v>
      </c>
      <c r="K350" s="27"/>
      <c r="L350" s="28">
        <v>0.27500000000000002</v>
      </c>
      <c r="M350" s="29"/>
      <c r="N350" s="29">
        <v>-21.44</v>
      </c>
    </row>
    <row r="351" spans="1:14" x14ac:dyDescent="0.35">
      <c r="A351" s="24">
        <v>18575</v>
      </c>
      <c r="B351" s="25" t="s">
        <v>137</v>
      </c>
      <c r="C351" s="25" t="s">
        <v>33</v>
      </c>
      <c r="D351" s="25">
        <v>100</v>
      </c>
      <c r="E351" s="56">
        <v>6.42</v>
      </c>
      <c r="F351" s="56"/>
      <c r="G351" s="26"/>
      <c r="H351" s="26">
        <v>5.1400000000000001E-2</v>
      </c>
      <c r="I351" s="26">
        <v>4.6900000000000004</v>
      </c>
      <c r="J351" s="27">
        <v>9.7100000000000009</v>
      </c>
      <c r="K351" s="27"/>
      <c r="L351" s="28">
        <v>0.35</v>
      </c>
      <c r="M351" s="29"/>
      <c r="N351" s="29">
        <v>-27.65</v>
      </c>
    </row>
    <row r="352" spans="1:14" x14ac:dyDescent="0.35">
      <c r="A352" s="24">
        <v>18576</v>
      </c>
      <c r="B352" s="25" t="s">
        <v>139</v>
      </c>
      <c r="C352" s="25" t="s">
        <v>33</v>
      </c>
      <c r="D352" s="25">
        <v>100</v>
      </c>
      <c r="E352" s="56">
        <v>6.95</v>
      </c>
      <c r="F352" s="56"/>
      <c r="G352" s="26"/>
      <c r="H352" s="26">
        <v>5.3400000000000003E-2</v>
      </c>
      <c r="I352" s="26">
        <v>5.66</v>
      </c>
      <c r="J352" s="27">
        <v>10.35</v>
      </c>
      <c r="K352" s="27"/>
      <c r="L352" s="28">
        <v>0.36699999999999999</v>
      </c>
      <c r="M352" s="29"/>
      <c r="N352" s="29">
        <v>-27.55</v>
      </c>
    </row>
    <row r="353" spans="1:14" x14ac:dyDescent="0.35">
      <c r="A353" s="24">
        <v>18577</v>
      </c>
      <c r="B353" s="25" t="s">
        <v>3</v>
      </c>
      <c r="C353" s="25" t="s">
        <v>30</v>
      </c>
      <c r="D353" s="25">
        <v>1.075</v>
      </c>
      <c r="E353" s="56">
        <v>4.26</v>
      </c>
      <c r="F353" s="56"/>
      <c r="G353" s="26">
        <v>10.4</v>
      </c>
      <c r="H353" s="26"/>
      <c r="I353" s="26">
        <v>11.23</v>
      </c>
      <c r="J353" s="27">
        <v>5.42</v>
      </c>
      <c r="K353" s="27"/>
      <c r="L353" s="28">
        <v>44.9</v>
      </c>
      <c r="M353" s="29"/>
      <c r="N353" s="29">
        <v>-18.18</v>
      </c>
    </row>
    <row r="354" spans="1:14" x14ac:dyDescent="0.35">
      <c r="A354" s="24">
        <v>18578</v>
      </c>
      <c r="B354" s="25" t="s">
        <v>5</v>
      </c>
      <c r="C354" s="25" t="s">
        <v>30</v>
      </c>
      <c r="D354" s="25">
        <v>0.82699999999999996</v>
      </c>
      <c r="E354" s="56">
        <v>3.3</v>
      </c>
      <c r="F354" s="56"/>
      <c r="G354" s="26">
        <v>9.8000000000000007</v>
      </c>
      <c r="H354" s="26"/>
      <c r="I354" s="26">
        <v>47.45</v>
      </c>
      <c r="J354" s="27">
        <v>5.85</v>
      </c>
      <c r="K354" s="27"/>
      <c r="L354" s="28">
        <v>42.3</v>
      </c>
      <c r="M354" s="29"/>
      <c r="N354" s="29">
        <v>37.65</v>
      </c>
    </row>
    <row r="355" spans="1:14" x14ac:dyDescent="0.35">
      <c r="A355" s="24">
        <v>18579</v>
      </c>
      <c r="B355" s="25" t="s">
        <v>4</v>
      </c>
      <c r="C355" s="25" t="s">
        <v>30</v>
      </c>
      <c r="D355" s="25">
        <v>1.25</v>
      </c>
      <c r="E355" s="56">
        <v>4.8600000000000003</v>
      </c>
      <c r="F355" s="56"/>
      <c r="G355" s="26">
        <v>9.41</v>
      </c>
      <c r="H355" s="26"/>
      <c r="I355" s="26">
        <v>-4.51</v>
      </c>
      <c r="J355" s="27">
        <v>8.11</v>
      </c>
      <c r="K355" s="27"/>
      <c r="L355" s="28">
        <v>40.5</v>
      </c>
      <c r="M355" s="29"/>
      <c r="N355" s="29">
        <v>-26.51</v>
      </c>
    </row>
    <row r="356" spans="1:14" x14ac:dyDescent="0.35">
      <c r="A356" s="24">
        <v>18580</v>
      </c>
      <c r="B356" s="25" t="s">
        <v>11</v>
      </c>
      <c r="C356" s="25" t="s">
        <v>31</v>
      </c>
      <c r="D356" s="25">
        <v>1.3580000000000001</v>
      </c>
      <c r="E356" s="56">
        <v>5</v>
      </c>
      <c r="F356" s="56"/>
      <c r="G356" s="26">
        <v>11.5</v>
      </c>
      <c r="H356" s="26"/>
      <c r="I356" s="26">
        <v>4.2300000000000004</v>
      </c>
      <c r="J356" s="27">
        <v>8.5399999999999991</v>
      </c>
      <c r="K356" s="27"/>
      <c r="L356" s="28">
        <v>29.9</v>
      </c>
      <c r="M356" s="29"/>
      <c r="N356" s="29">
        <v>-13.38</v>
      </c>
    </row>
    <row r="357" spans="1:14" x14ac:dyDescent="0.35">
      <c r="A357" s="30">
        <v>18581</v>
      </c>
      <c r="B357" s="31" t="s">
        <v>32</v>
      </c>
      <c r="C357" s="31" t="s">
        <v>18</v>
      </c>
      <c r="D357" s="31">
        <v>3.2709999999999999</v>
      </c>
      <c r="E357" s="57">
        <v>3.92</v>
      </c>
      <c r="F357" s="57"/>
      <c r="G357" s="37">
        <v>2.87</v>
      </c>
      <c r="H357" s="37"/>
      <c r="I357" s="37">
        <v>1.93</v>
      </c>
      <c r="J357" s="38">
        <v>6.69</v>
      </c>
      <c r="K357" s="38"/>
      <c r="L357" s="39">
        <v>45.4</v>
      </c>
      <c r="M357" s="40"/>
      <c r="N357" s="40">
        <v>-26.12</v>
      </c>
    </row>
    <row r="358" spans="1:14" x14ac:dyDescent="0.35">
      <c r="A358" s="24">
        <v>18907</v>
      </c>
      <c r="B358" s="25" t="s">
        <v>82</v>
      </c>
      <c r="C358" s="25" t="s">
        <v>83</v>
      </c>
      <c r="D358" s="25">
        <v>100</v>
      </c>
      <c r="E358" s="56">
        <v>0.7</v>
      </c>
      <c r="F358" s="56">
        <v>0.51847258111736805</v>
      </c>
      <c r="G358" s="26" t="s">
        <v>84</v>
      </c>
      <c r="H358" s="26">
        <v>3.77186611981076E-2</v>
      </c>
      <c r="I358" s="26">
        <v>-3.66</v>
      </c>
      <c r="J358" s="27" t="s">
        <v>84</v>
      </c>
      <c r="K358" s="27" t="s">
        <v>84</v>
      </c>
      <c r="L358" s="28" t="s">
        <v>84</v>
      </c>
      <c r="M358" s="29">
        <v>5.7314626982579601E-2</v>
      </c>
      <c r="N358" s="29" t="s">
        <v>84</v>
      </c>
    </row>
    <row r="359" spans="1:14" x14ac:dyDescent="0.35">
      <c r="A359" s="24">
        <v>18908</v>
      </c>
      <c r="B359" s="25" t="s">
        <v>85</v>
      </c>
      <c r="C359" s="25" t="s">
        <v>83</v>
      </c>
      <c r="D359" s="25">
        <v>100</v>
      </c>
      <c r="E359" s="56" t="s">
        <v>84</v>
      </c>
      <c r="F359" s="56" t="s">
        <v>84</v>
      </c>
      <c r="G359" s="26" t="s">
        <v>84</v>
      </c>
      <c r="H359" s="26">
        <v>1.9485709486561601E-3</v>
      </c>
      <c r="I359" s="26" t="s">
        <v>84</v>
      </c>
      <c r="J359" s="27" t="s">
        <v>84</v>
      </c>
      <c r="K359" s="27" t="s">
        <v>84</v>
      </c>
      <c r="L359" s="28" t="s">
        <v>84</v>
      </c>
      <c r="M359" s="29">
        <v>6.2575836850993494E-2</v>
      </c>
      <c r="N359" s="29" t="s">
        <v>84</v>
      </c>
    </row>
    <row r="360" spans="1:14" x14ac:dyDescent="0.35">
      <c r="A360" s="24">
        <v>18909</v>
      </c>
      <c r="B360" s="25" t="s">
        <v>82</v>
      </c>
      <c r="C360" s="25" t="s">
        <v>83</v>
      </c>
      <c r="D360" s="25">
        <v>100</v>
      </c>
      <c r="E360" s="56" t="s">
        <v>84</v>
      </c>
      <c r="F360" s="56" t="s">
        <v>84</v>
      </c>
      <c r="G360" s="26" t="s">
        <v>84</v>
      </c>
      <c r="H360" s="26">
        <v>2.5149118329096699E-3</v>
      </c>
      <c r="I360" s="26" t="s">
        <v>84</v>
      </c>
      <c r="J360" s="27" t="s">
        <v>84</v>
      </c>
      <c r="K360" s="27" t="s">
        <v>84</v>
      </c>
      <c r="L360" s="28" t="s">
        <v>84</v>
      </c>
      <c r="M360" s="29">
        <v>3.6759507631403399E-3</v>
      </c>
      <c r="N360" s="29" t="s">
        <v>84</v>
      </c>
    </row>
    <row r="361" spans="1:14" x14ac:dyDescent="0.35">
      <c r="A361" s="24">
        <v>18910</v>
      </c>
      <c r="B361" s="25" t="s">
        <v>86</v>
      </c>
      <c r="C361" s="25" t="s">
        <v>151</v>
      </c>
      <c r="D361" s="25">
        <v>0.98699999999999999</v>
      </c>
      <c r="E361" s="56">
        <v>1.9</v>
      </c>
      <c r="F361" s="56">
        <v>0.45005834661049299</v>
      </c>
      <c r="G361" s="26">
        <v>11.6</v>
      </c>
      <c r="H361" s="26">
        <v>0.114491831467513</v>
      </c>
      <c r="I361" s="26">
        <v>3.81</v>
      </c>
      <c r="J361" s="27">
        <v>7.9</v>
      </c>
      <c r="K361" s="27">
        <v>0.50822437400639497</v>
      </c>
      <c r="L361" s="28">
        <v>29.9</v>
      </c>
      <c r="M361" s="29">
        <v>0.29519189024044001</v>
      </c>
      <c r="N361" s="29">
        <v>-13.43</v>
      </c>
    </row>
    <row r="362" spans="1:14" x14ac:dyDescent="0.35">
      <c r="A362" s="24">
        <v>18911</v>
      </c>
      <c r="B362" s="25" t="s">
        <v>86</v>
      </c>
      <c r="C362" s="25" t="s">
        <v>151</v>
      </c>
      <c r="D362" s="25">
        <v>1.194</v>
      </c>
      <c r="E362" s="56">
        <v>2.2999999999999998</v>
      </c>
      <c r="F362" s="56">
        <v>0.23488887180755899</v>
      </c>
      <c r="G362" s="26">
        <v>11.6</v>
      </c>
      <c r="H362" s="26">
        <v>0.13843672405375099</v>
      </c>
      <c r="I362" s="26">
        <v>3.95</v>
      </c>
      <c r="J362" s="27">
        <v>9.5</v>
      </c>
      <c r="K362" s="27">
        <v>0.35847650455413199</v>
      </c>
      <c r="L362" s="28">
        <v>29.8</v>
      </c>
      <c r="M362" s="29">
        <v>0.35566372317922201</v>
      </c>
      <c r="N362" s="29">
        <v>-13.47</v>
      </c>
    </row>
    <row r="363" spans="1:14" x14ac:dyDescent="0.35">
      <c r="A363" s="24">
        <v>18912</v>
      </c>
      <c r="B363" s="25" t="s">
        <v>3</v>
      </c>
      <c r="C363" s="25" t="s">
        <v>30</v>
      </c>
      <c r="D363" s="25">
        <v>1.0720000000000001</v>
      </c>
      <c r="E363" s="56">
        <v>2.1</v>
      </c>
      <c r="F363" s="56">
        <v>0.100743313950602</v>
      </c>
      <c r="G363" s="26">
        <v>9.92</v>
      </c>
      <c r="H363" s="26">
        <v>0.106336522734262</v>
      </c>
      <c r="I363" s="26">
        <v>11.03</v>
      </c>
      <c r="J363" s="27">
        <v>8.3000000000000007</v>
      </c>
      <c r="K363" s="27">
        <v>0.47077900193431699</v>
      </c>
      <c r="L363" s="28">
        <v>42.6</v>
      </c>
      <c r="M363" s="29">
        <v>0.457166576982036</v>
      </c>
      <c r="N363" s="29">
        <v>-18.27</v>
      </c>
    </row>
    <row r="364" spans="1:14" x14ac:dyDescent="0.35">
      <c r="A364" s="24">
        <v>18913</v>
      </c>
      <c r="B364" s="25" t="s">
        <v>146</v>
      </c>
      <c r="C364" s="25" t="s">
        <v>30</v>
      </c>
      <c r="D364" s="25">
        <v>0.92400000000000004</v>
      </c>
      <c r="E364" s="56">
        <v>2.2999999999999998</v>
      </c>
      <c r="F364" s="56">
        <v>0.31712009877393799</v>
      </c>
      <c r="G364" s="26">
        <v>9.68</v>
      </c>
      <c r="H364" s="26">
        <v>8.94595643835078E-2</v>
      </c>
      <c r="I364" s="26">
        <v>47.22</v>
      </c>
      <c r="J364" s="27">
        <v>2.2999999999999998</v>
      </c>
      <c r="K364" s="27">
        <v>0.71214784147236398</v>
      </c>
      <c r="L364" s="28">
        <v>40.799999999999997</v>
      </c>
      <c r="M364" s="29">
        <v>0.377221851420527</v>
      </c>
      <c r="N364" s="29">
        <v>36.71</v>
      </c>
    </row>
    <row r="365" spans="1:14" x14ac:dyDescent="0.35">
      <c r="A365" s="24">
        <v>18914</v>
      </c>
      <c r="B365" s="25" t="s">
        <v>4</v>
      </c>
      <c r="C365" s="25" t="s">
        <v>30</v>
      </c>
      <c r="D365" s="25">
        <v>1.119</v>
      </c>
      <c r="E365" s="56">
        <v>2.8</v>
      </c>
      <c r="F365" s="56">
        <v>0.16955998513123999</v>
      </c>
      <c r="G365" s="26">
        <v>9.5500000000000007</v>
      </c>
      <c r="H365" s="26">
        <v>0.106812249077035</v>
      </c>
      <c r="I365" s="26">
        <v>-4.5199999999999996</v>
      </c>
      <c r="J365" s="27">
        <v>2.6</v>
      </c>
      <c r="K365" s="27">
        <v>0.42252812790831501</v>
      </c>
      <c r="L365" s="28">
        <v>40.4</v>
      </c>
      <c r="M365" s="29">
        <v>0.45187328656564402</v>
      </c>
      <c r="N365" s="29">
        <v>-26.41</v>
      </c>
    </row>
    <row r="366" spans="1:14" x14ac:dyDescent="0.35">
      <c r="A366" s="24">
        <v>18915</v>
      </c>
      <c r="B366" s="25" t="s">
        <v>11</v>
      </c>
      <c r="C366" s="25" t="s">
        <v>31</v>
      </c>
      <c r="D366" s="25">
        <v>1.135</v>
      </c>
      <c r="E366" s="56">
        <v>2.1</v>
      </c>
      <c r="F366" s="56">
        <v>-6.6938633370705602E-2</v>
      </c>
      <c r="G366" s="26">
        <v>11.7</v>
      </c>
      <c r="H366" s="26">
        <v>0.13222962796233301</v>
      </c>
      <c r="I366" s="26">
        <v>4.05</v>
      </c>
      <c r="J366" s="27">
        <v>8.8000000000000007</v>
      </c>
      <c r="K366" s="27">
        <v>0.39726827952308902</v>
      </c>
      <c r="L366" s="28">
        <v>29.8</v>
      </c>
      <c r="M366" s="29">
        <v>0.33817982453113898</v>
      </c>
      <c r="N366" s="29">
        <v>-13.43</v>
      </c>
    </row>
    <row r="367" spans="1:14" x14ac:dyDescent="0.35">
      <c r="A367" s="24">
        <v>18916</v>
      </c>
      <c r="B367" s="25" t="s">
        <v>32</v>
      </c>
      <c r="C367" s="25" t="s">
        <v>152</v>
      </c>
      <c r="D367" s="25">
        <v>3.18</v>
      </c>
      <c r="E367" s="56">
        <v>1.9</v>
      </c>
      <c r="F367" s="56">
        <v>0.168755111784158</v>
      </c>
      <c r="G367" s="26">
        <v>2.68</v>
      </c>
      <c r="H367" s="26">
        <v>8.5359256381512399E-2</v>
      </c>
      <c r="I367" s="26">
        <v>1.8</v>
      </c>
      <c r="J367" s="27">
        <v>6.6</v>
      </c>
      <c r="K367" s="27">
        <v>0.20559603242969501</v>
      </c>
      <c r="L367" s="28">
        <v>42.5</v>
      </c>
      <c r="M367" s="29">
        <v>1.35135344592397</v>
      </c>
      <c r="N367" s="29">
        <v>-26.03</v>
      </c>
    </row>
    <row r="368" spans="1:14" x14ac:dyDescent="0.35">
      <c r="A368" s="24">
        <v>18917</v>
      </c>
      <c r="B368" s="25" t="s">
        <v>153</v>
      </c>
      <c r="C368" s="25" t="s">
        <v>154</v>
      </c>
      <c r="D368" s="25">
        <v>100</v>
      </c>
      <c r="E368" s="56">
        <v>0.8</v>
      </c>
      <c r="F368" s="56">
        <v>-0.28197396261553398</v>
      </c>
      <c r="G368" s="26" t="s">
        <v>84</v>
      </c>
      <c r="H368" s="26">
        <v>3.7990504822549197E-2</v>
      </c>
      <c r="I368" s="26">
        <v>2.83</v>
      </c>
      <c r="J368" s="27">
        <v>5.2</v>
      </c>
      <c r="K368" s="27">
        <v>0.50691175682330503</v>
      </c>
      <c r="L368" s="28" t="s">
        <v>84</v>
      </c>
      <c r="M368" s="29">
        <v>0.34478841741463401</v>
      </c>
      <c r="N368" s="29">
        <v>-24.74</v>
      </c>
    </row>
    <row r="369" spans="1:14" x14ac:dyDescent="0.35">
      <c r="A369" s="24">
        <v>18918</v>
      </c>
      <c r="B369" s="25" t="s">
        <v>34</v>
      </c>
      <c r="C369" s="25" t="s">
        <v>154</v>
      </c>
      <c r="D369" s="25">
        <v>100</v>
      </c>
      <c r="E369" s="56">
        <v>1.3</v>
      </c>
      <c r="F369" s="56">
        <v>7.4584930168430902E-2</v>
      </c>
      <c r="G369" s="26" t="s">
        <v>84</v>
      </c>
      <c r="H369" s="26">
        <v>5.3734781404796698E-2</v>
      </c>
      <c r="I369" s="26">
        <v>2.46</v>
      </c>
      <c r="J369" s="27">
        <v>6.1</v>
      </c>
      <c r="K369" s="27">
        <v>-7.9392104122972592E-3</v>
      </c>
      <c r="L369" s="28" t="s">
        <v>84</v>
      </c>
      <c r="M369" s="29">
        <v>0.410649782413742</v>
      </c>
      <c r="N369" s="29">
        <v>-21.25</v>
      </c>
    </row>
    <row r="370" spans="1:14" x14ac:dyDescent="0.35">
      <c r="A370" s="24">
        <v>18919</v>
      </c>
      <c r="B370" s="25" t="s">
        <v>35</v>
      </c>
      <c r="C370" s="25" t="s">
        <v>154</v>
      </c>
      <c r="D370" s="25">
        <v>100</v>
      </c>
      <c r="E370" s="56">
        <v>1.6</v>
      </c>
      <c r="F370" s="56">
        <v>-0.115499325314961</v>
      </c>
      <c r="G370" s="26" t="s">
        <v>84</v>
      </c>
      <c r="H370" s="26">
        <v>6.8369029853907304E-2</v>
      </c>
      <c r="I370" s="26">
        <v>6.26</v>
      </c>
      <c r="J370" s="27">
        <v>6.4</v>
      </c>
      <c r="K370" s="27">
        <v>0.42155756417499601</v>
      </c>
      <c r="L370" s="28" t="s">
        <v>84</v>
      </c>
      <c r="M370" s="29">
        <v>0.458321476709249</v>
      </c>
      <c r="N370" s="29">
        <v>-26.22</v>
      </c>
    </row>
    <row r="371" spans="1:14" x14ac:dyDescent="0.35">
      <c r="A371" s="24">
        <v>18920</v>
      </c>
      <c r="B371" s="25" t="s">
        <v>36</v>
      </c>
      <c r="C371" s="25" t="s">
        <v>154</v>
      </c>
      <c r="D371" s="25">
        <v>100</v>
      </c>
      <c r="E371" s="56">
        <v>0.6</v>
      </c>
      <c r="F371" s="56">
        <v>3.8633920662833901E-2</v>
      </c>
      <c r="G371" s="26" t="s">
        <v>84</v>
      </c>
      <c r="H371" s="26">
        <v>2.6097346253225601E-2</v>
      </c>
      <c r="I371" s="26">
        <v>6.02</v>
      </c>
      <c r="J371" s="27">
        <v>3.1</v>
      </c>
      <c r="K371" s="27">
        <v>0.16149328961888301</v>
      </c>
      <c r="L371" s="28" t="s">
        <v>84</v>
      </c>
      <c r="M371" s="29">
        <v>0.20754783316417899</v>
      </c>
      <c r="N371" s="29">
        <v>-21.96</v>
      </c>
    </row>
    <row r="372" spans="1:14" x14ac:dyDescent="0.35">
      <c r="A372" s="24">
        <v>18923</v>
      </c>
      <c r="B372" s="25" t="s">
        <v>37</v>
      </c>
      <c r="C372" s="25" t="s">
        <v>154</v>
      </c>
      <c r="D372" s="25">
        <v>100</v>
      </c>
      <c r="E372" s="56">
        <v>2.2000000000000002</v>
      </c>
      <c r="F372" s="56">
        <v>0.488021539484018</v>
      </c>
      <c r="G372" s="26" t="s">
        <v>84</v>
      </c>
      <c r="H372" s="26">
        <v>4.5081092693403102E-2</v>
      </c>
      <c r="I372" s="26">
        <v>2.2000000000000002</v>
      </c>
      <c r="J372" s="27">
        <v>4.5999999999999996</v>
      </c>
      <c r="K372" s="27">
        <v>0.177030021853642</v>
      </c>
      <c r="L372" s="28" t="s">
        <v>84</v>
      </c>
      <c r="M372" s="29">
        <v>0.30953189518666502</v>
      </c>
      <c r="N372" s="29">
        <v>-25.86</v>
      </c>
    </row>
    <row r="373" spans="1:14" x14ac:dyDescent="0.35">
      <c r="A373" s="24">
        <v>18924</v>
      </c>
      <c r="B373" s="25" t="s">
        <v>38</v>
      </c>
      <c r="C373" s="25" t="s">
        <v>154</v>
      </c>
      <c r="D373" s="25">
        <v>100</v>
      </c>
      <c r="E373" s="56">
        <v>3.9</v>
      </c>
      <c r="F373" s="56">
        <v>0.186596470979072</v>
      </c>
      <c r="G373" s="26" t="s">
        <v>84</v>
      </c>
      <c r="H373" s="26">
        <v>7.8585819405840501E-2</v>
      </c>
      <c r="I373" s="26">
        <v>1.68</v>
      </c>
      <c r="J373" s="27">
        <v>10.6</v>
      </c>
      <c r="K373" s="27">
        <v>-0.102862418339982</v>
      </c>
      <c r="L373" s="28" t="s">
        <v>84</v>
      </c>
      <c r="M373" s="29">
        <v>0.80864106063046703</v>
      </c>
      <c r="N373" s="29">
        <v>-24.69</v>
      </c>
    </row>
    <row r="374" spans="1:14" x14ac:dyDescent="0.35">
      <c r="A374" s="24">
        <v>18925</v>
      </c>
      <c r="B374" s="25" t="s">
        <v>39</v>
      </c>
      <c r="C374" s="25" t="s">
        <v>154</v>
      </c>
      <c r="D374" s="25">
        <v>100</v>
      </c>
      <c r="E374" s="56">
        <v>0.7</v>
      </c>
      <c r="F374" s="56">
        <v>0.21369387366609899</v>
      </c>
      <c r="G374" s="26" t="s">
        <v>84</v>
      </c>
      <c r="H374" s="26">
        <v>1.5359523087779201E-2</v>
      </c>
      <c r="I374" s="26">
        <v>4.7699999999999996</v>
      </c>
      <c r="J374" s="27">
        <v>2</v>
      </c>
      <c r="K374" s="27">
        <v>0.295304459403609</v>
      </c>
      <c r="L374" s="28" t="s">
        <v>84</v>
      </c>
      <c r="M374" s="29">
        <v>0.131292370620156</v>
      </c>
      <c r="N374" s="29">
        <v>-23.56</v>
      </c>
    </row>
    <row r="375" spans="1:14" x14ac:dyDescent="0.35">
      <c r="A375" s="24">
        <v>18926</v>
      </c>
      <c r="B375" s="25" t="s">
        <v>40</v>
      </c>
      <c r="C375" s="25" t="s">
        <v>154</v>
      </c>
      <c r="D375" s="25">
        <v>100</v>
      </c>
      <c r="E375" s="56">
        <v>1</v>
      </c>
      <c r="F375" s="56">
        <v>0.23193766953477599</v>
      </c>
      <c r="G375" s="26" t="s">
        <v>84</v>
      </c>
      <c r="H375" s="26" t="s">
        <v>84</v>
      </c>
      <c r="I375" s="26">
        <v>0.83</v>
      </c>
      <c r="J375" s="27">
        <v>2.8</v>
      </c>
      <c r="K375" s="27">
        <v>-2.58817598700435E-2</v>
      </c>
      <c r="L375" s="28" t="s">
        <v>84</v>
      </c>
      <c r="M375" s="29" t="s">
        <v>84</v>
      </c>
      <c r="N375" s="29">
        <v>-27.97</v>
      </c>
    </row>
    <row r="376" spans="1:14" x14ac:dyDescent="0.35">
      <c r="A376" s="24">
        <v>18927</v>
      </c>
      <c r="B376" s="25" t="s">
        <v>41</v>
      </c>
      <c r="C376" s="25" t="s">
        <v>154</v>
      </c>
      <c r="D376" s="25">
        <v>100</v>
      </c>
      <c r="E376" s="56">
        <v>1.8</v>
      </c>
      <c r="F376" s="56">
        <v>-7.3109329032150505E-2</v>
      </c>
      <c r="G376" s="26" t="s">
        <v>84</v>
      </c>
      <c r="H376" s="26">
        <v>3.8262348446990897E-2</v>
      </c>
      <c r="I376" s="26">
        <v>4.49</v>
      </c>
      <c r="J376" s="27">
        <v>4.5999999999999996</v>
      </c>
      <c r="K376" s="27">
        <v>-3.6161413014796903E-2</v>
      </c>
      <c r="L376" s="28" t="s">
        <v>84</v>
      </c>
      <c r="M376" s="29">
        <v>0.30609927655300501</v>
      </c>
      <c r="N376" s="29">
        <v>-23.68</v>
      </c>
    </row>
    <row r="377" spans="1:14" x14ac:dyDescent="0.35">
      <c r="A377" s="24">
        <v>18928</v>
      </c>
      <c r="B377" s="25" t="s">
        <v>42</v>
      </c>
      <c r="C377" s="25" t="s">
        <v>154</v>
      </c>
      <c r="D377" s="25">
        <v>100</v>
      </c>
      <c r="E377" s="56">
        <v>0.6</v>
      </c>
      <c r="F377" s="56">
        <v>0.13575530455134399</v>
      </c>
      <c r="G377" s="26" t="s">
        <v>84</v>
      </c>
      <c r="H377" s="26">
        <v>1.3637846799648501E-2</v>
      </c>
      <c r="I377" s="26">
        <v>3.41</v>
      </c>
      <c r="J377" s="27">
        <v>2</v>
      </c>
      <c r="K377" s="27">
        <v>-0.101184644241136</v>
      </c>
      <c r="L377" s="28" t="s">
        <v>84</v>
      </c>
      <c r="M377" s="29">
        <v>0.12728230212288899</v>
      </c>
      <c r="N377" s="29">
        <v>-20.97</v>
      </c>
    </row>
    <row r="378" spans="1:14" x14ac:dyDescent="0.35">
      <c r="A378" s="24">
        <v>18929</v>
      </c>
      <c r="B378" s="25" t="s">
        <v>89</v>
      </c>
      <c r="C378" s="25" t="s">
        <v>154</v>
      </c>
      <c r="D378" s="25">
        <v>100</v>
      </c>
      <c r="E378" s="56">
        <v>3</v>
      </c>
      <c r="F378" s="56">
        <v>0.15185277149409901</v>
      </c>
      <c r="G378" s="26" t="s">
        <v>84</v>
      </c>
      <c r="H378" s="26">
        <v>6.3362576437106299E-2</v>
      </c>
      <c r="I378" s="26">
        <v>0.72</v>
      </c>
      <c r="J378" s="27">
        <v>6.2</v>
      </c>
      <c r="K378" s="27">
        <v>0.20645944749678</v>
      </c>
      <c r="L378" s="28" t="s">
        <v>84</v>
      </c>
      <c r="M378" s="29">
        <v>0.42239126297373902</v>
      </c>
      <c r="N378" s="29">
        <v>-25.45</v>
      </c>
    </row>
    <row r="379" spans="1:14" x14ac:dyDescent="0.35">
      <c r="A379" s="24">
        <v>18930</v>
      </c>
      <c r="B379" s="25" t="s">
        <v>90</v>
      </c>
      <c r="C379" s="25" t="s">
        <v>154</v>
      </c>
      <c r="D379" s="25">
        <v>100</v>
      </c>
      <c r="E379" s="56">
        <v>0.9</v>
      </c>
      <c r="F379" s="56">
        <v>1.32804102277451E-2</v>
      </c>
      <c r="G379" s="26" t="s">
        <v>84</v>
      </c>
      <c r="H379" s="26">
        <v>1.8848182934780799E-2</v>
      </c>
      <c r="I379" s="26">
        <v>4.1500000000000004</v>
      </c>
      <c r="J379" s="27">
        <v>2.2999999999999998</v>
      </c>
      <c r="K379" s="27">
        <v>-7.0693882871385699E-2</v>
      </c>
      <c r="L379" s="28" t="s">
        <v>84</v>
      </c>
      <c r="M379" s="29">
        <v>0.14778177228091599</v>
      </c>
      <c r="N379" s="29">
        <v>-22.99</v>
      </c>
    </row>
    <row r="380" spans="1:14" x14ac:dyDescent="0.35">
      <c r="A380" s="24">
        <v>18931</v>
      </c>
      <c r="B380" s="25" t="s">
        <v>43</v>
      </c>
      <c r="C380" s="25" t="s">
        <v>154</v>
      </c>
      <c r="D380" s="25">
        <v>100</v>
      </c>
      <c r="E380" s="56">
        <v>2.4</v>
      </c>
      <c r="F380" s="56">
        <v>-8.4243410334194899E-2</v>
      </c>
      <c r="G380" s="26" t="s">
        <v>84</v>
      </c>
      <c r="H380" s="26">
        <v>5.1446764232412498E-2</v>
      </c>
      <c r="I380" s="26">
        <v>6.84</v>
      </c>
      <c r="J380" s="27">
        <v>6.2</v>
      </c>
      <c r="K380" s="27">
        <v>-7.6958606919342004E-2</v>
      </c>
      <c r="L380" s="28" t="s">
        <v>84</v>
      </c>
      <c r="M380" s="29">
        <v>0.416809247625544</v>
      </c>
      <c r="N380" s="29">
        <v>-22.63</v>
      </c>
    </row>
    <row r="381" spans="1:14" x14ac:dyDescent="0.35">
      <c r="A381" s="24">
        <v>18932</v>
      </c>
      <c r="B381" s="25" t="s">
        <v>44</v>
      </c>
      <c r="C381" s="25" t="s">
        <v>154</v>
      </c>
      <c r="D381" s="25">
        <v>100</v>
      </c>
      <c r="E381" s="56">
        <v>3.4</v>
      </c>
      <c r="F381" s="56">
        <v>6.9353253412174395E-2</v>
      </c>
      <c r="G381" s="26" t="s">
        <v>84</v>
      </c>
      <c r="H381" s="26">
        <v>7.0045398871297598E-2</v>
      </c>
      <c r="I381" s="26">
        <v>2.35</v>
      </c>
      <c r="J381" s="27">
        <v>6.3</v>
      </c>
      <c r="K381" s="27">
        <v>-0.11113951720586999</v>
      </c>
      <c r="L381" s="28" t="s">
        <v>84</v>
      </c>
      <c r="M381" s="29">
        <v>0.438335295318872</v>
      </c>
      <c r="N381" s="29">
        <v>-24.92</v>
      </c>
    </row>
    <row r="382" spans="1:14" x14ac:dyDescent="0.35">
      <c r="A382" s="24">
        <v>18933</v>
      </c>
      <c r="B382" s="25" t="s">
        <v>45</v>
      </c>
      <c r="C382" s="25" t="s">
        <v>154</v>
      </c>
      <c r="D382" s="25">
        <v>100</v>
      </c>
      <c r="E382" s="56">
        <v>1.9</v>
      </c>
      <c r="F382" s="56">
        <v>-0.36004667728828399</v>
      </c>
      <c r="G382" s="26" t="s">
        <v>84</v>
      </c>
      <c r="H382" s="26">
        <v>3.9757488381420202E-2</v>
      </c>
      <c r="I382" s="26">
        <v>7.32</v>
      </c>
      <c r="J382" s="27">
        <v>5.3</v>
      </c>
      <c r="K382" s="27">
        <v>-0.129131584659371</v>
      </c>
      <c r="L382" s="28" t="s">
        <v>84</v>
      </c>
      <c r="M382" s="29">
        <v>0.36317057140610498</v>
      </c>
      <c r="N382" s="29">
        <v>-23.98</v>
      </c>
    </row>
    <row r="383" spans="1:14" x14ac:dyDescent="0.35">
      <c r="A383" s="24">
        <v>18934</v>
      </c>
      <c r="B383" s="25" t="s">
        <v>46</v>
      </c>
      <c r="C383" s="25" t="s">
        <v>154</v>
      </c>
      <c r="D383" s="25">
        <v>100</v>
      </c>
      <c r="E383" s="56">
        <v>3</v>
      </c>
      <c r="F383" s="56">
        <v>9.6316510541427605E-2</v>
      </c>
      <c r="G383" s="26" t="s">
        <v>84</v>
      </c>
      <c r="H383" s="26">
        <v>6.1369056524533901E-2</v>
      </c>
      <c r="I383" s="26">
        <v>0.81</v>
      </c>
      <c r="J383" s="27">
        <v>6.3</v>
      </c>
      <c r="K383" s="27">
        <v>-0.17680429321829599</v>
      </c>
      <c r="L383" s="28" t="s">
        <v>84</v>
      </c>
      <c r="M383" s="29">
        <v>0.43044348051625098</v>
      </c>
      <c r="N383" s="29">
        <v>-24.68</v>
      </c>
    </row>
    <row r="384" spans="1:14" x14ac:dyDescent="0.35">
      <c r="A384" s="24">
        <v>18935</v>
      </c>
      <c r="B384" s="25" t="s">
        <v>47</v>
      </c>
      <c r="C384" s="25" t="s">
        <v>154</v>
      </c>
      <c r="D384" s="25">
        <v>100</v>
      </c>
      <c r="E384" s="56">
        <v>0.8</v>
      </c>
      <c r="F384" s="56">
        <v>-0.15225520816775101</v>
      </c>
      <c r="G384" s="26" t="s">
        <v>84</v>
      </c>
      <c r="H384" s="26">
        <v>1.7466311177202199E-2</v>
      </c>
      <c r="I384" s="26">
        <v>4.66</v>
      </c>
      <c r="J384" s="27">
        <v>2.4</v>
      </c>
      <c r="K384" s="27">
        <v>-0.186556607008006</v>
      </c>
      <c r="L384" s="28" t="s">
        <v>84</v>
      </c>
      <c r="M384" s="29">
        <v>0.147878013924851</v>
      </c>
      <c r="N384" s="29">
        <v>-23.22</v>
      </c>
    </row>
    <row r="385" spans="1:14" x14ac:dyDescent="0.35">
      <c r="A385" s="24">
        <v>18936</v>
      </c>
      <c r="B385" s="25" t="s">
        <v>48</v>
      </c>
      <c r="C385" s="25" t="s">
        <v>154</v>
      </c>
      <c r="D385" s="25">
        <v>100</v>
      </c>
      <c r="E385" s="56">
        <v>2.1</v>
      </c>
      <c r="F385" s="56">
        <v>0.12649926105923201</v>
      </c>
      <c r="G385" s="26" t="s">
        <v>84</v>
      </c>
      <c r="H385" s="26">
        <v>4.3948410924896097E-2</v>
      </c>
      <c r="I385" s="26">
        <v>6.4</v>
      </c>
      <c r="J385" s="27">
        <v>5</v>
      </c>
      <c r="K385" s="27">
        <v>-0.113239997343464</v>
      </c>
      <c r="L385" s="28" t="s">
        <v>84</v>
      </c>
      <c r="M385" s="29">
        <v>0.32252451711780999</v>
      </c>
      <c r="N385" s="29">
        <v>-25.39</v>
      </c>
    </row>
    <row r="386" spans="1:14" x14ac:dyDescent="0.35">
      <c r="A386" s="24">
        <v>18937</v>
      </c>
      <c r="B386" s="25" t="s">
        <v>49</v>
      </c>
      <c r="C386" s="25" t="s">
        <v>154</v>
      </c>
      <c r="D386" s="25">
        <v>100</v>
      </c>
      <c r="E386" s="56">
        <v>1.9</v>
      </c>
      <c r="F386" s="56">
        <v>-4.6011926344902102E-2</v>
      </c>
      <c r="G386" s="26" t="s">
        <v>84</v>
      </c>
      <c r="H386" s="26">
        <v>4.1954891012323803E-2</v>
      </c>
      <c r="I386" s="26">
        <v>6.07</v>
      </c>
      <c r="J386" s="27">
        <v>6.4</v>
      </c>
      <c r="K386" s="27">
        <v>-0.12246192469134</v>
      </c>
      <c r="L386" s="28" t="s">
        <v>84</v>
      </c>
      <c r="M386" s="29">
        <v>0.44221704162422598</v>
      </c>
      <c r="N386" s="29">
        <v>-22.83</v>
      </c>
    </row>
    <row r="387" spans="1:14" x14ac:dyDescent="0.35">
      <c r="A387" s="24">
        <v>18938</v>
      </c>
      <c r="B387" s="25" t="s">
        <v>50</v>
      </c>
      <c r="C387" s="25" t="s">
        <v>154</v>
      </c>
      <c r="D387" s="25">
        <v>100</v>
      </c>
      <c r="E387" s="56">
        <v>0.5</v>
      </c>
      <c r="F387" s="56">
        <v>0</v>
      </c>
      <c r="G387" s="26" t="s">
        <v>84</v>
      </c>
      <c r="H387" s="26">
        <v>1.18255559700373E-2</v>
      </c>
      <c r="I387" s="26">
        <v>0.19</v>
      </c>
      <c r="J387" s="27">
        <v>2.1</v>
      </c>
      <c r="K387" s="27">
        <v>0.28399659252005299</v>
      </c>
      <c r="L387" s="28" t="s">
        <v>84</v>
      </c>
      <c r="M387" s="29">
        <v>0.13620069446081001</v>
      </c>
      <c r="N387" s="29">
        <v>-23.55</v>
      </c>
    </row>
    <row r="388" spans="1:14" x14ac:dyDescent="0.35">
      <c r="A388" s="24">
        <v>18939</v>
      </c>
      <c r="B388" s="25" t="s">
        <v>51</v>
      </c>
      <c r="C388" s="25" t="s">
        <v>154</v>
      </c>
      <c r="D388" s="25">
        <v>100</v>
      </c>
      <c r="E388" s="56">
        <v>1.9</v>
      </c>
      <c r="F388" s="56">
        <v>2.8036421592103601E-2</v>
      </c>
      <c r="G388" s="26" t="s">
        <v>84</v>
      </c>
      <c r="H388" s="26">
        <v>3.94629911216084E-2</v>
      </c>
      <c r="I388" s="26">
        <v>4.67</v>
      </c>
      <c r="J388" s="27">
        <v>3.7</v>
      </c>
      <c r="K388" s="27">
        <v>-9.0109842287987504E-2</v>
      </c>
      <c r="L388" s="28" t="s">
        <v>84</v>
      </c>
      <c r="M388" s="29">
        <v>0.235650393193024</v>
      </c>
      <c r="N388" s="29">
        <v>-24.45</v>
      </c>
    </row>
    <row r="389" spans="1:14" x14ac:dyDescent="0.35">
      <c r="A389" s="24">
        <v>18940</v>
      </c>
      <c r="B389" s="25" t="s">
        <v>52</v>
      </c>
      <c r="C389" s="25" t="s">
        <v>154</v>
      </c>
      <c r="D389" s="25">
        <v>100</v>
      </c>
      <c r="E389" s="56">
        <v>1.9</v>
      </c>
      <c r="F389" s="56">
        <v>0.133743121183416</v>
      </c>
      <c r="G389" s="26" t="s">
        <v>84</v>
      </c>
      <c r="H389" s="26">
        <v>3.88286893312444E-2</v>
      </c>
      <c r="I389" s="26">
        <v>0.39</v>
      </c>
      <c r="J389" s="27">
        <v>4.5</v>
      </c>
      <c r="K389" s="27">
        <v>0.215622036310198</v>
      </c>
      <c r="L389" s="28" t="s">
        <v>84</v>
      </c>
      <c r="M389" s="29">
        <v>0.293170815717817</v>
      </c>
      <c r="N389" s="29">
        <v>-24.42</v>
      </c>
    </row>
    <row r="390" spans="1:14" x14ac:dyDescent="0.35">
      <c r="A390" s="24">
        <v>18941</v>
      </c>
      <c r="B390" s="25" t="s">
        <v>91</v>
      </c>
      <c r="C390" s="25" t="s">
        <v>154</v>
      </c>
      <c r="D390" s="25">
        <v>100</v>
      </c>
      <c r="E390" s="56">
        <v>2.6</v>
      </c>
      <c r="F390" s="56">
        <v>-0.11670663533558399</v>
      </c>
      <c r="G390" s="26" t="s">
        <v>84</v>
      </c>
      <c r="H390" s="26">
        <v>5.3530898686465399E-2</v>
      </c>
      <c r="I390" s="26">
        <v>1.67</v>
      </c>
      <c r="J390" s="27">
        <v>7.8</v>
      </c>
      <c r="K390" s="27">
        <v>-0.160065803278893</v>
      </c>
      <c r="L390" s="28" t="s">
        <v>84</v>
      </c>
      <c r="M390" s="29">
        <v>0.54266123734376204</v>
      </c>
      <c r="N390" s="29">
        <v>-23.34</v>
      </c>
    </row>
    <row r="391" spans="1:14" x14ac:dyDescent="0.35">
      <c r="A391" s="24">
        <v>18942</v>
      </c>
      <c r="B391" s="25" t="s">
        <v>92</v>
      </c>
      <c r="C391" s="25" t="s">
        <v>154</v>
      </c>
      <c r="D391" s="25">
        <v>100</v>
      </c>
      <c r="E391" s="56">
        <v>2</v>
      </c>
      <c r="F391" s="56">
        <v>-0.20323052015347501</v>
      </c>
      <c r="G391" s="26" t="s">
        <v>84</v>
      </c>
      <c r="H391" s="26">
        <v>4.3268801863791902E-2</v>
      </c>
      <c r="I391" s="26">
        <v>3.91</v>
      </c>
      <c r="J391" s="27">
        <v>5.2</v>
      </c>
      <c r="K391" s="27">
        <v>0.187815269445366</v>
      </c>
      <c r="L391" s="28" t="s">
        <v>84</v>
      </c>
      <c r="M391" s="29">
        <v>0.35123660755823899</v>
      </c>
      <c r="N391" s="29">
        <v>-22.99</v>
      </c>
    </row>
    <row r="392" spans="1:14" x14ac:dyDescent="0.35">
      <c r="A392" s="24">
        <v>18943</v>
      </c>
      <c r="B392" s="25" t="s">
        <v>3</v>
      </c>
      <c r="C392" s="25" t="s">
        <v>30</v>
      </c>
      <c r="D392" s="25">
        <v>1.1000000000000001</v>
      </c>
      <c r="E392" s="56">
        <v>3.8</v>
      </c>
      <c r="F392" s="56">
        <v>7.0426417874802597E-2</v>
      </c>
      <c r="G392" s="26">
        <v>9.8000000000000007</v>
      </c>
      <c r="H392" s="26">
        <v>0.107809009033321</v>
      </c>
      <c r="I392" s="26">
        <v>11.11</v>
      </c>
      <c r="J392" s="27">
        <v>8.4</v>
      </c>
      <c r="K392" s="27">
        <v>-0.17148390080362599</v>
      </c>
      <c r="L392" s="28">
        <v>42.6</v>
      </c>
      <c r="M392" s="29">
        <v>0.46810604384257998</v>
      </c>
      <c r="N392" s="29">
        <v>-18.350000000000001</v>
      </c>
    </row>
    <row r="393" spans="1:14" x14ac:dyDescent="0.35">
      <c r="A393" s="24">
        <v>18944</v>
      </c>
      <c r="B393" s="25" t="s">
        <v>3</v>
      </c>
      <c r="C393" s="25" t="s">
        <v>30</v>
      </c>
      <c r="D393" s="25">
        <v>0.97099999999999997</v>
      </c>
      <c r="E393" s="56">
        <v>3.3</v>
      </c>
      <c r="F393" s="56">
        <v>0.17076729515186401</v>
      </c>
      <c r="G393" s="26">
        <v>9.75</v>
      </c>
      <c r="H393" s="26">
        <v>9.4715207789380307E-2</v>
      </c>
      <c r="I393" s="26">
        <v>11.13</v>
      </c>
      <c r="J393" s="27">
        <v>7.4</v>
      </c>
      <c r="K393" s="27">
        <v>0.15032180392906799</v>
      </c>
      <c r="L393" s="28">
        <v>42.2</v>
      </c>
      <c r="M393" s="29">
        <v>0.40978360761833299</v>
      </c>
      <c r="N393" s="29">
        <v>-18.239999999999998</v>
      </c>
    </row>
    <row r="394" spans="1:14" x14ac:dyDescent="0.35">
      <c r="A394" s="24">
        <v>18945</v>
      </c>
      <c r="B394" s="25" t="s">
        <v>93</v>
      </c>
      <c r="C394" s="25" t="s">
        <v>154</v>
      </c>
      <c r="D394" s="25">
        <v>100</v>
      </c>
      <c r="E394" s="56">
        <v>2.4</v>
      </c>
      <c r="F394" s="56">
        <v>-0.43785110084537698</v>
      </c>
      <c r="G394" s="26" t="s">
        <v>84</v>
      </c>
      <c r="H394" s="26">
        <v>5.0653886994457602E-2</v>
      </c>
      <c r="I394" s="26">
        <v>8.07</v>
      </c>
      <c r="J394" s="27">
        <v>5.9</v>
      </c>
      <c r="K394" s="27">
        <v>-0.24314044049342001</v>
      </c>
      <c r="L394" s="28" t="s">
        <v>84</v>
      </c>
      <c r="M394" s="29">
        <v>0.39531528048019499</v>
      </c>
      <c r="N394" s="29">
        <v>-24.95</v>
      </c>
    </row>
    <row r="395" spans="1:14" x14ac:dyDescent="0.35">
      <c r="A395" s="24">
        <v>18946</v>
      </c>
      <c r="B395" s="25" t="s">
        <v>94</v>
      </c>
      <c r="C395" s="25" t="s">
        <v>154</v>
      </c>
      <c r="D395" s="25">
        <v>100</v>
      </c>
      <c r="E395" s="56">
        <v>1.9</v>
      </c>
      <c r="F395" s="56">
        <v>0.14273087355976</v>
      </c>
      <c r="G395" s="26" t="s">
        <v>84</v>
      </c>
      <c r="H395" s="26">
        <v>4.2204081001395298E-2</v>
      </c>
      <c r="I395" s="26">
        <v>2.4</v>
      </c>
      <c r="J395" s="27">
        <v>4.8</v>
      </c>
      <c r="K395" s="27">
        <v>9.7313979923474403E-2</v>
      </c>
      <c r="L395" s="28" t="s">
        <v>84</v>
      </c>
      <c r="M395" s="29">
        <v>0.30571430997726801</v>
      </c>
      <c r="N395" s="29">
        <v>-25.44</v>
      </c>
    </row>
    <row r="396" spans="1:14" x14ac:dyDescent="0.35">
      <c r="A396" s="24">
        <v>18947</v>
      </c>
      <c r="B396" s="25" t="s">
        <v>95</v>
      </c>
      <c r="C396" s="25" t="s">
        <v>154</v>
      </c>
      <c r="D396" s="25">
        <v>100</v>
      </c>
      <c r="E396" s="56">
        <v>2.4</v>
      </c>
      <c r="F396" s="56">
        <v>-0.120462710955671</v>
      </c>
      <c r="G396" s="26" t="s">
        <v>84</v>
      </c>
      <c r="H396" s="26">
        <v>4.8886903435586701E-2</v>
      </c>
      <c r="I396" s="26">
        <v>1.65</v>
      </c>
      <c r="J396" s="27">
        <v>5.9</v>
      </c>
      <c r="K396" s="27">
        <v>-0.27981899968795398</v>
      </c>
      <c r="L396" s="28" t="s">
        <v>84</v>
      </c>
      <c r="M396" s="29">
        <v>0.37654815991298601</v>
      </c>
      <c r="N396" s="29">
        <v>-18.32</v>
      </c>
    </row>
    <row r="397" spans="1:14" x14ac:dyDescent="0.35">
      <c r="A397" s="24">
        <v>18948</v>
      </c>
      <c r="B397" s="25" t="s">
        <v>96</v>
      </c>
      <c r="C397" s="25" t="s">
        <v>154</v>
      </c>
      <c r="D397" s="25">
        <v>100</v>
      </c>
      <c r="E397" s="56">
        <v>1.8</v>
      </c>
      <c r="F397" s="56">
        <v>0.13562115899334901</v>
      </c>
      <c r="G397" s="26" t="s">
        <v>84</v>
      </c>
      <c r="H397" s="26">
        <v>4.0006678370491697E-2</v>
      </c>
      <c r="I397" s="26">
        <v>6.69</v>
      </c>
      <c r="J397" s="27">
        <v>5.5</v>
      </c>
      <c r="K397" s="27">
        <v>5.4585312214280202E-2</v>
      </c>
      <c r="L397" s="28" t="s">
        <v>84</v>
      </c>
      <c r="M397" s="29">
        <v>0.36063620811583202</v>
      </c>
      <c r="N397" s="29">
        <v>-24.3</v>
      </c>
    </row>
    <row r="398" spans="1:14" x14ac:dyDescent="0.35">
      <c r="A398" s="24">
        <v>18949</v>
      </c>
      <c r="B398" s="25" t="s">
        <v>97</v>
      </c>
      <c r="C398" s="25" t="s">
        <v>154</v>
      </c>
      <c r="D398" s="25">
        <v>100</v>
      </c>
      <c r="E398" s="56">
        <v>2.1</v>
      </c>
      <c r="F398" s="56">
        <v>-0.184584287611256</v>
      </c>
      <c r="G398" s="26" t="s">
        <v>84</v>
      </c>
      <c r="H398" s="26">
        <v>4.6417657180241399E-2</v>
      </c>
      <c r="I398" s="26">
        <v>6.08</v>
      </c>
      <c r="J398" s="27">
        <v>5.0999999999999996</v>
      </c>
      <c r="K398" s="27">
        <v>3.88249551747522E-2</v>
      </c>
      <c r="L398" s="28" t="s">
        <v>84</v>
      </c>
      <c r="M398" s="29">
        <v>0.32833109630185198</v>
      </c>
      <c r="N398" s="29">
        <v>-24.95</v>
      </c>
    </row>
    <row r="399" spans="1:14" x14ac:dyDescent="0.35">
      <c r="A399" s="24">
        <v>18950</v>
      </c>
      <c r="B399" s="25" t="s">
        <v>98</v>
      </c>
      <c r="C399" s="25" t="s">
        <v>154</v>
      </c>
      <c r="D399" s="25">
        <v>100</v>
      </c>
      <c r="E399" s="56">
        <v>2</v>
      </c>
      <c r="F399" s="56">
        <v>8.7194612607088801E-2</v>
      </c>
      <c r="G399" s="26" t="s">
        <v>84</v>
      </c>
      <c r="H399" s="26">
        <v>4.3948410924896097E-2</v>
      </c>
      <c r="I399" s="26">
        <v>1.92</v>
      </c>
      <c r="J399" s="27">
        <v>6.1</v>
      </c>
      <c r="K399" s="27">
        <v>2.5416542159028999E-2</v>
      </c>
      <c r="L399" s="28" t="s">
        <v>84</v>
      </c>
      <c r="M399" s="29">
        <v>0.39306964212172502</v>
      </c>
      <c r="N399" s="29">
        <v>-24.87</v>
      </c>
    </row>
    <row r="400" spans="1:14" x14ac:dyDescent="0.35">
      <c r="A400" s="24">
        <v>18951</v>
      </c>
      <c r="B400" s="25" t="s">
        <v>99</v>
      </c>
      <c r="C400" s="25" t="s">
        <v>154</v>
      </c>
      <c r="D400" s="25">
        <v>100</v>
      </c>
      <c r="E400" s="56">
        <v>2.4</v>
      </c>
      <c r="F400" s="56">
        <v>1.11340813020444E-2</v>
      </c>
      <c r="G400" s="26" t="s">
        <v>84</v>
      </c>
      <c r="H400" s="26">
        <v>4.9815702485762399E-2</v>
      </c>
      <c r="I400" s="26">
        <v>1.73</v>
      </c>
      <c r="J400" s="27">
        <v>6.1</v>
      </c>
      <c r="K400" s="27">
        <v>9.3639640843574193E-3</v>
      </c>
      <c r="L400" s="28" t="s">
        <v>84</v>
      </c>
      <c r="M400" s="29">
        <v>0.40003112103298</v>
      </c>
      <c r="N400" s="29">
        <v>-20.98</v>
      </c>
    </row>
    <row r="401" spans="1:14" x14ac:dyDescent="0.35">
      <c r="A401" s="24">
        <v>18952</v>
      </c>
      <c r="B401" s="25" t="s">
        <v>100</v>
      </c>
      <c r="C401" s="25" t="s">
        <v>154</v>
      </c>
      <c r="D401" s="25">
        <v>100</v>
      </c>
      <c r="E401" s="56">
        <v>3.1</v>
      </c>
      <c r="F401" s="56">
        <v>0.20282808347982201</v>
      </c>
      <c r="G401" s="26" t="s">
        <v>84</v>
      </c>
      <c r="H401" s="26">
        <v>6.5537325432639695E-2</v>
      </c>
      <c r="I401" s="26">
        <v>6.24</v>
      </c>
      <c r="J401" s="27">
        <v>6.4</v>
      </c>
      <c r="K401" s="27">
        <v>-7.3088885857807206E-2</v>
      </c>
      <c r="L401" s="28" t="s">
        <v>84</v>
      </c>
      <c r="M401" s="29">
        <v>0.43544804600083997</v>
      </c>
      <c r="N401" s="29">
        <v>-26.27</v>
      </c>
    </row>
    <row r="402" spans="1:14" x14ac:dyDescent="0.35">
      <c r="A402" s="24">
        <v>18953</v>
      </c>
      <c r="B402" s="25" t="s">
        <v>101</v>
      </c>
      <c r="C402" s="25" t="s">
        <v>154</v>
      </c>
      <c r="D402" s="25">
        <v>100</v>
      </c>
      <c r="E402" s="56">
        <v>1.2</v>
      </c>
      <c r="F402" s="56">
        <v>-2.9377877170721999E-2</v>
      </c>
      <c r="G402" s="26" t="s">
        <v>84</v>
      </c>
      <c r="H402" s="26">
        <v>2.4624859954166502E-2</v>
      </c>
      <c r="I402" s="26">
        <v>5.2</v>
      </c>
      <c r="J402" s="27">
        <v>3.1</v>
      </c>
      <c r="K402" s="27">
        <v>-7.4433118929672401E-2</v>
      </c>
      <c r="L402" s="28" t="s">
        <v>84</v>
      </c>
      <c r="M402" s="29">
        <v>0.201901656720027</v>
      </c>
      <c r="N402" s="29">
        <v>-21.9</v>
      </c>
    </row>
    <row r="403" spans="1:14" x14ac:dyDescent="0.35">
      <c r="A403" s="24">
        <v>18954</v>
      </c>
      <c r="B403" s="25" t="s">
        <v>102</v>
      </c>
      <c r="C403" s="25" t="s">
        <v>154</v>
      </c>
      <c r="D403" s="25">
        <v>100</v>
      </c>
      <c r="E403" s="56">
        <v>2</v>
      </c>
      <c r="F403" s="56">
        <v>9.7121383888509896E-2</v>
      </c>
      <c r="G403" s="26" t="s">
        <v>84</v>
      </c>
      <c r="H403" s="26">
        <v>4.31328800515711E-2</v>
      </c>
      <c r="I403" s="26">
        <v>1.9</v>
      </c>
      <c r="J403" s="27">
        <v>4.7</v>
      </c>
      <c r="K403" s="27">
        <v>-0.102331783473845</v>
      </c>
      <c r="L403" s="28" t="s">
        <v>84</v>
      </c>
      <c r="M403" s="29">
        <v>0.30770330395191198</v>
      </c>
      <c r="N403" s="29">
        <v>-25.74</v>
      </c>
    </row>
    <row r="404" spans="1:14" x14ac:dyDescent="0.35">
      <c r="A404" s="24">
        <v>18955</v>
      </c>
      <c r="B404" s="25" t="s">
        <v>103</v>
      </c>
      <c r="C404" s="25" t="s">
        <v>154</v>
      </c>
      <c r="D404" s="25">
        <v>100</v>
      </c>
      <c r="E404" s="56">
        <v>4.4000000000000004</v>
      </c>
      <c r="F404" s="56">
        <v>-0.19625495114483599</v>
      </c>
      <c r="G404" s="26" t="s">
        <v>84</v>
      </c>
      <c r="H404" s="26">
        <v>8.8983838040734897E-2</v>
      </c>
      <c r="I404" s="26">
        <v>1.54</v>
      </c>
      <c r="J404" s="27">
        <v>11.4</v>
      </c>
      <c r="K404" s="27">
        <v>-0.10108118705221</v>
      </c>
      <c r="L404" s="28" t="s">
        <v>84</v>
      </c>
      <c r="M404" s="29">
        <v>0.86025866232728398</v>
      </c>
      <c r="N404" s="29">
        <v>-24.93</v>
      </c>
    </row>
    <row r="405" spans="1:14" x14ac:dyDescent="0.35">
      <c r="A405" s="24">
        <v>18956</v>
      </c>
      <c r="B405" s="25" t="s">
        <v>104</v>
      </c>
      <c r="C405" s="25" t="s">
        <v>154</v>
      </c>
      <c r="D405" s="25">
        <v>100</v>
      </c>
      <c r="E405" s="56">
        <v>0.8</v>
      </c>
      <c r="F405" s="56">
        <v>0.11509688864119701</v>
      </c>
      <c r="G405" s="26" t="s">
        <v>84</v>
      </c>
      <c r="H405" s="26">
        <v>1.86443002164495E-2</v>
      </c>
      <c r="I405" s="26">
        <v>5</v>
      </c>
      <c r="J405" s="27">
        <v>2.5</v>
      </c>
      <c r="K405" s="27">
        <v>0.18414388434456</v>
      </c>
      <c r="L405" s="28" t="s">
        <v>84</v>
      </c>
      <c r="M405" s="29">
        <v>0.16629224846429899</v>
      </c>
      <c r="N405" s="29">
        <v>-23.69</v>
      </c>
    </row>
    <row r="406" spans="1:14" x14ac:dyDescent="0.35">
      <c r="A406" s="24">
        <v>18957</v>
      </c>
      <c r="B406" s="25" t="s">
        <v>105</v>
      </c>
      <c r="C406" s="25" t="s">
        <v>154</v>
      </c>
      <c r="D406" s="25">
        <v>100</v>
      </c>
      <c r="E406" s="56">
        <v>0.9</v>
      </c>
      <c r="F406" s="56">
        <v>-0.126230969943464</v>
      </c>
      <c r="G406" s="26" t="s">
        <v>84</v>
      </c>
      <c r="H406" s="26">
        <v>2.15213119084573E-2</v>
      </c>
      <c r="I406" s="26">
        <v>0.89</v>
      </c>
      <c r="J406" s="27">
        <v>3</v>
      </c>
      <c r="K406" s="27">
        <v>-0.16823068410866199</v>
      </c>
      <c r="L406" s="28" t="s">
        <v>84</v>
      </c>
      <c r="M406" s="29">
        <v>0.189839370680249</v>
      </c>
      <c r="N406" s="29">
        <v>-27.29</v>
      </c>
    </row>
    <row r="407" spans="1:14" x14ac:dyDescent="0.35">
      <c r="A407" s="24">
        <v>18958</v>
      </c>
      <c r="B407" s="25" t="s">
        <v>106</v>
      </c>
      <c r="C407" s="25" t="s">
        <v>154</v>
      </c>
      <c r="D407" s="25">
        <v>100</v>
      </c>
      <c r="E407" s="56">
        <v>1.9</v>
      </c>
      <c r="F407" s="56">
        <v>4.8292400829375E-3</v>
      </c>
      <c r="G407" s="26" t="s">
        <v>84</v>
      </c>
      <c r="H407" s="26">
        <v>4.1343242857330001E-2</v>
      </c>
      <c r="I407" s="26">
        <v>4.71</v>
      </c>
      <c r="J407" s="27">
        <v>4.7</v>
      </c>
      <c r="K407" s="27">
        <v>0.146439595654763</v>
      </c>
      <c r="L407" s="28" t="s">
        <v>84</v>
      </c>
      <c r="M407" s="29">
        <v>0.30362907435868902</v>
      </c>
      <c r="N407" s="29">
        <v>-24.42</v>
      </c>
    </row>
    <row r="408" spans="1:14" x14ac:dyDescent="0.35">
      <c r="A408" s="24">
        <v>18959</v>
      </c>
      <c r="B408" s="25" t="s">
        <v>107</v>
      </c>
      <c r="C408" s="25" t="s">
        <v>154</v>
      </c>
      <c r="D408" s="25">
        <v>100</v>
      </c>
      <c r="E408" s="56">
        <v>0.6</v>
      </c>
      <c r="F408" s="56">
        <v>-0.197328115607798</v>
      </c>
      <c r="G408" s="26" t="s">
        <v>84</v>
      </c>
      <c r="H408" s="26">
        <v>1.39776513302006E-2</v>
      </c>
      <c r="I408" s="26">
        <v>3.4</v>
      </c>
      <c r="J408" s="27">
        <v>2.1</v>
      </c>
      <c r="K408" s="27">
        <v>-0.24279782420062801</v>
      </c>
      <c r="L408" s="28" t="s">
        <v>84</v>
      </c>
      <c r="M408" s="29">
        <v>0.12920713500157699</v>
      </c>
      <c r="N408" s="29">
        <v>-20.76</v>
      </c>
    </row>
    <row r="409" spans="1:14" x14ac:dyDescent="0.35">
      <c r="A409" s="24">
        <v>18960</v>
      </c>
      <c r="B409" s="25" t="s">
        <v>108</v>
      </c>
      <c r="C409" s="25" t="s">
        <v>154</v>
      </c>
      <c r="D409" s="25">
        <v>100</v>
      </c>
      <c r="E409" s="56">
        <v>2.5</v>
      </c>
      <c r="F409" s="56">
        <v>3.0048604960031301E-2</v>
      </c>
      <c r="G409" s="26" t="s">
        <v>84</v>
      </c>
      <c r="H409" s="26">
        <v>5.3848049581647399E-2</v>
      </c>
      <c r="I409" s="26">
        <v>1.05</v>
      </c>
      <c r="J409" s="27">
        <v>5.6</v>
      </c>
      <c r="K409" s="27">
        <v>0.132704166640014</v>
      </c>
      <c r="L409" s="28" t="s">
        <v>84</v>
      </c>
      <c r="M409" s="29">
        <v>0.35784520044173501</v>
      </c>
      <c r="N409" s="29">
        <v>-25.58</v>
      </c>
    </row>
    <row r="410" spans="1:14" x14ac:dyDescent="0.35">
      <c r="A410" s="24">
        <v>18961</v>
      </c>
      <c r="B410" s="25" t="s">
        <v>109</v>
      </c>
      <c r="C410" s="25" t="s">
        <v>154</v>
      </c>
      <c r="D410" s="25">
        <v>100</v>
      </c>
      <c r="E410" s="56">
        <v>0.8</v>
      </c>
      <c r="F410" s="56">
        <v>0.18310868647475301</v>
      </c>
      <c r="G410" s="26" t="s">
        <v>84</v>
      </c>
      <c r="H410" s="26">
        <v>1.7353043000351499E-2</v>
      </c>
      <c r="I410" s="26">
        <v>5.0599999999999996</v>
      </c>
      <c r="J410" s="27">
        <v>2.2000000000000002</v>
      </c>
      <c r="K410" s="27">
        <v>9.4403876370256004E-2</v>
      </c>
      <c r="L410" s="28" t="s">
        <v>84</v>
      </c>
      <c r="M410" s="29">
        <v>0.137387674736001</v>
      </c>
      <c r="N410" s="29">
        <v>-22.97</v>
      </c>
    </row>
    <row r="411" spans="1:14" x14ac:dyDescent="0.35">
      <c r="A411" s="24">
        <v>18962</v>
      </c>
      <c r="B411" s="25" t="s">
        <v>110</v>
      </c>
      <c r="C411" s="25" t="s">
        <v>154</v>
      </c>
      <c r="D411" s="25">
        <v>100</v>
      </c>
      <c r="E411" s="56">
        <v>2.1</v>
      </c>
      <c r="F411" s="56">
        <v>4.6950945249424302E-3</v>
      </c>
      <c r="G411" s="26" t="s">
        <v>84</v>
      </c>
      <c r="H411" s="26">
        <v>4.5194360870253802E-2</v>
      </c>
      <c r="I411" s="26">
        <v>6.82</v>
      </c>
      <c r="J411" s="27">
        <v>5.7</v>
      </c>
      <c r="K411" s="27">
        <v>5.1875532016731403E-2</v>
      </c>
      <c r="L411" s="28" t="s">
        <v>84</v>
      </c>
      <c r="M411" s="29">
        <v>0.36682775387561201</v>
      </c>
      <c r="N411" s="29">
        <v>-23.08</v>
      </c>
    </row>
    <row r="412" spans="1:14" x14ac:dyDescent="0.35">
      <c r="A412" s="24">
        <v>18963</v>
      </c>
      <c r="B412" s="25" t="s">
        <v>111</v>
      </c>
      <c r="C412" s="25" t="s">
        <v>154</v>
      </c>
      <c r="D412" s="25">
        <v>100</v>
      </c>
      <c r="E412" s="56">
        <v>3.5</v>
      </c>
      <c r="F412" s="56">
        <v>0.12609682438546899</v>
      </c>
      <c r="G412" s="26" t="s">
        <v>84</v>
      </c>
      <c r="H412" s="26">
        <v>7.4825315934397202E-2</v>
      </c>
      <c r="I412" s="26">
        <v>2.12</v>
      </c>
      <c r="J412" s="27">
        <v>6.9</v>
      </c>
      <c r="K412" s="27">
        <v>-2.2506322169951999E-2</v>
      </c>
      <c r="L412" s="28" t="s">
        <v>84</v>
      </c>
      <c r="M412" s="29">
        <v>0.46518671397656902</v>
      </c>
      <c r="N412" s="29">
        <v>-24.89</v>
      </c>
    </row>
    <row r="413" spans="1:14" x14ac:dyDescent="0.35">
      <c r="A413" s="24">
        <v>18964</v>
      </c>
      <c r="B413" s="25" t="s">
        <v>112</v>
      </c>
      <c r="C413" s="25" t="s">
        <v>154</v>
      </c>
      <c r="D413" s="25">
        <v>100</v>
      </c>
      <c r="E413" s="56">
        <v>1.7</v>
      </c>
      <c r="F413" s="56">
        <v>-0.28465687377266002</v>
      </c>
      <c r="G413" s="26" t="s">
        <v>84</v>
      </c>
      <c r="H413" s="26">
        <v>3.7107013043113798E-2</v>
      </c>
      <c r="I413" s="26">
        <v>6.93</v>
      </c>
      <c r="J413" s="27">
        <v>5.3</v>
      </c>
      <c r="K413" s="27">
        <v>2.2861386793753E-3</v>
      </c>
      <c r="L413" s="28" t="s">
        <v>84</v>
      </c>
      <c r="M413" s="29">
        <v>0.34202949028851498</v>
      </c>
      <c r="N413" s="29">
        <v>-24.19</v>
      </c>
    </row>
    <row r="414" spans="1:14" x14ac:dyDescent="0.35">
      <c r="A414" s="24">
        <v>18965</v>
      </c>
      <c r="B414" s="25" t="s">
        <v>113</v>
      </c>
      <c r="C414" s="25" t="s">
        <v>154</v>
      </c>
      <c r="D414" s="25">
        <v>100</v>
      </c>
      <c r="E414" s="56">
        <v>2.7</v>
      </c>
      <c r="F414" s="56">
        <v>6.3316703308391495E-2</v>
      </c>
      <c r="G414" s="26" t="s">
        <v>84</v>
      </c>
      <c r="H414" s="26">
        <v>5.7563245782350399E-2</v>
      </c>
      <c r="I414" s="26">
        <v>0.93</v>
      </c>
      <c r="J414" s="27">
        <v>5.9</v>
      </c>
      <c r="K414" s="27">
        <v>-8.0772467387242794E-2</v>
      </c>
      <c r="L414" s="28" t="s">
        <v>84</v>
      </c>
      <c r="M414" s="29">
        <v>0.38857836540478702</v>
      </c>
      <c r="N414" s="29">
        <v>-25.54</v>
      </c>
    </row>
    <row r="415" spans="1:14" x14ac:dyDescent="0.35">
      <c r="A415" s="24">
        <v>18966</v>
      </c>
      <c r="B415" s="25" t="s">
        <v>114</v>
      </c>
      <c r="C415" s="25" t="s">
        <v>154</v>
      </c>
      <c r="D415" s="25">
        <v>100</v>
      </c>
      <c r="E415" s="56">
        <v>0.8</v>
      </c>
      <c r="F415" s="56">
        <v>-0.178547737507806</v>
      </c>
      <c r="G415" s="26" t="s">
        <v>84</v>
      </c>
      <c r="H415" s="26">
        <v>1.7942037519975199E-2</v>
      </c>
      <c r="I415" s="26">
        <v>4.18</v>
      </c>
      <c r="J415" s="27">
        <v>2.2999999999999998</v>
      </c>
      <c r="K415" s="27">
        <v>-5.4707416783431301E-2</v>
      </c>
      <c r="L415" s="28" t="s">
        <v>84</v>
      </c>
      <c r="M415" s="29">
        <v>0.14332257611195601</v>
      </c>
      <c r="N415" s="29">
        <v>-22.98</v>
      </c>
    </row>
    <row r="416" spans="1:14" x14ac:dyDescent="0.35">
      <c r="A416" s="24">
        <v>18967</v>
      </c>
      <c r="B416" s="25" t="s">
        <v>115</v>
      </c>
      <c r="C416" s="25" t="s">
        <v>154</v>
      </c>
      <c r="D416" s="25">
        <v>100</v>
      </c>
      <c r="E416" s="56">
        <v>3.6</v>
      </c>
      <c r="F416" s="56">
        <v>1.24755368806628E-2</v>
      </c>
      <c r="G416" s="26" t="s">
        <v>84</v>
      </c>
      <c r="H416" s="26">
        <v>7.3511405082929096E-2</v>
      </c>
      <c r="I416" s="26">
        <v>6.49</v>
      </c>
      <c r="J416" s="27">
        <v>7.1</v>
      </c>
      <c r="K416" s="27">
        <v>-0.11663363601636401</v>
      </c>
      <c r="L416" s="28" t="s">
        <v>84</v>
      </c>
      <c r="M416" s="29">
        <v>0.48106658522574602</v>
      </c>
      <c r="N416" s="29">
        <v>-25.61</v>
      </c>
    </row>
    <row r="417" spans="1:14" x14ac:dyDescent="0.35">
      <c r="A417" s="24">
        <v>18968</v>
      </c>
      <c r="B417" s="25" t="s">
        <v>116</v>
      </c>
      <c r="C417" s="25" t="s">
        <v>154</v>
      </c>
      <c r="D417" s="25">
        <v>100</v>
      </c>
      <c r="E417" s="56">
        <v>2.5</v>
      </c>
      <c r="F417" s="56">
        <v>-0.15292593595706</v>
      </c>
      <c r="G417" s="26" t="s">
        <v>84</v>
      </c>
      <c r="H417" s="26">
        <v>5.5320535880706498E-2</v>
      </c>
      <c r="I417" s="26">
        <v>5.98</v>
      </c>
      <c r="J417" s="27">
        <v>7.9</v>
      </c>
      <c r="K417" s="27">
        <v>-0.11319413971883301</v>
      </c>
      <c r="L417" s="28" t="s">
        <v>84</v>
      </c>
      <c r="M417" s="29">
        <v>0.57467762422593904</v>
      </c>
      <c r="N417" s="29">
        <v>-22.96</v>
      </c>
    </row>
    <row r="418" spans="1:14" x14ac:dyDescent="0.35">
      <c r="A418" s="24">
        <v>18969</v>
      </c>
      <c r="B418" s="25" t="s">
        <v>3</v>
      </c>
      <c r="C418" s="25" t="s">
        <v>30</v>
      </c>
      <c r="D418" s="25">
        <v>1.17</v>
      </c>
      <c r="E418" s="56">
        <v>4</v>
      </c>
      <c r="F418" s="56">
        <v>-5.55362609527821E-2</v>
      </c>
      <c r="G418" s="26">
        <v>9.76</v>
      </c>
      <c r="H418" s="26">
        <v>0.114242641478441</v>
      </c>
      <c r="I418" s="26">
        <v>11.33</v>
      </c>
      <c r="J418" s="27">
        <v>9.1999999999999993</v>
      </c>
      <c r="K418" s="27">
        <v>0.15030260925873101</v>
      </c>
      <c r="L418" s="28">
        <v>44.1</v>
      </c>
      <c r="M418" s="29">
        <v>0.51616270471382397</v>
      </c>
      <c r="N418" s="29">
        <v>-18.5</v>
      </c>
    </row>
    <row r="419" spans="1:14" x14ac:dyDescent="0.35">
      <c r="A419" s="24">
        <v>18970</v>
      </c>
      <c r="B419" s="25" t="s">
        <v>146</v>
      </c>
      <c r="C419" s="25" t="s">
        <v>30</v>
      </c>
      <c r="D419" s="25">
        <v>0.98099999999999998</v>
      </c>
      <c r="E419" s="56">
        <v>3.6</v>
      </c>
      <c r="F419" s="56">
        <v>-7.0426417875024697E-2</v>
      </c>
      <c r="G419" s="26">
        <v>9.6999999999999993</v>
      </c>
      <c r="H419" s="26">
        <v>9.5168280496783095E-2</v>
      </c>
      <c r="I419" s="26">
        <v>47.65</v>
      </c>
      <c r="J419" s="27">
        <v>2.4</v>
      </c>
      <c r="K419" s="27">
        <v>-0.19964774301579999</v>
      </c>
      <c r="L419" s="28">
        <v>41.5</v>
      </c>
      <c r="M419" s="29">
        <v>0.40689635830030102</v>
      </c>
      <c r="N419" s="29">
        <v>36.31</v>
      </c>
    </row>
    <row r="420" spans="1:14" x14ac:dyDescent="0.35">
      <c r="A420" s="24">
        <v>18971</v>
      </c>
      <c r="B420" s="25" t="s">
        <v>4</v>
      </c>
      <c r="C420" s="25" t="s">
        <v>30</v>
      </c>
      <c r="D420" s="25">
        <v>1.173</v>
      </c>
      <c r="E420" s="56">
        <v>4.2</v>
      </c>
      <c r="F420" s="56">
        <v>-2.3609618182818301E-2</v>
      </c>
      <c r="G420" s="26">
        <v>9.5299999999999994</v>
      </c>
      <c r="H420" s="26">
        <v>0.11181870249383601</v>
      </c>
      <c r="I420" s="26">
        <v>-4.49</v>
      </c>
      <c r="J420" s="27">
        <v>2.9</v>
      </c>
      <c r="K420" s="27">
        <v>9.2365416994339297E-2</v>
      </c>
      <c r="L420" s="28">
        <v>40.6</v>
      </c>
      <c r="M420" s="29">
        <v>0.47644698631689397</v>
      </c>
      <c r="N420" s="29">
        <v>-26.31</v>
      </c>
    </row>
    <row r="421" spans="1:14" x14ac:dyDescent="0.35">
      <c r="A421" s="24">
        <v>18972</v>
      </c>
      <c r="B421" s="25" t="s">
        <v>11</v>
      </c>
      <c r="C421" s="25" t="s">
        <v>31</v>
      </c>
      <c r="D421" s="25">
        <v>1.0669999999999999</v>
      </c>
      <c r="E421" s="56">
        <v>3.7</v>
      </c>
      <c r="F421" s="56">
        <v>-9.2560434921340501E-2</v>
      </c>
      <c r="G421" s="26">
        <v>11.7</v>
      </c>
      <c r="H421" s="26">
        <v>0.124685967384076</v>
      </c>
      <c r="I421" s="26">
        <v>4.16</v>
      </c>
      <c r="J421" s="27">
        <v>8.9</v>
      </c>
      <c r="K421" s="27">
        <v>-0.28494907171585299</v>
      </c>
      <c r="L421" s="28">
        <v>30.2</v>
      </c>
      <c r="M421" s="29">
        <v>0.32204330889813798</v>
      </c>
      <c r="N421" s="29">
        <v>-13.5</v>
      </c>
    </row>
    <row r="422" spans="1:14" x14ac:dyDescent="0.35">
      <c r="A422" s="24">
        <v>18973</v>
      </c>
      <c r="B422" s="25" t="s">
        <v>32</v>
      </c>
      <c r="C422" s="25" t="s">
        <v>152</v>
      </c>
      <c r="D422" s="25">
        <v>3.0430000000000001</v>
      </c>
      <c r="E422" s="56">
        <v>1.5</v>
      </c>
      <c r="F422" s="56">
        <v>-0.43530233524613499</v>
      </c>
      <c r="G422" s="26">
        <v>2.73</v>
      </c>
      <c r="H422" s="26">
        <v>8.3184507385979004E-2</v>
      </c>
      <c r="I422" s="26">
        <v>2.21</v>
      </c>
      <c r="J422" s="27">
        <v>6.7</v>
      </c>
      <c r="K422" s="27">
        <v>0.12271891990833</v>
      </c>
      <c r="L422" s="28">
        <v>43.4</v>
      </c>
      <c r="M422" s="29">
        <v>1.3195976464696499</v>
      </c>
      <c r="N422" s="29">
        <v>-26.04</v>
      </c>
    </row>
    <row r="423" spans="1:14" x14ac:dyDescent="0.35">
      <c r="A423" s="24">
        <v>18974</v>
      </c>
      <c r="B423" s="25" t="s">
        <v>132</v>
      </c>
      <c r="C423" s="25" t="s">
        <v>154</v>
      </c>
      <c r="D423" s="25">
        <v>100</v>
      </c>
      <c r="E423" s="56">
        <v>0.5</v>
      </c>
      <c r="F423" s="56">
        <v>-0.41316831819970801</v>
      </c>
      <c r="G423" s="26" t="s">
        <v>84</v>
      </c>
      <c r="H423" s="26">
        <v>1.1304522356524099E-2</v>
      </c>
      <c r="I423" s="26">
        <v>-2.1800000000000002</v>
      </c>
      <c r="J423" s="27">
        <v>2</v>
      </c>
      <c r="K423" s="27">
        <v>0.370847314146382</v>
      </c>
      <c r="L423" s="28" t="s">
        <v>84</v>
      </c>
      <c r="M423" s="29">
        <v>0.126801093903217</v>
      </c>
      <c r="N423" s="29">
        <v>-24.22</v>
      </c>
    </row>
    <row r="424" spans="1:14" x14ac:dyDescent="0.35">
      <c r="A424" s="24">
        <v>18975</v>
      </c>
      <c r="B424" s="25" t="s">
        <v>133</v>
      </c>
      <c r="C424" s="25" t="s">
        <v>154</v>
      </c>
      <c r="D424" s="25">
        <v>100</v>
      </c>
      <c r="E424" s="56">
        <v>2</v>
      </c>
      <c r="F424" s="56">
        <v>9.8865276140669395E-2</v>
      </c>
      <c r="G424" s="26" t="s">
        <v>84</v>
      </c>
      <c r="H424" s="26">
        <v>4.2090812824544598E-2</v>
      </c>
      <c r="I424" s="26">
        <v>4.82</v>
      </c>
      <c r="J424" s="27">
        <v>4</v>
      </c>
      <c r="K424" s="27">
        <v>2.83329883102529E-2</v>
      </c>
      <c r="L424" s="28" t="s">
        <v>84</v>
      </c>
      <c r="M424" s="29">
        <v>0.25181898937400299</v>
      </c>
      <c r="N424" s="29">
        <v>-24.57</v>
      </c>
    </row>
    <row r="425" spans="1:14" x14ac:dyDescent="0.35">
      <c r="A425" s="24">
        <v>18976</v>
      </c>
      <c r="B425" s="25" t="s">
        <v>134</v>
      </c>
      <c r="C425" s="25" t="s">
        <v>154</v>
      </c>
      <c r="D425" s="25">
        <v>100</v>
      </c>
      <c r="E425" s="56">
        <v>1.9</v>
      </c>
      <c r="F425" s="56">
        <v>-0.17452337077206201</v>
      </c>
      <c r="G425" s="26" t="s">
        <v>84</v>
      </c>
      <c r="H425" s="26">
        <v>4.1524471940291102E-2</v>
      </c>
      <c r="I425" s="26">
        <v>0.5</v>
      </c>
      <c r="J425" s="27">
        <v>5.0999999999999996</v>
      </c>
      <c r="K425" s="27">
        <v>-1.2980688047087899E-3</v>
      </c>
      <c r="L425" s="28" t="s">
        <v>84</v>
      </c>
      <c r="M425" s="29">
        <v>0.31941270396393101</v>
      </c>
      <c r="N425" s="29">
        <v>-23.99</v>
      </c>
    </row>
    <row r="426" spans="1:14" x14ac:dyDescent="0.35">
      <c r="A426" s="24">
        <v>18977</v>
      </c>
      <c r="B426" s="25" t="s">
        <v>135</v>
      </c>
      <c r="C426" s="25" t="s">
        <v>154</v>
      </c>
      <c r="D426" s="25">
        <v>100</v>
      </c>
      <c r="E426" s="56">
        <v>2.6</v>
      </c>
      <c r="F426" s="56">
        <v>4.02436673541118E-4</v>
      </c>
      <c r="G426" s="26" t="s">
        <v>84</v>
      </c>
      <c r="H426" s="26">
        <v>5.4323775924420302E-2</v>
      </c>
      <c r="I426" s="26">
        <v>1.83</v>
      </c>
      <c r="J426" s="27">
        <v>8.1</v>
      </c>
      <c r="K426" s="27">
        <v>3.12583699636602E-3</v>
      </c>
      <c r="L426" s="28" t="s">
        <v>84</v>
      </c>
      <c r="M426" s="29">
        <v>0.53188217322310904</v>
      </c>
      <c r="N426" s="29">
        <v>-23.5</v>
      </c>
    </row>
    <row r="427" spans="1:14" x14ac:dyDescent="0.35">
      <c r="A427" s="24">
        <v>18978</v>
      </c>
      <c r="B427" s="25" t="s">
        <v>136</v>
      </c>
      <c r="C427" s="25" t="s">
        <v>154</v>
      </c>
      <c r="D427" s="25">
        <v>100</v>
      </c>
      <c r="E427" s="56">
        <v>2.1</v>
      </c>
      <c r="F427" s="56">
        <v>-0.29713241065332202</v>
      </c>
      <c r="G427" s="26" t="s">
        <v>84</v>
      </c>
      <c r="H427" s="26">
        <v>4.5058439058033001E-2</v>
      </c>
      <c r="I427" s="26">
        <v>4.08</v>
      </c>
      <c r="J427" s="27">
        <v>5.6</v>
      </c>
      <c r="K427" s="27">
        <v>-6.3154201260824702E-2</v>
      </c>
      <c r="L427" s="28" t="s">
        <v>84</v>
      </c>
      <c r="M427" s="29">
        <v>0.36240063825462998</v>
      </c>
      <c r="N427" s="29">
        <v>-23.15</v>
      </c>
    </row>
    <row r="428" spans="1:14" x14ac:dyDescent="0.35">
      <c r="A428" s="24">
        <v>18979</v>
      </c>
      <c r="B428" s="25" t="s">
        <v>137</v>
      </c>
      <c r="C428" s="25" t="s">
        <v>154</v>
      </c>
      <c r="D428" s="25">
        <v>100</v>
      </c>
      <c r="E428" s="56">
        <v>2.1</v>
      </c>
      <c r="F428" s="56">
        <v>-1.8914523657875802E-2</v>
      </c>
      <c r="G428" s="26" t="s">
        <v>84</v>
      </c>
      <c r="H428" s="26">
        <v>4.5647433577656597E-2</v>
      </c>
      <c r="I428" s="26">
        <v>7.51</v>
      </c>
      <c r="J428" s="27">
        <v>6</v>
      </c>
      <c r="K428" s="27">
        <v>-9.81502002991822E-2</v>
      </c>
      <c r="L428" s="28" t="s">
        <v>84</v>
      </c>
      <c r="M428" s="29">
        <v>0.39781756322248901</v>
      </c>
      <c r="N428" s="29">
        <v>-25.04</v>
      </c>
    </row>
    <row r="429" spans="1:14" x14ac:dyDescent="0.35">
      <c r="A429" s="24">
        <v>18980</v>
      </c>
      <c r="B429" s="25" t="s">
        <v>139</v>
      </c>
      <c r="C429" s="25" t="s">
        <v>154</v>
      </c>
      <c r="D429" s="25">
        <v>100</v>
      </c>
      <c r="E429" s="56">
        <v>1.9</v>
      </c>
      <c r="F429" s="56">
        <v>-7.8877588019943295E-2</v>
      </c>
      <c r="G429" s="26" t="s">
        <v>84</v>
      </c>
      <c r="H429" s="26">
        <v>4.1705701023252197E-2</v>
      </c>
      <c r="I429" s="26">
        <v>2.41</v>
      </c>
      <c r="J429" s="27">
        <v>5</v>
      </c>
      <c r="K429" s="27">
        <v>-0.12840751632533401</v>
      </c>
      <c r="L429" s="28" t="s">
        <v>84</v>
      </c>
      <c r="M429" s="29">
        <v>0.31909189848414898</v>
      </c>
      <c r="N429" s="29">
        <v>-25.35</v>
      </c>
    </row>
    <row r="430" spans="1:14" x14ac:dyDescent="0.35">
      <c r="A430" s="24">
        <v>18981</v>
      </c>
      <c r="B430" s="25" t="s">
        <v>155</v>
      </c>
      <c r="C430" s="25" t="s">
        <v>154</v>
      </c>
      <c r="D430" s="25">
        <v>100</v>
      </c>
      <c r="E430" s="56">
        <v>2.2000000000000002</v>
      </c>
      <c r="F430" s="56">
        <v>1.7438922521595399E-3</v>
      </c>
      <c r="G430" s="26" t="s">
        <v>84</v>
      </c>
      <c r="H430" s="26">
        <v>4.5670087213026803E-2</v>
      </c>
      <c r="I430" s="26">
        <v>1.25</v>
      </c>
      <c r="J430" s="27">
        <v>5.6</v>
      </c>
      <c r="K430" s="27">
        <v>-0.141227943334924</v>
      </c>
      <c r="L430" s="28" t="s">
        <v>84</v>
      </c>
      <c r="M430" s="29">
        <v>0.35357848756064297</v>
      </c>
      <c r="N430" s="29">
        <v>-17.62</v>
      </c>
    </row>
    <row r="431" spans="1:14" x14ac:dyDescent="0.35">
      <c r="A431" s="24">
        <v>18982</v>
      </c>
      <c r="B431" s="25" t="s">
        <v>156</v>
      </c>
      <c r="C431" s="25" t="s">
        <v>154</v>
      </c>
      <c r="D431" s="25">
        <v>100</v>
      </c>
      <c r="E431" s="56">
        <v>1.5</v>
      </c>
      <c r="F431" s="56">
        <v>-1.86462325422188E-2</v>
      </c>
      <c r="G431" s="26" t="s">
        <v>84</v>
      </c>
      <c r="H431" s="26">
        <v>3.2734861416676697E-2</v>
      </c>
      <c r="I431" s="26">
        <v>7.04</v>
      </c>
      <c r="J431" s="27">
        <v>4.7</v>
      </c>
      <c r="K431" s="27">
        <v>-0.22337229266938899</v>
      </c>
      <c r="L431" s="28" t="s">
        <v>84</v>
      </c>
      <c r="M431" s="29">
        <v>0.29679591763934599</v>
      </c>
      <c r="N431" s="29">
        <v>-24.38</v>
      </c>
    </row>
    <row r="432" spans="1:14" x14ac:dyDescent="0.35">
      <c r="A432" s="24">
        <v>18983</v>
      </c>
      <c r="B432" s="25" t="s">
        <v>157</v>
      </c>
      <c r="C432" s="25" t="s">
        <v>154</v>
      </c>
      <c r="D432" s="25">
        <v>100</v>
      </c>
      <c r="E432" s="56">
        <v>1.8</v>
      </c>
      <c r="F432" s="56">
        <v>-0.216242639265563</v>
      </c>
      <c r="G432" s="26" t="s">
        <v>84</v>
      </c>
      <c r="H432" s="26">
        <v>3.9123186591056298E-2</v>
      </c>
      <c r="I432" s="26">
        <v>6.15</v>
      </c>
      <c r="J432" s="27">
        <v>4.5</v>
      </c>
      <c r="K432" s="27">
        <v>8.9880686153109596E-2</v>
      </c>
      <c r="L432" s="28" t="s">
        <v>84</v>
      </c>
      <c r="M432" s="29">
        <v>0.27889497186754802</v>
      </c>
      <c r="N432" s="29">
        <v>-25.14</v>
      </c>
    </row>
    <row r="433" spans="1:14" x14ac:dyDescent="0.35">
      <c r="A433" s="24">
        <v>18984</v>
      </c>
      <c r="B433" s="25" t="s">
        <v>158</v>
      </c>
      <c r="C433" s="25" t="s">
        <v>154</v>
      </c>
      <c r="D433" s="25">
        <v>100</v>
      </c>
      <c r="E433" s="56">
        <v>2.6</v>
      </c>
      <c r="F433" s="56">
        <v>-0.45770464340833</v>
      </c>
      <c r="G433" s="26" t="s">
        <v>84</v>
      </c>
      <c r="H433" s="26">
        <v>3.8013158457919402E-2</v>
      </c>
      <c r="I433" s="26">
        <v>8.48</v>
      </c>
      <c r="J433" s="27">
        <v>6.4</v>
      </c>
      <c r="K433" s="27">
        <v>4.6212158449097498E-2</v>
      </c>
      <c r="L433" s="28" t="s">
        <v>84</v>
      </c>
      <c r="M433" s="29">
        <v>0.30670880696459002</v>
      </c>
      <c r="N433" s="29">
        <v>-20.37</v>
      </c>
    </row>
    <row r="434" spans="1:14" x14ac:dyDescent="0.35">
      <c r="A434" s="24">
        <v>18985</v>
      </c>
      <c r="B434" s="25" t="s">
        <v>59</v>
      </c>
      <c r="C434" s="25" t="s">
        <v>154</v>
      </c>
      <c r="D434" s="25">
        <v>100</v>
      </c>
      <c r="E434" s="56">
        <v>4</v>
      </c>
      <c r="F434" s="56">
        <v>-0.160438087197012</v>
      </c>
      <c r="G434" s="26" t="s">
        <v>84</v>
      </c>
      <c r="H434" s="26">
        <v>5.9670033871773401E-2</v>
      </c>
      <c r="I434" s="26">
        <v>8.0399999999999991</v>
      </c>
      <c r="J434" s="27">
        <v>8</v>
      </c>
      <c r="K434" s="27">
        <v>4.6563287164678301E-2</v>
      </c>
      <c r="L434" s="28" t="s">
        <v>84</v>
      </c>
      <c r="M434" s="29">
        <v>0.40420159227013802</v>
      </c>
      <c r="N434" s="29">
        <v>-21.97</v>
      </c>
    </row>
    <row r="435" spans="1:14" x14ac:dyDescent="0.35">
      <c r="A435" s="24">
        <v>18986</v>
      </c>
      <c r="B435" s="25" t="s">
        <v>60</v>
      </c>
      <c r="C435" s="25" t="s">
        <v>154</v>
      </c>
      <c r="D435" s="25">
        <v>100</v>
      </c>
      <c r="E435" s="56">
        <v>6.7</v>
      </c>
      <c r="F435" s="56">
        <v>4.8426546386481903E-2</v>
      </c>
      <c r="G435" s="26" t="s">
        <v>84</v>
      </c>
      <c r="H435" s="26">
        <v>9.4851129601601206E-2</v>
      </c>
      <c r="I435" s="26">
        <v>7.64</v>
      </c>
      <c r="J435" s="27">
        <v>13.8</v>
      </c>
      <c r="K435" s="27">
        <v>-7.8980068560845895E-3</v>
      </c>
      <c r="L435" s="28" t="s">
        <v>84</v>
      </c>
      <c r="M435" s="29">
        <v>0.77328829675856403</v>
      </c>
      <c r="N435" s="29">
        <v>-20.83</v>
      </c>
    </row>
    <row r="436" spans="1:14" x14ac:dyDescent="0.35">
      <c r="A436" s="24">
        <v>18987</v>
      </c>
      <c r="B436" s="25" t="s">
        <v>61</v>
      </c>
      <c r="C436" s="25" t="s">
        <v>154</v>
      </c>
      <c r="D436" s="25">
        <v>100</v>
      </c>
      <c r="E436" s="56">
        <v>1.5</v>
      </c>
      <c r="F436" s="56">
        <v>-5.3389932027192402E-2</v>
      </c>
      <c r="G436" s="26" t="s">
        <v>84</v>
      </c>
      <c r="H436" s="26">
        <v>2.3741368174730999E-2</v>
      </c>
      <c r="I436" s="26">
        <v>4.79</v>
      </c>
      <c r="J436" s="27">
        <v>6.7</v>
      </c>
      <c r="K436" s="27">
        <v>2.2153726237687599E-3</v>
      </c>
      <c r="L436" s="28" t="s">
        <v>84</v>
      </c>
      <c r="M436" s="29">
        <v>0.34751526399277599</v>
      </c>
      <c r="N436" s="29">
        <v>-25.22</v>
      </c>
    </row>
    <row r="437" spans="1:14" x14ac:dyDescent="0.35">
      <c r="A437" s="24">
        <v>18988</v>
      </c>
      <c r="B437" s="25" t="s">
        <v>62</v>
      </c>
      <c r="C437" s="25" t="s">
        <v>154</v>
      </c>
      <c r="D437" s="25">
        <v>100</v>
      </c>
      <c r="E437" s="56">
        <v>3.4</v>
      </c>
      <c r="F437" s="56">
        <v>-4.05119584727665E-2</v>
      </c>
      <c r="G437" s="26" t="s">
        <v>84</v>
      </c>
      <c r="H437" s="26">
        <v>5.0903076983529201E-2</v>
      </c>
      <c r="I437" s="26">
        <v>7.58</v>
      </c>
      <c r="J437" s="27">
        <v>8.3000000000000007</v>
      </c>
      <c r="K437" s="27">
        <v>0.20780132831366499</v>
      </c>
      <c r="L437" s="28" t="s">
        <v>84</v>
      </c>
      <c r="M437" s="29">
        <v>0.41623179776193803</v>
      </c>
      <c r="N437" s="29">
        <v>-20.22</v>
      </c>
    </row>
    <row r="438" spans="1:14" x14ac:dyDescent="0.35">
      <c r="A438" s="24">
        <v>18989</v>
      </c>
      <c r="B438" s="25" t="s">
        <v>63</v>
      </c>
      <c r="C438" s="25" t="s">
        <v>154</v>
      </c>
      <c r="D438" s="25">
        <v>100</v>
      </c>
      <c r="E438" s="56">
        <v>3.3</v>
      </c>
      <c r="F438" s="56">
        <v>-0.103023788434187</v>
      </c>
      <c r="G438" s="26" t="s">
        <v>84</v>
      </c>
      <c r="H438" s="26">
        <v>4.8909557070956802E-2</v>
      </c>
      <c r="I438" s="26">
        <v>8.41</v>
      </c>
      <c r="J438" s="27">
        <v>7.6</v>
      </c>
      <c r="K438" s="27">
        <v>-0.102518493930911</v>
      </c>
      <c r="L438" s="28" t="s">
        <v>84</v>
      </c>
      <c r="M438" s="29">
        <v>0.371319030592551</v>
      </c>
      <c r="N438" s="29">
        <v>-20.43</v>
      </c>
    </row>
    <row r="439" spans="1:14" x14ac:dyDescent="0.35">
      <c r="A439" s="24">
        <v>18990</v>
      </c>
      <c r="B439" s="25" t="s">
        <v>64</v>
      </c>
      <c r="C439" s="25" t="s">
        <v>154</v>
      </c>
      <c r="D439" s="25">
        <v>100</v>
      </c>
      <c r="E439" s="56">
        <v>1</v>
      </c>
      <c r="F439" s="56">
        <v>-6.3048412192734396E-2</v>
      </c>
      <c r="G439" s="26" t="s">
        <v>84</v>
      </c>
      <c r="H439" s="26">
        <v>1.7353043000351499E-2</v>
      </c>
      <c r="I439" s="26">
        <v>4.54</v>
      </c>
      <c r="J439" s="27">
        <v>4.2</v>
      </c>
      <c r="K439" s="27">
        <v>-0.113530347419533</v>
      </c>
      <c r="L439" s="28" t="s">
        <v>84</v>
      </c>
      <c r="M439" s="29">
        <v>0.20642501398494401</v>
      </c>
      <c r="N439" s="29">
        <v>-26.41</v>
      </c>
    </row>
    <row r="440" spans="1:14" x14ac:dyDescent="0.35">
      <c r="A440" s="24">
        <v>18991</v>
      </c>
      <c r="B440" s="25" t="s">
        <v>65</v>
      </c>
      <c r="C440" s="25" t="s">
        <v>154</v>
      </c>
      <c r="D440" s="25">
        <v>100</v>
      </c>
      <c r="E440" s="56">
        <v>3.2</v>
      </c>
      <c r="F440" s="56">
        <v>7.4182493494889798E-2</v>
      </c>
      <c r="G440" s="26" t="s">
        <v>84</v>
      </c>
      <c r="H440" s="26">
        <v>4.8320562551333199E-2</v>
      </c>
      <c r="I440" s="26">
        <v>7.8</v>
      </c>
      <c r="J440" s="27">
        <v>7.7</v>
      </c>
      <c r="K440" s="27">
        <v>-0.19109104231597601</v>
      </c>
      <c r="L440" s="28" t="s">
        <v>84</v>
      </c>
      <c r="M440" s="29">
        <v>0.37022829196129398</v>
      </c>
      <c r="N440" s="29">
        <v>-20.55</v>
      </c>
    </row>
    <row r="441" spans="1:14" x14ac:dyDescent="0.35">
      <c r="A441" s="24">
        <v>18992</v>
      </c>
      <c r="B441" s="25" t="s">
        <v>76</v>
      </c>
      <c r="C441" s="25" t="s">
        <v>154</v>
      </c>
      <c r="D441" s="25">
        <v>100</v>
      </c>
      <c r="E441" s="56">
        <v>2.4</v>
      </c>
      <c r="F441" s="56">
        <v>-0.13870650682423799</v>
      </c>
      <c r="G441" s="26" t="s">
        <v>84</v>
      </c>
      <c r="H441" s="26">
        <v>3.6246174899048397E-2</v>
      </c>
      <c r="I441" s="26">
        <v>7.95</v>
      </c>
      <c r="J441" s="27">
        <v>6</v>
      </c>
      <c r="K441" s="27">
        <v>0.150181513939672</v>
      </c>
      <c r="L441" s="28" t="s">
        <v>84</v>
      </c>
      <c r="M441" s="29">
        <v>0.28851913626098802</v>
      </c>
      <c r="N441" s="29">
        <v>-20.7</v>
      </c>
    </row>
    <row r="442" spans="1:14" x14ac:dyDescent="0.35">
      <c r="A442" s="24">
        <v>18993</v>
      </c>
      <c r="B442" s="25" t="s">
        <v>77</v>
      </c>
      <c r="C442" s="25" t="s">
        <v>154</v>
      </c>
      <c r="D442" s="25">
        <v>100</v>
      </c>
      <c r="E442" s="56">
        <v>3.1</v>
      </c>
      <c r="F442" s="56">
        <v>2.66949660134852E-2</v>
      </c>
      <c r="G442" s="26" t="s">
        <v>84</v>
      </c>
      <c r="H442" s="26">
        <v>4.6462964450981699E-2</v>
      </c>
      <c r="I442" s="26">
        <v>6.84</v>
      </c>
      <c r="J442" s="27">
        <v>8.5</v>
      </c>
      <c r="K442" s="27">
        <v>0.11455191969508299</v>
      </c>
      <c r="L442" s="28" t="s">
        <v>84</v>
      </c>
      <c r="M442" s="29">
        <v>0.415269381322594</v>
      </c>
      <c r="N442" s="29">
        <v>-20.95</v>
      </c>
    </row>
    <row r="443" spans="1:14" x14ac:dyDescent="0.35">
      <c r="A443" s="24">
        <v>18994</v>
      </c>
      <c r="B443" s="25" t="s">
        <v>3</v>
      </c>
      <c r="C443" s="25" t="s">
        <v>30</v>
      </c>
      <c r="D443" s="25">
        <v>1.0589999999999999</v>
      </c>
      <c r="E443" s="56">
        <v>3.3</v>
      </c>
      <c r="F443" s="56">
        <v>-0.19545007779764301</v>
      </c>
      <c r="G443" s="26">
        <v>9.1999999999999993</v>
      </c>
      <c r="H443" s="26">
        <v>9.7478951304537403E-2</v>
      </c>
      <c r="I443" s="26">
        <v>11.28</v>
      </c>
      <c r="J443" s="27">
        <v>8.1999999999999993</v>
      </c>
      <c r="K443" s="27">
        <v>4.0173857868184899E-2</v>
      </c>
      <c r="L443" s="28">
        <v>40.700000000000003</v>
      </c>
      <c r="M443" s="29">
        <v>0.43073220544805402</v>
      </c>
      <c r="N443" s="29">
        <v>-18.38</v>
      </c>
    </row>
    <row r="444" spans="1:14" x14ac:dyDescent="0.35">
      <c r="A444" s="24">
        <v>18995</v>
      </c>
      <c r="B444" s="25" t="s">
        <v>3</v>
      </c>
      <c r="C444" s="25" t="s">
        <v>30</v>
      </c>
      <c r="D444" s="25">
        <v>0.83899999999999997</v>
      </c>
      <c r="E444" s="56">
        <v>2.8</v>
      </c>
      <c r="F444" s="56">
        <v>-0.11335299638926</v>
      </c>
      <c r="G444" s="26">
        <v>9.8699999999999992</v>
      </c>
      <c r="H444" s="26">
        <v>8.2776741949316404E-2</v>
      </c>
      <c r="I444" s="26">
        <v>11.32</v>
      </c>
      <c r="J444" s="27">
        <v>7.1</v>
      </c>
      <c r="K444" s="27">
        <v>5.7381408319683802E-2</v>
      </c>
      <c r="L444" s="28">
        <v>43.6</v>
      </c>
      <c r="M444" s="29">
        <v>0.36618614291604901</v>
      </c>
      <c r="N444" s="29">
        <v>-18.329999999999998</v>
      </c>
    </row>
    <row r="445" spans="1:14" x14ac:dyDescent="0.35">
      <c r="A445" s="24">
        <v>18996</v>
      </c>
      <c r="B445" s="25" t="s">
        <v>159</v>
      </c>
      <c r="C445" s="25" t="s">
        <v>154</v>
      </c>
      <c r="D445" s="25">
        <v>100</v>
      </c>
      <c r="E445" s="56">
        <v>0.9</v>
      </c>
      <c r="F445" s="56">
        <v>1.36828469015082E-2</v>
      </c>
      <c r="G445" s="26" t="s">
        <v>84</v>
      </c>
      <c r="H445" s="26">
        <v>1.3207427727615901E-2</v>
      </c>
      <c r="I445" s="26">
        <v>5.47</v>
      </c>
      <c r="J445" s="27">
        <v>2.6</v>
      </c>
      <c r="K445" s="27">
        <v>-3.15364890262326E-2</v>
      </c>
      <c r="L445" s="28" t="s">
        <v>84</v>
      </c>
      <c r="M445" s="29">
        <v>0.12410632787305401</v>
      </c>
      <c r="N445" s="29">
        <v>-24.09</v>
      </c>
    </row>
    <row r="446" spans="1:14" x14ac:dyDescent="0.35">
      <c r="A446" s="24">
        <v>18997</v>
      </c>
      <c r="B446" s="25" t="s">
        <v>67</v>
      </c>
      <c r="C446" s="25" t="s">
        <v>154</v>
      </c>
      <c r="D446" s="25">
        <v>100</v>
      </c>
      <c r="E446" s="56">
        <v>2.2999999999999998</v>
      </c>
      <c r="F446" s="56">
        <v>9.1218979342722106E-2</v>
      </c>
      <c r="G446" s="26" t="s">
        <v>84</v>
      </c>
      <c r="H446" s="26">
        <v>3.4116733174255301E-2</v>
      </c>
      <c r="I446" s="26">
        <v>7.88</v>
      </c>
      <c r="J446" s="27">
        <v>5.0999999999999996</v>
      </c>
      <c r="K446" s="27">
        <v>0.28697921665244203</v>
      </c>
      <c r="L446" s="28" t="s">
        <v>84</v>
      </c>
      <c r="M446" s="29">
        <v>0.240269992101875</v>
      </c>
      <c r="N446" s="29">
        <v>-20.43</v>
      </c>
    </row>
    <row r="447" spans="1:14" x14ac:dyDescent="0.35">
      <c r="A447" s="24">
        <v>18998</v>
      </c>
      <c r="B447" s="25" t="s">
        <v>68</v>
      </c>
      <c r="C447" s="25" t="s">
        <v>154</v>
      </c>
      <c r="D447" s="25">
        <v>100</v>
      </c>
      <c r="E447" s="56">
        <v>3.8</v>
      </c>
      <c r="F447" s="56">
        <v>-9.6450656099311693E-2</v>
      </c>
      <c r="G447" s="26" t="s">
        <v>84</v>
      </c>
      <c r="H447" s="26">
        <v>5.7223441251798297E-2</v>
      </c>
      <c r="I447" s="26">
        <v>8.9700000000000006</v>
      </c>
      <c r="J447" s="27">
        <v>6.6</v>
      </c>
      <c r="K447" s="27">
        <v>-0.119660048831207</v>
      </c>
      <c r="L447" s="28" t="s">
        <v>84</v>
      </c>
      <c r="M447" s="29">
        <v>0.319829751087646</v>
      </c>
      <c r="N447" s="29">
        <v>-20.12</v>
      </c>
    </row>
    <row r="448" spans="1:14" x14ac:dyDescent="0.35">
      <c r="A448" s="24">
        <v>18999</v>
      </c>
      <c r="B448" s="25" t="s">
        <v>69</v>
      </c>
      <c r="C448" s="25" t="s">
        <v>154</v>
      </c>
      <c r="D448" s="25">
        <v>100</v>
      </c>
      <c r="E448" s="56">
        <v>3.2</v>
      </c>
      <c r="F448" s="56">
        <v>8.0084898040677602E-2</v>
      </c>
      <c r="G448" s="26" t="s">
        <v>84</v>
      </c>
      <c r="H448" s="26">
        <v>4.7437070771897703E-2</v>
      </c>
      <c r="I448" s="26">
        <v>8.8699999999999992</v>
      </c>
      <c r="J448" s="27">
        <v>6.1</v>
      </c>
      <c r="K448" s="27">
        <v>-0.15757019220711199</v>
      </c>
      <c r="L448" s="28" t="s">
        <v>84</v>
      </c>
      <c r="M448" s="29">
        <v>0.29288209078601402</v>
      </c>
      <c r="N448" s="29">
        <v>-20.36</v>
      </c>
    </row>
    <row r="449" spans="1:14" x14ac:dyDescent="0.35">
      <c r="A449" s="24">
        <v>19000</v>
      </c>
      <c r="B449" s="25" t="s">
        <v>70</v>
      </c>
      <c r="C449" s="25" t="s">
        <v>154</v>
      </c>
      <c r="D449" s="25">
        <v>100</v>
      </c>
      <c r="E449" s="56">
        <v>4.5</v>
      </c>
      <c r="F449" s="56">
        <v>-9.8194548351360197E-2</v>
      </c>
      <c r="G449" s="26" t="s">
        <v>84</v>
      </c>
      <c r="H449" s="26">
        <v>6.5220174537457806E-2</v>
      </c>
      <c r="I449" s="26">
        <v>8.25</v>
      </c>
      <c r="J449" s="27">
        <v>9.4</v>
      </c>
      <c r="K449" s="27">
        <v>-9.0910258449369202E-2</v>
      </c>
      <c r="L449" s="28" t="s">
        <v>84</v>
      </c>
      <c r="M449" s="29">
        <v>0.47628658357700399</v>
      </c>
      <c r="N449" s="29">
        <v>-19.2</v>
      </c>
    </row>
    <row r="450" spans="1:14" x14ac:dyDescent="0.35">
      <c r="A450" s="24">
        <v>19001</v>
      </c>
      <c r="B450" s="25" t="s">
        <v>71</v>
      </c>
      <c r="C450" s="25" t="s">
        <v>154</v>
      </c>
      <c r="D450" s="25">
        <v>100</v>
      </c>
      <c r="E450" s="56">
        <v>4.4000000000000004</v>
      </c>
      <c r="F450" s="56">
        <v>4.9768001964878301E-2</v>
      </c>
      <c r="G450" s="26" t="s">
        <v>84</v>
      </c>
      <c r="H450" s="26">
        <v>6.6035705410782797E-2</v>
      </c>
      <c r="I450" s="26">
        <v>9.19</v>
      </c>
      <c r="J450" s="27">
        <v>7.9</v>
      </c>
      <c r="K450" s="27">
        <v>0.17089467267601599</v>
      </c>
      <c r="L450" s="28" t="s">
        <v>84</v>
      </c>
      <c r="M450" s="29">
        <v>0.38944454020019598</v>
      </c>
      <c r="N450" s="29">
        <v>-17.79</v>
      </c>
    </row>
    <row r="451" spans="1:14" x14ac:dyDescent="0.35">
      <c r="A451" s="24">
        <v>19002</v>
      </c>
      <c r="B451" s="25" t="s">
        <v>72</v>
      </c>
      <c r="C451" s="25" t="s">
        <v>154</v>
      </c>
      <c r="D451" s="25">
        <v>100</v>
      </c>
      <c r="E451" s="56">
        <v>1.8</v>
      </c>
      <c r="F451" s="56">
        <v>-0.12569438771215</v>
      </c>
      <c r="G451" s="26" t="s">
        <v>84</v>
      </c>
      <c r="H451" s="26">
        <v>2.5168547203049899E-2</v>
      </c>
      <c r="I451" s="26">
        <v>7.99</v>
      </c>
      <c r="J451" s="27">
        <v>4</v>
      </c>
      <c r="K451" s="27">
        <v>-0.16191419069243701</v>
      </c>
      <c r="L451" s="28" t="s">
        <v>84</v>
      </c>
      <c r="M451" s="29">
        <v>0.18922984026866499</v>
      </c>
      <c r="N451" s="29">
        <v>-19.95</v>
      </c>
    </row>
    <row r="452" spans="1:14" x14ac:dyDescent="0.35">
      <c r="A452" s="24">
        <v>19003</v>
      </c>
      <c r="B452" s="25" t="s">
        <v>73</v>
      </c>
      <c r="C452" s="25" t="s">
        <v>154</v>
      </c>
      <c r="D452" s="25">
        <v>100</v>
      </c>
      <c r="E452" s="56">
        <v>1.3</v>
      </c>
      <c r="F452" s="56">
        <v>0.10879204742209</v>
      </c>
      <c r="G452" s="26" t="s">
        <v>84</v>
      </c>
      <c r="H452" s="26">
        <v>2.0071479244768299E-2</v>
      </c>
      <c r="I452" s="26">
        <v>7.71</v>
      </c>
      <c r="J452" s="27">
        <v>3.3</v>
      </c>
      <c r="K452" s="27">
        <v>0.13124014636560799</v>
      </c>
      <c r="L452" s="28" t="s">
        <v>84</v>
      </c>
      <c r="M452" s="29">
        <v>0.153203384889221</v>
      </c>
      <c r="N452" s="29">
        <v>-20.27</v>
      </c>
    </row>
    <row r="453" spans="1:14" x14ac:dyDescent="0.35">
      <c r="A453" s="24">
        <v>19004</v>
      </c>
      <c r="B453" s="25" t="s">
        <v>74</v>
      </c>
      <c r="C453" s="25" t="s">
        <v>154</v>
      </c>
      <c r="D453" s="25">
        <v>100</v>
      </c>
      <c r="E453" s="56">
        <v>1.4</v>
      </c>
      <c r="F453" s="56">
        <v>-3.0853478307224499E-2</v>
      </c>
      <c r="G453" s="26" t="s">
        <v>84</v>
      </c>
      <c r="H453" s="26">
        <v>2.1045585565684401E-2</v>
      </c>
      <c r="I453" s="26">
        <v>4.72</v>
      </c>
      <c r="J453" s="27">
        <v>5.6</v>
      </c>
      <c r="K453" s="27">
        <v>0.119817759632262</v>
      </c>
      <c r="L453" s="28" t="s">
        <v>84</v>
      </c>
      <c r="M453" s="29">
        <v>0.26468328911323502</v>
      </c>
      <c r="N453" s="29">
        <v>-25.51</v>
      </c>
    </row>
    <row r="454" spans="1:14" x14ac:dyDescent="0.35">
      <c r="A454" s="24">
        <v>19005</v>
      </c>
      <c r="B454" s="25" t="s">
        <v>75</v>
      </c>
      <c r="C454" s="25" t="s">
        <v>154</v>
      </c>
      <c r="D454" s="25">
        <v>100</v>
      </c>
      <c r="E454" s="56">
        <v>2.5</v>
      </c>
      <c r="F454" s="56">
        <v>9.0414105995639801E-2</v>
      </c>
      <c r="G454" s="26" t="s">
        <v>84</v>
      </c>
      <c r="H454" s="26">
        <v>3.6110253086827603E-2</v>
      </c>
      <c r="I454" s="26">
        <v>8.7200000000000006</v>
      </c>
      <c r="J454" s="27">
        <v>5.0999999999999996</v>
      </c>
      <c r="K454" s="27">
        <v>-0.23770191829947601</v>
      </c>
      <c r="L454" s="28" t="s">
        <v>84</v>
      </c>
      <c r="M454" s="29">
        <v>0.24235522772045401</v>
      </c>
      <c r="N454" s="29">
        <v>-21.15</v>
      </c>
    </row>
    <row r="455" spans="1:14" x14ac:dyDescent="0.35">
      <c r="A455" s="24">
        <v>19006</v>
      </c>
      <c r="B455" s="25" t="s">
        <v>160</v>
      </c>
      <c r="C455" s="25" t="s">
        <v>154</v>
      </c>
      <c r="D455" s="25">
        <v>100</v>
      </c>
      <c r="E455" s="56">
        <v>2.2999999999999998</v>
      </c>
      <c r="F455" s="56">
        <v>-0.13280410227844999</v>
      </c>
      <c r="G455" s="26" t="s">
        <v>84</v>
      </c>
      <c r="H455" s="26">
        <v>3.2236481438533603E-2</v>
      </c>
      <c r="I455" s="26">
        <v>6.21</v>
      </c>
      <c r="J455" s="27">
        <v>4.3</v>
      </c>
      <c r="K455" s="27">
        <v>6.1177498669023098E-2</v>
      </c>
      <c r="L455" s="28" t="s">
        <v>84</v>
      </c>
      <c r="M455" s="29">
        <v>0.20498138932592799</v>
      </c>
      <c r="N455" s="29">
        <v>-19.690000000000001</v>
      </c>
    </row>
    <row r="456" spans="1:14" x14ac:dyDescent="0.35">
      <c r="A456" s="24">
        <v>19007</v>
      </c>
      <c r="B456" s="25" t="s">
        <v>67</v>
      </c>
      <c r="C456" s="25" t="s">
        <v>154</v>
      </c>
      <c r="D456" s="25">
        <v>100</v>
      </c>
      <c r="E456" s="56">
        <v>2.2999999999999998</v>
      </c>
      <c r="F456" s="56">
        <v>2.0255979236383202E-2</v>
      </c>
      <c r="G456" s="26" t="s">
        <v>84</v>
      </c>
      <c r="H456" s="26">
        <v>3.4207347715735803E-2</v>
      </c>
      <c r="I456" s="26">
        <v>6.42</v>
      </c>
      <c r="J456" s="27">
        <v>4.5999999999999996</v>
      </c>
      <c r="K456" s="27">
        <v>3.3753674391668799E-2</v>
      </c>
      <c r="L456" s="28" t="s">
        <v>84</v>
      </c>
      <c r="M456" s="29">
        <v>0.21723615865357501</v>
      </c>
      <c r="N456" s="29">
        <v>-19.010000000000002</v>
      </c>
    </row>
    <row r="457" spans="1:14" x14ac:dyDescent="0.35">
      <c r="A457" s="24">
        <v>19008</v>
      </c>
      <c r="B457" s="25" t="s">
        <v>68</v>
      </c>
      <c r="C457" s="25" t="s">
        <v>154</v>
      </c>
      <c r="D457" s="25">
        <v>100</v>
      </c>
      <c r="E457" s="56">
        <v>2.2999999999999998</v>
      </c>
      <c r="F457" s="56">
        <v>-0.36058325951970899</v>
      </c>
      <c r="G457" s="26" t="s">
        <v>84</v>
      </c>
      <c r="H457" s="26">
        <v>3.2372403250754501E-2</v>
      </c>
      <c r="I457" s="26">
        <v>7.13</v>
      </c>
      <c r="J457" s="27">
        <v>4.2</v>
      </c>
      <c r="K457" s="27">
        <v>0.31962780929955198</v>
      </c>
      <c r="L457" s="28" t="s">
        <v>84</v>
      </c>
      <c r="M457" s="29">
        <v>0.19795574931871701</v>
      </c>
      <c r="N457" s="29">
        <v>-18.43</v>
      </c>
    </row>
    <row r="458" spans="1:14" x14ac:dyDescent="0.35">
      <c r="A458" s="24">
        <v>19009</v>
      </c>
      <c r="B458" s="25" t="s">
        <v>69</v>
      </c>
      <c r="C458" s="25" t="s">
        <v>154</v>
      </c>
      <c r="D458" s="25">
        <v>100</v>
      </c>
      <c r="E458" s="56">
        <v>2.5</v>
      </c>
      <c r="F458" s="56">
        <v>-2.3341327067161199E-2</v>
      </c>
      <c r="G458" s="26" t="s">
        <v>84</v>
      </c>
      <c r="H458" s="26">
        <v>3.6359443075899098E-2</v>
      </c>
      <c r="I458" s="26">
        <v>7.64</v>
      </c>
      <c r="J458" s="27">
        <v>4.9000000000000004</v>
      </c>
      <c r="K458" s="27">
        <v>-3.0649260108298201E-2</v>
      </c>
      <c r="L458" s="28" t="s">
        <v>84</v>
      </c>
      <c r="M458" s="29">
        <v>0.23035710277663199</v>
      </c>
      <c r="N458" s="29">
        <v>-18.68</v>
      </c>
    </row>
    <row r="459" spans="1:14" x14ac:dyDescent="0.35">
      <c r="A459" s="24">
        <v>19010</v>
      </c>
      <c r="B459" s="25" t="s">
        <v>70</v>
      </c>
      <c r="C459" s="25" t="s">
        <v>154</v>
      </c>
      <c r="D459" s="25">
        <v>100</v>
      </c>
      <c r="E459" s="56">
        <v>2.7</v>
      </c>
      <c r="F459" s="56">
        <v>0.16808438399484901</v>
      </c>
      <c r="G459" s="26" t="s">
        <v>84</v>
      </c>
      <c r="H459" s="26">
        <v>3.9734834746050003E-2</v>
      </c>
      <c r="I459" s="26">
        <v>8.3800000000000008</v>
      </c>
      <c r="J459" s="27">
        <v>5.4</v>
      </c>
      <c r="K459" s="27">
        <v>0.29707886679794498</v>
      </c>
      <c r="L459" s="28" t="s">
        <v>84</v>
      </c>
      <c r="M459" s="29">
        <v>0.25579697732329199</v>
      </c>
      <c r="N459" s="29">
        <v>-19.82</v>
      </c>
    </row>
    <row r="460" spans="1:14" x14ac:dyDescent="0.35">
      <c r="A460" s="24">
        <v>19011</v>
      </c>
      <c r="B460" s="25" t="s">
        <v>71</v>
      </c>
      <c r="C460" s="25" t="s">
        <v>154</v>
      </c>
      <c r="D460" s="25">
        <v>100</v>
      </c>
      <c r="E460" s="56">
        <v>4.5</v>
      </c>
      <c r="F460" s="56">
        <v>-1.6499903616407099E-2</v>
      </c>
      <c r="G460" s="26" t="s">
        <v>84</v>
      </c>
      <c r="H460" s="26">
        <v>6.4857716371535507E-2</v>
      </c>
      <c r="I460" s="26">
        <v>7.95</v>
      </c>
      <c r="J460" s="27">
        <v>8.8000000000000007</v>
      </c>
      <c r="K460" s="27">
        <v>-2.22061360020313E-2</v>
      </c>
      <c r="L460" s="28" t="s">
        <v>84</v>
      </c>
      <c r="M460" s="29">
        <v>0.44603462683362399</v>
      </c>
      <c r="N460" s="29">
        <v>-18.38</v>
      </c>
    </row>
    <row r="461" spans="1:14" x14ac:dyDescent="0.35">
      <c r="A461" s="24">
        <v>19012</v>
      </c>
      <c r="B461" s="25" t="s">
        <v>72</v>
      </c>
      <c r="C461" s="25" t="s">
        <v>154</v>
      </c>
      <c r="D461" s="25">
        <v>100</v>
      </c>
      <c r="E461" s="56">
        <v>3</v>
      </c>
      <c r="F461" s="56">
        <v>0.17438922521417799</v>
      </c>
      <c r="G461" s="26" t="s">
        <v>84</v>
      </c>
      <c r="H461" s="26">
        <v>4.3631260029714201E-2</v>
      </c>
      <c r="I461" s="26">
        <v>7.82</v>
      </c>
      <c r="J461" s="27">
        <v>6.3</v>
      </c>
      <c r="K461" s="27">
        <v>0.28975790749921299</v>
      </c>
      <c r="L461" s="28" t="s">
        <v>84</v>
      </c>
      <c r="M461" s="29">
        <v>0.30821659271956198</v>
      </c>
      <c r="N461" s="29">
        <v>-17.89</v>
      </c>
    </row>
    <row r="462" spans="1:14" x14ac:dyDescent="0.35">
      <c r="A462" s="24">
        <v>19013</v>
      </c>
      <c r="B462" s="25" t="s">
        <v>73</v>
      </c>
      <c r="C462" s="25" t="s">
        <v>154</v>
      </c>
      <c r="D462" s="25">
        <v>100</v>
      </c>
      <c r="E462" s="56">
        <v>1.6</v>
      </c>
      <c r="F462" s="56">
        <v>-1.47560113643586E-2</v>
      </c>
      <c r="G462" s="26" t="s">
        <v>84</v>
      </c>
      <c r="H462" s="26">
        <v>2.32656418319581E-2</v>
      </c>
      <c r="I462" s="26">
        <v>7.25</v>
      </c>
      <c r="J462" s="27">
        <v>3.2</v>
      </c>
      <c r="K462" s="27">
        <v>-1.92887621478556E-2</v>
      </c>
      <c r="L462" s="28" t="s">
        <v>84</v>
      </c>
      <c r="M462" s="29">
        <v>0.15115022981862</v>
      </c>
      <c r="N462" s="29">
        <v>-20.21</v>
      </c>
    </row>
    <row r="463" spans="1:14" x14ac:dyDescent="0.35">
      <c r="A463" s="24">
        <v>19014</v>
      </c>
      <c r="B463" s="25" t="s">
        <v>74</v>
      </c>
      <c r="C463" s="25" t="s">
        <v>154</v>
      </c>
      <c r="D463" s="25">
        <v>100</v>
      </c>
      <c r="E463" s="56">
        <v>2.2000000000000002</v>
      </c>
      <c r="F463" s="56">
        <v>0.2352913084811</v>
      </c>
      <c r="G463" s="26" t="s">
        <v>84</v>
      </c>
      <c r="H463" s="26">
        <v>3.2644246875196202E-2</v>
      </c>
      <c r="I463" s="26">
        <v>7.78</v>
      </c>
      <c r="J463" s="27">
        <v>4.3</v>
      </c>
      <c r="K463" s="27">
        <v>0.29774849909023499</v>
      </c>
      <c r="L463" s="28" t="s">
        <v>84</v>
      </c>
      <c r="M463" s="29">
        <v>0.20607212795718499</v>
      </c>
      <c r="N463" s="29">
        <v>-21.07</v>
      </c>
    </row>
    <row r="464" spans="1:14" x14ac:dyDescent="0.35">
      <c r="A464" s="24">
        <v>19015</v>
      </c>
      <c r="B464" s="25" t="s">
        <v>75</v>
      </c>
      <c r="C464" s="25" t="s">
        <v>154</v>
      </c>
      <c r="D464" s="25">
        <v>100</v>
      </c>
      <c r="E464" s="56">
        <v>2.1</v>
      </c>
      <c r="F464" s="56">
        <v>7.5389803515735196E-2</v>
      </c>
      <c r="G464" s="26" t="s">
        <v>84</v>
      </c>
      <c r="H464" s="26">
        <v>3.11264533053968E-2</v>
      </c>
      <c r="I464" s="26">
        <v>5.91</v>
      </c>
      <c r="J464" s="27">
        <v>4.7</v>
      </c>
      <c r="K464" s="27">
        <v>-6.2617351790417398E-3</v>
      </c>
      <c r="L464" s="28" t="s">
        <v>84</v>
      </c>
      <c r="M464" s="29">
        <v>0.22779065893838099</v>
      </c>
      <c r="N464" s="29">
        <v>-23.46</v>
      </c>
    </row>
    <row r="465" spans="1:14" x14ac:dyDescent="0.35">
      <c r="A465" s="24">
        <v>19016</v>
      </c>
      <c r="B465" s="25" t="s">
        <v>3</v>
      </c>
      <c r="C465" s="25" t="s">
        <v>30</v>
      </c>
      <c r="D465" s="25">
        <v>1.242</v>
      </c>
      <c r="E465" s="56">
        <v>4</v>
      </c>
      <c r="F465" s="56">
        <v>-0.28170567149987702</v>
      </c>
      <c r="G465" s="26">
        <v>9.61</v>
      </c>
      <c r="H465" s="26">
        <v>0.11940767034283301</v>
      </c>
      <c r="I465" s="26">
        <v>11.38</v>
      </c>
      <c r="J465" s="27">
        <v>9.6999999999999993</v>
      </c>
      <c r="K465" s="27">
        <v>-9.9090735578544493E-3</v>
      </c>
      <c r="L465" s="28">
        <v>41.9</v>
      </c>
      <c r="M465" s="29">
        <v>0.52033317595098105</v>
      </c>
      <c r="N465" s="29">
        <v>-18.260000000000002</v>
      </c>
    </row>
    <row r="466" spans="1:14" x14ac:dyDescent="0.35">
      <c r="A466" s="24">
        <v>19017</v>
      </c>
      <c r="B466" s="25" t="s">
        <v>146</v>
      </c>
      <c r="C466" s="25" t="s">
        <v>30</v>
      </c>
      <c r="D466" s="25">
        <v>1.069</v>
      </c>
      <c r="E466" s="56">
        <v>3.8</v>
      </c>
      <c r="F466" s="56">
        <v>-4.5609489671471999E-2</v>
      </c>
      <c r="G466" s="26">
        <v>9.6199999999999992</v>
      </c>
      <c r="H466" s="26">
        <v>0.102870516522631</v>
      </c>
      <c r="I466" s="26">
        <v>47.78</v>
      </c>
      <c r="J466" s="27">
        <v>2.7</v>
      </c>
      <c r="K466" s="27">
        <v>0.291423574798717</v>
      </c>
      <c r="L466" s="28">
        <v>41.3</v>
      </c>
      <c r="M466" s="29">
        <v>0.44157543066466298</v>
      </c>
      <c r="N466" s="29">
        <v>36.630000000000003</v>
      </c>
    </row>
    <row r="467" spans="1:14" x14ac:dyDescent="0.35">
      <c r="A467" s="24">
        <v>19018</v>
      </c>
      <c r="B467" s="25" t="s">
        <v>4</v>
      </c>
      <c r="C467" s="25" t="s">
        <v>30</v>
      </c>
      <c r="D467" s="25">
        <v>1.038</v>
      </c>
      <c r="E467" s="56">
        <v>3.6</v>
      </c>
      <c r="F467" s="56">
        <v>-8.2231226966378301E-2</v>
      </c>
      <c r="G467" s="26">
        <v>9.5500000000000007</v>
      </c>
      <c r="H467" s="26">
        <v>9.9177973957297993E-2</v>
      </c>
      <c r="I467" s="26">
        <v>-4.58</v>
      </c>
      <c r="J467" s="27">
        <v>2.6</v>
      </c>
      <c r="K467" s="27">
        <v>2.4910532411075301E-2</v>
      </c>
      <c r="L467" s="28">
        <v>40.799999999999997</v>
      </c>
      <c r="M467" s="29">
        <v>0.42316119612521402</v>
      </c>
      <c r="N467" s="29">
        <v>-26.42</v>
      </c>
    </row>
    <row r="468" spans="1:14" x14ac:dyDescent="0.35">
      <c r="A468" s="24">
        <v>19019</v>
      </c>
      <c r="B468" s="25" t="s">
        <v>11</v>
      </c>
      <c r="C468" s="25" t="s">
        <v>31</v>
      </c>
      <c r="D468" s="25">
        <v>0.98899999999999999</v>
      </c>
      <c r="E468" s="56">
        <v>3.3</v>
      </c>
      <c r="F468" s="56">
        <v>0.13427970341495199</v>
      </c>
      <c r="G468" s="26">
        <v>11.6</v>
      </c>
      <c r="H468" s="26">
        <v>0.11514878689324699</v>
      </c>
      <c r="I468" s="26">
        <v>4.1399999999999997</v>
      </c>
      <c r="J468" s="27">
        <v>8.1</v>
      </c>
      <c r="K468" s="27">
        <v>-6.4810661305849296E-2</v>
      </c>
      <c r="L468" s="28">
        <v>30</v>
      </c>
      <c r="M468" s="29">
        <v>0.296892159283281</v>
      </c>
      <c r="N468" s="29">
        <v>-13.43</v>
      </c>
    </row>
    <row r="469" spans="1:14" x14ac:dyDescent="0.35">
      <c r="A469" s="24">
        <v>19020</v>
      </c>
      <c r="B469" s="25" t="s">
        <v>32</v>
      </c>
      <c r="C469" s="25" t="s">
        <v>152</v>
      </c>
      <c r="D469" s="25">
        <v>3.0779999999999998</v>
      </c>
      <c r="E469" s="56">
        <v>1.4</v>
      </c>
      <c r="F469" s="56">
        <v>-0.38714407997553202</v>
      </c>
      <c r="G469" s="26">
        <v>2.71</v>
      </c>
      <c r="H469" s="26">
        <v>8.3501658281160906E-2</v>
      </c>
      <c r="I469" s="26">
        <v>2.14</v>
      </c>
      <c r="J469" s="27">
        <v>6.6</v>
      </c>
      <c r="K469" s="27">
        <v>0.34343730075038598</v>
      </c>
      <c r="L469" s="28">
        <v>43.5</v>
      </c>
      <c r="M469" s="29">
        <v>1.3378355575819401</v>
      </c>
      <c r="N469" s="29">
        <v>-25.96</v>
      </c>
    </row>
    <row r="470" spans="1:14" x14ac:dyDescent="0.35">
      <c r="A470" s="24">
        <v>19021</v>
      </c>
      <c r="B470" s="25" t="s">
        <v>161</v>
      </c>
      <c r="C470" s="25" t="s">
        <v>154</v>
      </c>
      <c r="D470" s="25">
        <v>100</v>
      </c>
      <c r="E470" s="56">
        <v>1.1000000000000001</v>
      </c>
      <c r="F470" s="56">
        <v>0.20041346343835401</v>
      </c>
      <c r="G470" s="26" t="s">
        <v>84</v>
      </c>
      <c r="H470" s="26">
        <v>2.1181507377905199E-2</v>
      </c>
      <c r="I470" s="26">
        <v>7.93</v>
      </c>
      <c r="J470" s="27">
        <v>1.5</v>
      </c>
      <c r="K470" s="27">
        <v>-1.85950171392428E-2</v>
      </c>
      <c r="L470" s="28" t="s">
        <v>84</v>
      </c>
      <c r="M470" s="29">
        <v>0.190031853968118</v>
      </c>
      <c r="N470" s="29">
        <v>-17.23</v>
      </c>
    </row>
    <row r="471" spans="1:14" x14ac:dyDescent="0.35">
      <c r="A471" s="24">
        <v>19022</v>
      </c>
      <c r="B471" s="25" t="s">
        <v>34</v>
      </c>
      <c r="C471" s="25" t="s">
        <v>154</v>
      </c>
      <c r="D471" s="25">
        <v>100</v>
      </c>
      <c r="E471" s="56">
        <v>1.3</v>
      </c>
      <c r="F471" s="56">
        <v>-1.07316446286143E-2</v>
      </c>
      <c r="G471" s="26" t="s">
        <v>84</v>
      </c>
      <c r="H471" s="26">
        <v>2.29484909367761E-2</v>
      </c>
      <c r="I471" s="26">
        <v>8.4600000000000009</v>
      </c>
      <c r="J471" s="27">
        <v>1.8</v>
      </c>
      <c r="K471" s="27">
        <v>0.29002788677757102</v>
      </c>
      <c r="L471" s="28" t="s">
        <v>84</v>
      </c>
      <c r="M471" s="29">
        <v>0.237446903879799</v>
      </c>
      <c r="N471" s="29">
        <v>-14.25</v>
      </c>
    </row>
    <row r="472" spans="1:14" x14ac:dyDescent="0.35">
      <c r="A472" s="24">
        <v>19023</v>
      </c>
      <c r="B472" s="25" t="s">
        <v>35</v>
      </c>
      <c r="C472" s="25" t="s">
        <v>154</v>
      </c>
      <c r="D472" s="25">
        <v>100</v>
      </c>
      <c r="E472" s="56">
        <v>0.4</v>
      </c>
      <c r="F472" s="56">
        <v>-5.9426482130642298E-2</v>
      </c>
      <c r="G472" s="26" t="s">
        <v>84</v>
      </c>
      <c r="H472" s="26">
        <v>9.4469242561725803E-3</v>
      </c>
      <c r="I472" s="26">
        <v>5.18</v>
      </c>
      <c r="J472" s="27">
        <v>0.6</v>
      </c>
      <c r="K472" s="27">
        <v>-5.2201569659354602E-3</v>
      </c>
      <c r="L472" s="28" t="s">
        <v>84</v>
      </c>
      <c r="M472" s="29">
        <v>8.3267790296889604E-2</v>
      </c>
      <c r="N472" s="29">
        <v>-17.62</v>
      </c>
    </row>
    <row r="473" spans="1:14" x14ac:dyDescent="0.35">
      <c r="A473" s="24">
        <v>19024</v>
      </c>
      <c r="B473" s="25" t="s">
        <v>36</v>
      </c>
      <c r="C473" s="25" t="s">
        <v>154</v>
      </c>
      <c r="D473" s="25">
        <v>100</v>
      </c>
      <c r="E473" s="56">
        <v>0.3</v>
      </c>
      <c r="F473" s="56">
        <v>2.41462004146875E-3</v>
      </c>
      <c r="G473" s="26" t="s">
        <v>84</v>
      </c>
      <c r="H473" s="26">
        <v>6.9550243654571504E-3</v>
      </c>
      <c r="I473" s="26">
        <v>3.33</v>
      </c>
      <c r="J473" s="27">
        <v>0.5</v>
      </c>
      <c r="K473" s="27">
        <v>-6.3307622641291103E-3</v>
      </c>
      <c r="L473" s="28" t="s">
        <v>84</v>
      </c>
      <c r="M473" s="29">
        <v>6.1613420411649501E-2</v>
      </c>
      <c r="N473" s="29">
        <v>-20.96</v>
      </c>
    </row>
    <row r="474" spans="1:14" x14ac:dyDescent="0.35">
      <c r="A474" s="30">
        <v>19025</v>
      </c>
      <c r="B474" s="31" t="s">
        <v>37</v>
      </c>
      <c r="C474" s="31" t="s">
        <v>154</v>
      </c>
      <c r="D474" s="31">
        <v>100</v>
      </c>
      <c r="E474" s="57">
        <v>0.3</v>
      </c>
      <c r="F474" s="57">
        <v>-0.19665738781848899</v>
      </c>
      <c r="G474" s="37" t="s">
        <v>84</v>
      </c>
      <c r="H474" s="37">
        <v>6.5699125641647703E-3</v>
      </c>
      <c r="I474" s="37">
        <v>5.01</v>
      </c>
      <c r="J474" s="38">
        <v>0.4</v>
      </c>
      <c r="K474" s="38">
        <v>5.7626813134130503E-3</v>
      </c>
      <c r="L474" s="39" t="s">
        <v>84</v>
      </c>
      <c r="M474" s="40">
        <v>5.3240397389356701E-2</v>
      </c>
      <c r="N474" s="40">
        <v>-18.77</v>
      </c>
    </row>
    <row r="475" spans="1:14" x14ac:dyDescent="0.35">
      <c r="A475" s="24">
        <v>19050</v>
      </c>
      <c r="B475" s="25" t="s">
        <v>82</v>
      </c>
      <c r="C475" s="25" t="s">
        <v>83</v>
      </c>
      <c r="D475" s="25">
        <v>100</v>
      </c>
      <c r="E475" s="56">
        <v>0.1</v>
      </c>
      <c r="F475" s="56">
        <v>0.64740290801323896</v>
      </c>
      <c r="G475" s="26" t="s">
        <v>84</v>
      </c>
      <c r="H475" s="26">
        <v>4.8976755115630504E-3</v>
      </c>
      <c r="I475" s="26">
        <v>-1.78</v>
      </c>
      <c r="J475" s="27" t="s">
        <v>84</v>
      </c>
      <c r="K475" s="27" t="s">
        <v>84</v>
      </c>
      <c r="L475" s="28" t="s">
        <v>84</v>
      </c>
      <c r="M475" s="29">
        <v>4.1501881027699299E-2</v>
      </c>
      <c r="N475" s="29" t="s">
        <v>84</v>
      </c>
    </row>
    <row r="476" spans="1:14" x14ac:dyDescent="0.35">
      <c r="A476" s="24">
        <v>19051</v>
      </c>
      <c r="B476" s="25" t="s">
        <v>85</v>
      </c>
      <c r="C476" s="25" t="s">
        <v>83</v>
      </c>
      <c r="D476" s="25">
        <v>100</v>
      </c>
      <c r="E476" s="56" t="s">
        <v>84</v>
      </c>
      <c r="F476" s="56" t="s">
        <v>84</v>
      </c>
      <c r="G476" s="26" t="s">
        <v>84</v>
      </c>
      <c r="H476" s="26">
        <v>1.8133545938382599E-3</v>
      </c>
      <c r="I476" s="26" t="s">
        <v>84</v>
      </c>
      <c r="J476" s="27" t="s">
        <v>84</v>
      </c>
      <c r="K476" s="27" t="s">
        <v>84</v>
      </c>
      <c r="L476" s="28" t="s">
        <v>84</v>
      </c>
      <c r="M476" s="29">
        <v>0.10565501395587799</v>
      </c>
      <c r="N476" s="29" t="s">
        <v>84</v>
      </c>
    </row>
    <row r="477" spans="1:14" x14ac:dyDescent="0.35">
      <c r="A477" s="24">
        <v>19052</v>
      </c>
      <c r="B477" s="25" t="s">
        <v>82</v>
      </c>
      <c r="C477" s="25" t="s">
        <v>83</v>
      </c>
      <c r="D477" s="25">
        <v>100</v>
      </c>
      <c r="E477" s="56" t="s">
        <v>84</v>
      </c>
      <c r="F477" s="56" t="s">
        <v>84</v>
      </c>
      <c r="G477" s="26" t="s">
        <v>84</v>
      </c>
      <c r="H477" s="26">
        <v>2.4256830113277401E-3</v>
      </c>
      <c r="I477" s="26" t="s">
        <v>84</v>
      </c>
      <c r="J477" s="27" t="s">
        <v>84</v>
      </c>
      <c r="K477" s="27" t="s">
        <v>84</v>
      </c>
      <c r="L477" s="28" t="s">
        <v>84</v>
      </c>
      <c r="M477" s="29">
        <v>4.0979972030411697E-3</v>
      </c>
      <c r="N477" s="29" t="s">
        <v>84</v>
      </c>
    </row>
    <row r="478" spans="1:14" x14ac:dyDescent="0.35">
      <c r="A478" s="24">
        <v>19053</v>
      </c>
      <c r="B478" s="25" t="s">
        <v>86</v>
      </c>
      <c r="C478" s="25" t="s">
        <v>151</v>
      </c>
      <c r="D478" s="25">
        <v>0.89600000000000002</v>
      </c>
      <c r="E478" s="56">
        <v>3.2</v>
      </c>
      <c r="F478" s="56">
        <v>0.14142231399927299</v>
      </c>
      <c r="G478" s="26">
        <v>11.7</v>
      </c>
      <c r="H478" s="26">
        <v>0.104933995865122</v>
      </c>
      <c r="I478" s="26">
        <v>3.96</v>
      </c>
      <c r="J478" s="27">
        <v>6.9</v>
      </c>
      <c r="K478" s="27">
        <v>3.1270338826674899E-3</v>
      </c>
      <c r="L478" s="28">
        <v>30</v>
      </c>
      <c r="M478" s="29">
        <v>0.26859688996312397</v>
      </c>
      <c r="N478" s="29">
        <v>-13.15</v>
      </c>
    </row>
    <row r="479" spans="1:14" x14ac:dyDescent="0.35">
      <c r="A479" s="24">
        <v>19054</v>
      </c>
      <c r="B479" s="25" t="s">
        <v>86</v>
      </c>
      <c r="C479" s="25" t="s">
        <v>151</v>
      </c>
      <c r="D479" s="25">
        <v>0.59399999999999997</v>
      </c>
      <c r="E479" s="56">
        <v>2.1</v>
      </c>
      <c r="F479" s="56">
        <v>-6.6954207481484396E-2</v>
      </c>
      <c r="G479" s="26">
        <v>11.9</v>
      </c>
      <c r="H479" s="26">
        <v>7.0893071618762404E-2</v>
      </c>
      <c r="I479" s="26">
        <v>3.9</v>
      </c>
      <c r="J479" s="27">
        <v>4.7</v>
      </c>
      <c r="K479" s="27">
        <v>-0.270550502776576</v>
      </c>
      <c r="L479" s="28">
        <v>30.2</v>
      </c>
      <c r="M479" s="29">
        <v>0.179110833997074</v>
      </c>
      <c r="N479" s="29">
        <v>-13.27</v>
      </c>
    </row>
    <row r="480" spans="1:14" x14ac:dyDescent="0.35">
      <c r="A480" s="24">
        <v>19055</v>
      </c>
      <c r="B480" s="25" t="s">
        <v>3</v>
      </c>
      <c r="C480" s="25" t="s">
        <v>30</v>
      </c>
      <c r="D480" s="25">
        <v>0.96099999999999997</v>
      </c>
      <c r="E480" s="56">
        <v>3.4</v>
      </c>
      <c r="F480" s="56">
        <v>-0.29049270380265801</v>
      </c>
      <c r="G480" s="26">
        <v>9.9</v>
      </c>
      <c r="H480" s="26">
        <v>9.5136741185290294E-2</v>
      </c>
      <c r="I480" s="26">
        <v>11.41</v>
      </c>
      <c r="J480" s="27">
        <v>7.4</v>
      </c>
      <c r="K480" s="27">
        <v>-0.56509719823587201</v>
      </c>
      <c r="L480" s="28">
        <v>42.6</v>
      </c>
      <c r="M480" s="29">
        <v>0.40916725197885701</v>
      </c>
      <c r="N480" s="29">
        <v>-18.21</v>
      </c>
    </row>
    <row r="481" spans="1:14" x14ac:dyDescent="0.35">
      <c r="A481" s="24">
        <v>19056</v>
      </c>
      <c r="B481" s="25" t="s">
        <v>146</v>
      </c>
      <c r="C481" s="25" t="s">
        <v>30</v>
      </c>
      <c r="D481" s="25">
        <v>0.88700000000000001</v>
      </c>
      <c r="E481" s="56">
        <v>3.3</v>
      </c>
      <c r="F481" s="56">
        <v>-0.493770508080416</v>
      </c>
      <c r="G481" s="26">
        <v>9.68</v>
      </c>
      <c r="H481" s="26">
        <v>8.5838420771561202E-2</v>
      </c>
      <c r="I481" s="26">
        <v>47.65</v>
      </c>
      <c r="J481" s="27">
        <v>6.7</v>
      </c>
      <c r="K481" s="27">
        <v>-0.291451998452117</v>
      </c>
      <c r="L481" s="28">
        <v>41</v>
      </c>
      <c r="M481" s="29">
        <v>0.36410233170818501</v>
      </c>
      <c r="N481" s="29">
        <v>36.75</v>
      </c>
    </row>
    <row r="482" spans="1:14" x14ac:dyDescent="0.35">
      <c r="A482" s="24">
        <v>19057</v>
      </c>
      <c r="B482" s="25" t="s">
        <v>4</v>
      </c>
      <c r="C482" s="25" t="s">
        <v>30</v>
      </c>
      <c r="D482" s="25">
        <v>0.96599999999999997</v>
      </c>
      <c r="E482" s="56">
        <v>3.6</v>
      </c>
      <c r="F482" s="56">
        <v>-0.155376697923093</v>
      </c>
      <c r="G482" s="26">
        <v>9.65</v>
      </c>
      <c r="H482" s="26">
        <v>9.3209040611712299E-2</v>
      </c>
      <c r="I482" s="26">
        <v>-4.54</v>
      </c>
      <c r="J482" s="27">
        <v>7.3</v>
      </c>
      <c r="K482" s="27">
        <v>-0.25572130444393598</v>
      </c>
      <c r="L482" s="28">
        <v>40.700000000000003</v>
      </c>
      <c r="M482" s="29">
        <v>0.39339452988412199</v>
      </c>
      <c r="N482" s="29">
        <v>-26.42</v>
      </c>
    </row>
    <row r="483" spans="1:14" x14ac:dyDescent="0.35">
      <c r="A483" s="24">
        <v>19058</v>
      </c>
      <c r="B483" s="25" t="s">
        <v>11</v>
      </c>
      <c r="C483" s="25" t="s">
        <v>31</v>
      </c>
      <c r="D483" s="25">
        <v>1.302</v>
      </c>
      <c r="E483" s="56">
        <v>4.5999999999999996</v>
      </c>
      <c r="F483" s="56">
        <v>5.4878298316740598E-2</v>
      </c>
      <c r="G483" s="26">
        <v>11.6</v>
      </c>
      <c r="H483" s="26">
        <v>0.15124416729154799</v>
      </c>
      <c r="I483" s="26">
        <v>4.12</v>
      </c>
      <c r="J483" s="27">
        <v>10.4</v>
      </c>
      <c r="K483" s="27">
        <v>-0.29764720518641702</v>
      </c>
      <c r="L483" s="28">
        <v>29.9</v>
      </c>
      <c r="M483" s="29">
        <v>0.38908117322964297</v>
      </c>
      <c r="N483" s="29">
        <v>-13.37</v>
      </c>
    </row>
    <row r="484" spans="1:14" x14ac:dyDescent="0.35">
      <c r="A484" s="24">
        <v>19059</v>
      </c>
      <c r="B484" s="25" t="s">
        <v>32</v>
      </c>
      <c r="C484" s="25" t="s">
        <v>152</v>
      </c>
      <c r="D484" s="25">
        <v>3.01</v>
      </c>
      <c r="E484" s="56">
        <v>3.5</v>
      </c>
      <c r="F484" s="56">
        <v>-0.41165432575829303</v>
      </c>
      <c r="G484" s="26">
        <v>2.74</v>
      </c>
      <c r="H484" s="26">
        <v>8.23685597391208E-2</v>
      </c>
      <c r="I484" s="26">
        <v>2.0699999999999998</v>
      </c>
      <c r="J484" s="27">
        <v>6.3</v>
      </c>
      <c r="K484" s="27">
        <v>3.9012610460731102E-2</v>
      </c>
      <c r="L484" s="28">
        <v>43.7</v>
      </c>
      <c r="M484" s="29">
        <v>1.31407173253943</v>
      </c>
      <c r="N484" s="29">
        <v>-26.05</v>
      </c>
    </row>
    <row r="485" spans="1:14" x14ac:dyDescent="0.35">
      <c r="A485" s="24">
        <v>19060</v>
      </c>
      <c r="B485" s="25" t="s">
        <v>162</v>
      </c>
      <c r="C485" s="25" t="s">
        <v>154</v>
      </c>
      <c r="D485" s="25">
        <v>100</v>
      </c>
      <c r="E485" s="56">
        <v>1.8</v>
      </c>
      <c r="F485" s="56">
        <v>-0.28257627446126599</v>
      </c>
      <c r="G485" s="26" t="s">
        <v>84</v>
      </c>
      <c r="H485" s="26">
        <v>3.29060309041374E-2</v>
      </c>
      <c r="I485" s="26">
        <v>1.1299999999999999</v>
      </c>
      <c r="J485" s="27">
        <v>6.6</v>
      </c>
      <c r="K485" s="27">
        <v>-0.33093839708636302</v>
      </c>
      <c r="L485" s="28" t="s">
        <v>84</v>
      </c>
      <c r="M485" s="29">
        <v>0.28614001963992097</v>
      </c>
      <c r="N485" s="29">
        <v>-21.48</v>
      </c>
    </row>
    <row r="486" spans="1:14" x14ac:dyDescent="0.35">
      <c r="A486" s="24">
        <v>19061</v>
      </c>
      <c r="B486" s="25" t="s">
        <v>34</v>
      </c>
      <c r="C486" s="25" t="s">
        <v>154</v>
      </c>
      <c r="D486" s="25">
        <v>100</v>
      </c>
      <c r="E486" s="56">
        <v>2.7</v>
      </c>
      <c r="F486" s="56">
        <v>-0.10747559156854</v>
      </c>
      <c r="G486" s="26" t="s">
        <v>84</v>
      </c>
      <c r="H486" s="26">
        <v>4.6513329070570202E-2</v>
      </c>
      <c r="I486" s="26">
        <v>0.31</v>
      </c>
      <c r="J486" s="27">
        <v>7</v>
      </c>
      <c r="K486" s="27">
        <v>-3.08292650918928E-2</v>
      </c>
      <c r="L486" s="28" t="s">
        <v>84</v>
      </c>
      <c r="M486" s="29">
        <v>0.30381190623177801</v>
      </c>
      <c r="N486" s="29">
        <v>-22.63</v>
      </c>
    </row>
    <row r="487" spans="1:14" x14ac:dyDescent="0.35">
      <c r="A487" s="24">
        <v>19062</v>
      </c>
      <c r="B487" s="25" t="s">
        <v>35</v>
      </c>
      <c r="C487" s="25" t="s">
        <v>154</v>
      </c>
      <c r="D487" s="25">
        <v>100</v>
      </c>
      <c r="E487" s="56">
        <v>1.6</v>
      </c>
      <c r="F487" s="56">
        <v>-7.5541520665467501E-2</v>
      </c>
      <c r="G487" s="26" t="s">
        <v>84</v>
      </c>
      <c r="H487" s="26">
        <v>2.92547392294779E-2</v>
      </c>
      <c r="I487" s="26">
        <v>0.88</v>
      </c>
      <c r="J487" s="27">
        <v>5.5</v>
      </c>
      <c r="K487" s="27">
        <v>-0.388173358748782</v>
      </c>
      <c r="L487" s="28" t="s">
        <v>84</v>
      </c>
      <c r="M487" s="29">
        <v>0.233349684465705</v>
      </c>
      <c r="N487" s="29">
        <v>-25.43</v>
      </c>
    </row>
    <row r="488" spans="1:14" x14ac:dyDescent="0.35">
      <c r="A488" s="24">
        <v>19063</v>
      </c>
      <c r="B488" s="25" t="s">
        <v>36</v>
      </c>
      <c r="C488" s="25" t="s">
        <v>154</v>
      </c>
      <c r="D488" s="25">
        <v>100</v>
      </c>
      <c r="E488" s="56">
        <v>2.2000000000000002</v>
      </c>
      <c r="F488" s="56">
        <v>4.8571990197032698E-2</v>
      </c>
      <c r="G488" s="26" t="s">
        <v>84</v>
      </c>
      <c r="H488" s="26">
        <v>4.0730227349836202E-2</v>
      </c>
      <c r="I488" s="26">
        <v>5.29</v>
      </c>
      <c r="J488" s="27">
        <v>6.4</v>
      </c>
      <c r="K488" s="27">
        <v>-0.147180757795211</v>
      </c>
      <c r="L488" s="28" t="s">
        <v>84</v>
      </c>
      <c r="M488" s="29">
        <v>0.27078575751912798</v>
      </c>
      <c r="N488" s="29">
        <v>-24.71</v>
      </c>
    </row>
    <row r="489" spans="1:14" x14ac:dyDescent="0.35">
      <c r="A489" s="24">
        <v>19064</v>
      </c>
      <c r="B489" s="25" t="s">
        <v>37</v>
      </c>
      <c r="C489" s="25" t="s">
        <v>154</v>
      </c>
      <c r="D489" s="25">
        <v>100</v>
      </c>
      <c r="E489" s="56">
        <v>1.6</v>
      </c>
      <c r="F489" s="56">
        <v>-0.21079170331361799</v>
      </c>
      <c r="G489" s="26" t="s">
        <v>84</v>
      </c>
      <c r="H489" s="26">
        <v>2.984438881669E-2</v>
      </c>
      <c r="I489" s="26">
        <v>6.24</v>
      </c>
      <c r="J489" s="27">
        <v>5.3</v>
      </c>
      <c r="K489" s="27">
        <v>-0.142259140830678</v>
      </c>
      <c r="L489" s="28" t="s">
        <v>84</v>
      </c>
      <c r="M489" s="29">
        <v>0.223242266633569</v>
      </c>
      <c r="N489" s="29">
        <v>-23.53</v>
      </c>
    </row>
    <row r="490" spans="1:14" x14ac:dyDescent="0.35">
      <c r="A490" s="24">
        <v>19065</v>
      </c>
      <c r="B490" s="25" t="s">
        <v>38</v>
      </c>
      <c r="C490" s="25" t="s">
        <v>154</v>
      </c>
      <c r="D490" s="25">
        <v>100</v>
      </c>
      <c r="E490" s="56">
        <v>1.6</v>
      </c>
      <c r="F490" s="56">
        <v>-1.69062728309077E-2</v>
      </c>
      <c r="G490" s="26" t="s">
        <v>84</v>
      </c>
      <c r="H490" s="26">
        <v>2.8914556775316999E-2</v>
      </c>
      <c r="I490" s="26">
        <v>6</v>
      </c>
      <c r="J490" s="27">
        <v>5.7</v>
      </c>
      <c r="K490" s="27">
        <v>-0.193816190697676</v>
      </c>
      <c r="L490" s="28" t="s">
        <v>84</v>
      </c>
      <c r="M490" s="29">
        <v>0.23743771651883</v>
      </c>
      <c r="N490" s="29">
        <v>-19.559999999999999</v>
      </c>
    </row>
    <row r="491" spans="1:14" x14ac:dyDescent="0.35">
      <c r="A491" s="24">
        <v>19066</v>
      </c>
      <c r="B491" s="25" t="s">
        <v>39</v>
      </c>
      <c r="C491" s="25" t="s">
        <v>154</v>
      </c>
      <c r="D491" s="25">
        <v>100</v>
      </c>
      <c r="E491" s="56">
        <v>1.6</v>
      </c>
      <c r="F491" s="56">
        <v>-0.26016875412171497</v>
      </c>
      <c r="G491" s="26" t="s">
        <v>84</v>
      </c>
      <c r="H491" s="26">
        <v>2.9821709986412599E-2</v>
      </c>
      <c r="I491" s="26">
        <v>4.54</v>
      </c>
      <c r="J491" s="27">
        <v>4.9000000000000004</v>
      </c>
      <c r="K491" s="27">
        <v>-0.166331605470355</v>
      </c>
      <c r="L491" s="28" t="s">
        <v>84</v>
      </c>
      <c r="M491" s="29">
        <v>0.20122483415846901</v>
      </c>
      <c r="N491" s="29">
        <v>-23.3</v>
      </c>
    </row>
    <row r="492" spans="1:14" x14ac:dyDescent="0.35">
      <c r="A492" s="24">
        <v>19067</v>
      </c>
      <c r="B492" s="25" t="s">
        <v>40</v>
      </c>
      <c r="C492" s="25" t="s">
        <v>154</v>
      </c>
      <c r="D492" s="25">
        <v>100</v>
      </c>
      <c r="E492" s="56">
        <v>1</v>
      </c>
      <c r="F492" s="56">
        <v>-1.47594445343291E-3</v>
      </c>
      <c r="G492" s="26" t="s">
        <v>84</v>
      </c>
      <c r="H492" s="26">
        <v>1.7869966430228999E-2</v>
      </c>
      <c r="I492" s="26">
        <v>5.22</v>
      </c>
      <c r="J492" s="27">
        <v>3.8</v>
      </c>
      <c r="K492" s="27">
        <v>5.3842386649042E-2</v>
      </c>
      <c r="L492" s="28" t="s">
        <v>84</v>
      </c>
      <c r="M492" s="29">
        <v>0.15426074939067499</v>
      </c>
      <c r="N492" s="29">
        <v>-20.190000000000001</v>
      </c>
    </row>
    <row r="493" spans="1:14" x14ac:dyDescent="0.35">
      <c r="A493" s="24">
        <v>19068</v>
      </c>
      <c r="B493" s="25" t="s">
        <v>41</v>
      </c>
      <c r="C493" s="25" t="s">
        <v>154</v>
      </c>
      <c r="D493" s="25">
        <v>100</v>
      </c>
      <c r="E493" s="56">
        <v>1.9</v>
      </c>
      <c r="F493" s="56">
        <v>0.1043895258932</v>
      </c>
      <c r="G493" s="26" t="s">
        <v>84</v>
      </c>
      <c r="H493" s="26">
        <v>3.4380154872167598E-2</v>
      </c>
      <c r="I493" s="26">
        <v>4.7699999999999996</v>
      </c>
      <c r="J493" s="27">
        <v>5.5</v>
      </c>
      <c r="K493" s="27">
        <v>-0.28398949051995198</v>
      </c>
      <c r="L493" s="28" t="s">
        <v>84</v>
      </c>
      <c r="M493" s="29">
        <v>0.22678308179769299</v>
      </c>
      <c r="N493" s="29">
        <v>-23.49</v>
      </c>
    </row>
    <row r="494" spans="1:14" x14ac:dyDescent="0.35">
      <c r="A494" s="24">
        <v>19069</v>
      </c>
      <c r="B494" s="25" t="s">
        <v>42</v>
      </c>
      <c r="C494" s="25" t="s">
        <v>154</v>
      </c>
      <c r="D494" s="25">
        <v>100</v>
      </c>
      <c r="E494" s="56">
        <v>2.5</v>
      </c>
      <c r="F494" s="56">
        <v>-0.13551853618498599</v>
      </c>
      <c r="G494" s="26" t="s">
        <v>84</v>
      </c>
      <c r="H494" s="26">
        <v>4.4086694230889699E-2</v>
      </c>
      <c r="I494" s="26">
        <v>1.1499999999999999</v>
      </c>
      <c r="J494" s="27">
        <v>7.1</v>
      </c>
      <c r="K494" s="27">
        <v>3.0934019080311802E-3</v>
      </c>
      <c r="L494" s="28" t="s">
        <v>84</v>
      </c>
      <c r="M494" s="29">
        <v>0.30464882617966199</v>
      </c>
      <c r="N494" s="29">
        <v>-22.45</v>
      </c>
    </row>
    <row r="495" spans="1:14" x14ac:dyDescent="0.35">
      <c r="A495" s="24">
        <v>19070</v>
      </c>
      <c r="B495" s="25" t="s">
        <v>89</v>
      </c>
      <c r="C495" s="25" t="s">
        <v>154</v>
      </c>
      <c r="D495" s="25">
        <v>100</v>
      </c>
      <c r="E495" s="56">
        <v>0.9</v>
      </c>
      <c r="F495" s="56">
        <v>1.46252677666325E-2</v>
      </c>
      <c r="G495" s="26" t="s">
        <v>84</v>
      </c>
      <c r="H495" s="26">
        <v>1.8096754733002901E-2</v>
      </c>
      <c r="I495" s="26">
        <v>5.58</v>
      </c>
      <c r="J495" s="27">
        <v>3.2</v>
      </c>
      <c r="K495" s="27">
        <v>-0.37764924531367</v>
      </c>
      <c r="L495" s="28" t="s">
        <v>84</v>
      </c>
      <c r="M495" s="29">
        <v>0.13333775069357701</v>
      </c>
      <c r="N495" s="29">
        <v>-20.13</v>
      </c>
    </row>
    <row r="496" spans="1:14" x14ac:dyDescent="0.35">
      <c r="A496" s="24">
        <v>19071</v>
      </c>
      <c r="B496" s="25" t="s">
        <v>90</v>
      </c>
      <c r="C496" s="25" t="s">
        <v>154</v>
      </c>
      <c r="D496" s="25">
        <v>100</v>
      </c>
      <c r="E496" s="56">
        <v>2.7</v>
      </c>
      <c r="F496" s="56">
        <v>-0.18274875869706</v>
      </c>
      <c r="G496" s="26" t="s">
        <v>84</v>
      </c>
      <c r="H496" s="26">
        <v>4.6672080882511902E-2</v>
      </c>
      <c r="I496" s="26">
        <v>0.31</v>
      </c>
      <c r="J496" s="27">
        <v>6.7</v>
      </c>
      <c r="K496" s="27">
        <v>-9.3283368178525602E-2</v>
      </c>
      <c r="L496" s="28" t="s">
        <v>84</v>
      </c>
      <c r="M496" s="29">
        <v>0.28324298905109202</v>
      </c>
      <c r="N496" s="29">
        <v>-22.78</v>
      </c>
    </row>
    <row r="497" spans="1:14" x14ac:dyDescent="0.35">
      <c r="A497" s="24">
        <v>19072</v>
      </c>
      <c r="B497" s="25" t="s">
        <v>43</v>
      </c>
      <c r="C497" s="25" t="s">
        <v>154</v>
      </c>
      <c r="D497" s="25">
        <v>100</v>
      </c>
      <c r="E497" s="56">
        <v>2.1</v>
      </c>
      <c r="F497" s="56">
        <v>-1.6772096062433999E-2</v>
      </c>
      <c r="G497" s="26" t="s">
        <v>84</v>
      </c>
      <c r="H497" s="26">
        <v>3.84850231523748E-2</v>
      </c>
      <c r="I497" s="26">
        <v>-1.76</v>
      </c>
      <c r="J497" s="27">
        <v>7.6</v>
      </c>
      <c r="K497" s="27">
        <v>0.151500003863421</v>
      </c>
      <c r="L497" s="28" t="s">
        <v>84</v>
      </c>
      <c r="M497" s="29">
        <v>0.32560401410552497</v>
      </c>
      <c r="N497" s="29">
        <v>-27.15</v>
      </c>
    </row>
    <row r="498" spans="1:14" x14ac:dyDescent="0.35">
      <c r="A498" s="24">
        <v>19073</v>
      </c>
      <c r="B498" s="25" t="s">
        <v>44</v>
      </c>
      <c r="C498" s="25" t="s">
        <v>154</v>
      </c>
      <c r="D498" s="25">
        <v>100</v>
      </c>
      <c r="E498" s="56">
        <v>2</v>
      </c>
      <c r="F498" s="56">
        <v>-4.2802389151441703E-2</v>
      </c>
      <c r="G498" s="26" t="s">
        <v>84</v>
      </c>
      <c r="H498" s="26">
        <v>3.8280913679878299E-2</v>
      </c>
      <c r="I498" s="26">
        <v>3.9</v>
      </c>
      <c r="J498" s="27">
        <v>5.9</v>
      </c>
      <c r="K498" s="27">
        <v>-0.16964887731318101</v>
      </c>
      <c r="L498" s="28" t="s">
        <v>84</v>
      </c>
      <c r="M498" s="29">
        <v>0.25066748954114898</v>
      </c>
      <c r="N498" s="29">
        <v>-26.24</v>
      </c>
    </row>
    <row r="499" spans="1:14" x14ac:dyDescent="0.35">
      <c r="A499" s="24">
        <v>19074</v>
      </c>
      <c r="B499" s="25" t="s">
        <v>45</v>
      </c>
      <c r="C499" s="25" t="s">
        <v>154</v>
      </c>
      <c r="D499" s="25">
        <v>100</v>
      </c>
      <c r="E499" s="56">
        <v>2.2000000000000002</v>
      </c>
      <c r="F499" s="56">
        <v>-0.323768542390801</v>
      </c>
      <c r="G499" s="26" t="s">
        <v>84</v>
      </c>
      <c r="H499" s="26">
        <v>4.0299329574565897E-2</v>
      </c>
      <c r="I499" s="26">
        <v>-1.67</v>
      </c>
      <c r="J499" s="27">
        <v>7.9</v>
      </c>
      <c r="K499" s="27">
        <v>-0.17637894960232001</v>
      </c>
      <c r="L499" s="28" t="s">
        <v>84</v>
      </c>
      <c r="M499" s="29">
        <v>0.34015354550719901</v>
      </c>
      <c r="N499" s="29">
        <v>-27.21</v>
      </c>
    </row>
    <row r="500" spans="1:14" x14ac:dyDescent="0.35">
      <c r="A500" s="24">
        <v>19075</v>
      </c>
      <c r="B500" s="25" t="s">
        <v>46</v>
      </c>
      <c r="C500" s="25" t="s">
        <v>154</v>
      </c>
      <c r="D500" s="25">
        <v>100</v>
      </c>
      <c r="E500" s="56">
        <v>2</v>
      </c>
      <c r="F500" s="56">
        <v>-0.31598628981777099</v>
      </c>
      <c r="G500" s="26" t="s">
        <v>84</v>
      </c>
      <c r="H500" s="26">
        <v>3.67614320512933E-2</v>
      </c>
      <c r="I500" s="26">
        <v>6.02</v>
      </c>
      <c r="J500" s="27">
        <v>7.5</v>
      </c>
      <c r="K500" s="27">
        <v>-0.28471143613213301</v>
      </c>
      <c r="L500" s="28" t="s">
        <v>84</v>
      </c>
      <c r="M500" s="29">
        <v>0.32766412474647</v>
      </c>
      <c r="N500" s="29">
        <v>-23.46</v>
      </c>
    </row>
    <row r="501" spans="1:14" x14ac:dyDescent="0.35">
      <c r="A501" s="24">
        <v>19076</v>
      </c>
      <c r="B501" s="25" t="s">
        <v>47</v>
      </c>
      <c r="C501" s="25" t="s">
        <v>154</v>
      </c>
      <c r="D501" s="25">
        <v>100</v>
      </c>
      <c r="E501" s="56">
        <v>2.2999999999999998</v>
      </c>
      <c r="F501" s="56">
        <v>-9.2716147033544694E-2</v>
      </c>
      <c r="G501" s="26" t="s">
        <v>84</v>
      </c>
      <c r="H501" s="26">
        <v>4.2521854941749898E-2</v>
      </c>
      <c r="I501" s="26">
        <v>6.35</v>
      </c>
      <c r="J501" s="27">
        <v>7.1</v>
      </c>
      <c r="K501" s="27">
        <v>4.7688208636425103E-2</v>
      </c>
      <c r="L501" s="28" t="s">
        <v>84</v>
      </c>
      <c r="M501" s="29">
        <v>0.30526042152619198</v>
      </c>
      <c r="N501" s="29">
        <v>-23.83</v>
      </c>
    </row>
    <row r="502" spans="1:14" x14ac:dyDescent="0.35">
      <c r="A502" s="24">
        <v>19077</v>
      </c>
      <c r="B502" s="25" t="s">
        <v>48</v>
      </c>
      <c r="C502" s="25" t="s">
        <v>154</v>
      </c>
      <c r="D502" s="25">
        <v>100</v>
      </c>
      <c r="E502" s="56">
        <v>1.1000000000000001</v>
      </c>
      <c r="F502" s="56">
        <v>9.5668035940521506E-2</v>
      </c>
      <c r="G502" s="26" t="s">
        <v>84</v>
      </c>
      <c r="H502" s="26">
        <v>1.9956418815748701E-2</v>
      </c>
      <c r="I502" s="26">
        <v>1.43</v>
      </c>
      <c r="J502" s="27">
        <v>3.8</v>
      </c>
      <c r="K502" s="27">
        <v>-0.40471293098876898</v>
      </c>
      <c r="L502" s="28" t="s">
        <v>84</v>
      </c>
      <c r="M502" s="29">
        <v>0.159732918280685</v>
      </c>
      <c r="N502" s="29">
        <v>-23.92</v>
      </c>
    </row>
    <row r="503" spans="1:14" x14ac:dyDescent="0.35">
      <c r="A503" s="24">
        <v>19078</v>
      </c>
      <c r="B503" s="25" t="s">
        <v>49</v>
      </c>
      <c r="C503" s="25" t="s">
        <v>154</v>
      </c>
      <c r="D503" s="25">
        <v>100</v>
      </c>
      <c r="E503" s="56">
        <v>2.5</v>
      </c>
      <c r="F503" s="56">
        <v>-0.15457163731213999</v>
      </c>
      <c r="G503" s="26" t="s">
        <v>84</v>
      </c>
      <c r="H503" s="26">
        <v>4.4472234345605301E-2</v>
      </c>
      <c r="I503" s="26">
        <v>1.41</v>
      </c>
      <c r="J503" s="27">
        <v>6.3</v>
      </c>
      <c r="K503" s="27">
        <v>-3.4183867282819601E-2</v>
      </c>
      <c r="L503" s="28" t="s">
        <v>84</v>
      </c>
      <c r="M503" s="29">
        <v>0.26157963809240498</v>
      </c>
      <c r="N503" s="29">
        <v>-25.78</v>
      </c>
    </row>
    <row r="504" spans="1:14" x14ac:dyDescent="0.35">
      <c r="A504" s="24">
        <v>19079</v>
      </c>
      <c r="B504" s="25" t="s">
        <v>50</v>
      </c>
      <c r="C504" s="25" t="s">
        <v>154</v>
      </c>
      <c r="D504" s="25">
        <v>100</v>
      </c>
      <c r="E504" s="56">
        <v>2.2999999999999998</v>
      </c>
      <c r="F504" s="56">
        <v>2.1468282960235299E-2</v>
      </c>
      <c r="G504" s="26" t="s">
        <v>84</v>
      </c>
      <c r="H504" s="26">
        <v>4.3111504528962001E-2</v>
      </c>
      <c r="I504" s="26">
        <v>5.43</v>
      </c>
      <c r="J504" s="27">
        <v>6.7</v>
      </c>
      <c r="K504" s="27">
        <v>-0.13804172208881799</v>
      </c>
      <c r="L504" s="28" t="s">
        <v>84</v>
      </c>
      <c r="M504" s="29">
        <v>0.281182878410147</v>
      </c>
      <c r="N504" s="29">
        <v>-25.19</v>
      </c>
    </row>
    <row r="505" spans="1:14" x14ac:dyDescent="0.35">
      <c r="A505" s="24">
        <v>19080</v>
      </c>
      <c r="B505" s="25" t="s">
        <v>51</v>
      </c>
      <c r="C505" s="25" t="s">
        <v>154</v>
      </c>
      <c r="D505" s="25">
        <v>100</v>
      </c>
      <c r="E505" s="56">
        <v>4.7</v>
      </c>
      <c r="F505" s="56">
        <v>-0.18650570821510101</v>
      </c>
      <c r="G505" s="26" t="s">
        <v>84</v>
      </c>
      <c r="H505" s="26">
        <v>8.1733552491353903E-2</v>
      </c>
      <c r="I505" s="26">
        <v>2.0699999999999998</v>
      </c>
      <c r="J505" s="27">
        <v>14.3</v>
      </c>
      <c r="K505" s="27">
        <v>0.14404367234863899</v>
      </c>
      <c r="L505" s="28" t="s">
        <v>84</v>
      </c>
      <c r="M505" s="29">
        <v>0.71145629930877496</v>
      </c>
      <c r="N505" s="29">
        <v>-25.87</v>
      </c>
    </row>
    <row r="506" spans="1:14" x14ac:dyDescent="0.35">
      <c r="A506" s="24">
        <v>19081</v>
      </c>
      <c r="B506" s="25" t="s">
        <v>52</v>
      </c>
      <c r="C506" s="25" t="s">
        <v>154</v>
      </c>
      <c r="D506" s="25">
        <v>100</v>
      </c>
      <c r="E506" s="56">
        <v>3</v>
      </c>
      <c r="F506" s="56">
        <v>-0.23038151151455499</v>
      </c>
      <c r="G506" s="26" t="s">
        <v>84</v>
      </c>
      <c r="H506" s="26">
        <v>5.4836459782371602E-2</v>
      </c>
      <c r="I506" s="26">
        <v>5.75</v>
      </c>
      <c r="J506" s="27">
        <v>10.4</v>
      </c>
      <c r="K506" s="27">
        <v>-0.15282662164275801</v>
      </c>
      <c r="L506" s="28" t="s">
        <v>84</v>
      </c>
      <c r="M506" s="29">
        <v>0.48117455672563902</v>
      </c>
      <c r="N506" s="29">
        <v>-22.94</v>
      </c>
    </row>
    <row r="507" spans="1:14" x14ac:dyDescent="0.35">
      <c r="A507" s="24">
        <v>19082</v>
      </c>
      <c r="B507" s="25" t="s">
        <v>91</v>
      </c>
      <c r="C507" s="25" t="s">
        <v>154</v>
      </c>
      <c r="D507" s="25">
        <v>100</v>
      </c>
      <c r="E507" s="56">
        <v>4.5999999999999996</v>
      </c>
      <c r="F507" s="56">
        <v>-0.241652360068567</v>
      </c>
      <c r="G507" s="26" t="s">
        <v>84</v>
      </c>
      <c r="H507" s="26">
        <v>8.2187129096901707E-2</v>
      </c>
      <c r="I507" s="26">
        <v>-2.41</v>
      </c>
      <c r="J507" s="27">
        <v>13.1</v>
      </c>
      <c r="K507" s="27">
        <v>8.08784773780135E-2</v>
      </c>
      <c r="L507" s="28" t="s">
        <v>84</v>
      </c>
      <c r="M507" s="29">
        <v>0.60722757656846305</v>
      </c>
      <c r="N507" s="29">
        <v>-23.15</v>
      </c>
    </row>
    <row r="508" spans="1:14" x14ac:dyDescent="0.35">
      <c r="A508" s="24">
        <v>19083</v>
      </c>
      <c r="B508" s="25" t="s">
        <v>92</v>
      </c>
      <c r="C508" s="25" t="s">
        <v>154</v>
      </c>
      <c r="D508" s="25">
        <v>100</v>
      </c>
      <c r="E508" s="56">
        <v>3.9</v>
      </c>
      <c r="F508" s="56">
        <v>-4.9242874039512302E-2</v>
      </c>
      <c r="G508" s="26" t="s">
        <v>84</v>
      </c>
      <c r="H508" s="26">
        <v>6.8829298063520103E-2</v>
      </c>
      <c r="I508" s="26">
        <v>5.54</v>
      </c>
      <c r="J508" s="27">
        <v>12.6</v>
      </c>
      <c r="K508" s="27">
        <v>-0.255093854030081</v>
      </c>
      <c r="L508" s="28" t="s">
        <v>84</v>
      </c>
      <c r="M508" s="29">
        <v>0.57478083397357904</v>
      </c>
      <c r="N508" s="29">
        <v>-22.84</v>
      </c>
    </row>
    <row r="509" spans="1:14" x14ac:dyDescent="0.35">
      <c r="A509" s="24">
        <v>19084</v>
      </c>
      <c r="B509" s="25" t="s">
        <v>3</v>
      </c>
      <c r="C509" s="25" t="s">
        <v>30</v>
      </c>
      <c r="D509" s="25">
        <v>0.95799999999999996</v>
      </c>
      <c r="E509" s="56">
        <v>3.3</v>
      </c>
      <c r="F509" s="56">
        <v>-5.1121348798477399E-2</v>
      </c>
      <c r="G509" s="26">
        <v>9.81</v>
      </c>
      <c r="H509" s="26">
        <v>9.4002799671420903E-2</v>
      </c>
      <c r="I509" s="26">
        <v>11.29</v>
      </c>
      <c r="J509" s="27">
        <v>7.9</v>
      </c>
      <c r="K509" s="27">
        <v>0</v>
      </c>
      <c r="L509" s="28">
        <v>44.4</v>
      </c>
      <c r="M509" s="29">
        <v>0.42564813710641802</v>
      </c>
      <c r="N509" s="29">
        <v>-18.489999999999998</v>
      </c>
    </row>
    <row r="510" spans="1:14" x14ac:dyDescent="0.35">
      <c r="A510" s="24">
        <v>19085</v>
      </c>
      <c r="B510" s="25" t="s">
        <v>3</v>
      </c>
      <c r="C510" s="25" t="s">
        <v>30</v>
      </c>
      <c r="D510" s="25">
        <v>1.1599999999999999</v>
      </c>
      <c r="E510" s="56">
        <v>4.0999999999999996</v>
      </c>
      <c r="F510" s="56">
        <v>-0.17174626368010601</v>
      </c>
      <c r="G510" s="26">
        <v>9.7100000000000009</v>
      </c>
      <c r="H510" s="26">
        <v>0.112667476989711</v>
      </c>
      <c r="I510" s="26">
        <v>11.15</v>
      </c>
      <c r="J510" s="27">
        <v>9.1999999999999993</v>
      </c>
      <c r="K510" s="27">
        <v>1.29879404316332E-2</v>
      </c>
      <c r="L510" s="28">
        <v>42.6</v>
      </c>
      <c r="M510" s="29">
        <v>0.49472622203560601</v>
      </c>
      <c r="N510" s="29">
        <v>-18.190000000000001</v>
      </c>
    </row>
    <row r="511" spans="1:14" x14ac:dyDescent="0.35">
      <c r="A511" s="24">
        <v>19086</v>
      </c>
      <c r="B511" s="25" t="s">
        <v>93</v>
      </c>
      <c r="C511" s="25" t="s">
        <v>154</v>
      </c>
      <c r="D511" s="25">
        <v>100</v>
      </c>
      <c r="E511" s="56">
        <v>2.6</v>
      </c>
      <c r="F511" s="56">
        <v>0.106536354189224</v>
      </c>
      <c r="G511" s="26" t="s">
        <v>84</v>
      </c>
      <c r="H511" s="26">
        <v>4.7443161111943098E-2</v>
      </c>
      <c r="I511" s="26">
        <v>4.1500000000000004</v>
      </c>
      <c r="J511" s="27">
        <v>6.7</v>
      </c>
      <c r="K511" s="27">
        <v>-6.4212185218644899E-2</v>
      </c>
      <c r="L511" s="28" t="s">
        <v>84</v>
      </c>
      <c r="M511" s="29">
        <v>0.274326572683252</v>
      </c>
      <c r="N511" s="29">
        <v>-24.18</v>
      </c>
    </row>
    <row r="512" spans="1:14" x14ac:dyDescent="0.35">
      <c r="A512" s="24">
        <v>19087</v>
      </c>
      <c r="B512" s="25" t="s">
        <v>94</v>
      </c>
      <c r="C512" s="25" t="s">
        <v>154</v>
      </c>
      <c r="D512" s="25">
        <v>100</v>
      </c>
      <c r="E512" s="56">
        <v>4.7</v>
      </c>
      <c r="F512" s="56">
        <v>-3.9716323475991203E-2</v>
      </c>
      <c r="G512" s="26" t="s">
        <v>84</v>
      </c>
      <c r="H512" s="26">
        <v>8.2459275060230305E-2</v>
      </c>
      <c r="I512" s="26">
        <v>6.69</v>
      </c>
      <c r="J512" s="27">
        <v>11.2</v>
      </c>
      <c r="K512" s="27">
        <v>0.213372026105457</v>
      </c>
      <c r="L512" s="28" t="s">
        <v>84</v>
      </c>
      <c r="M512" s="29">
        <v>0.50579931673068501</v>
      </c>
      <c r="N512" s="29">
        <v>-24.71</v>
      </c>
    </row>
    <row r="513" spans="1:14" x14ac:dyDescent="0.35">
      <c r="A513" s="24">
        <v>19088</v>
      </c>
      <c r="B513" s="25" t="s">
        <v>95</v>
      </c>
      <c r="C513" s="25" t="s">
        <v>154</v>
      </c>
      <c r="D513" s="25">
        <v>100</v>
      </c>
      <c r="E513" s="56">
        <v>4.2</v>
      </c>
      <c r="F513" s="56">
        <v>6.0647899362109597E-2</v>
      </c>
      <c r="G513" s="26" t="s">
        <v>84</v>
      </c>
      <c r="H513" s="26">
        <v>7.45443632934219E-2</v>
      </c>
      <c r="I513" s="26">
        <v>-2.97</v>
      </c>
      <c r="J513" s="27">
        <v>11.9</v>
      </c>
      <c r="K513" s="27">
        <v>0.20459629678482499</v>
      </c>
      <c r="L513" s="28" t="s">
        <v>84</v>
      </c>
      <c r="M513" s="29">
        <v>0.53489837953403396</v>
      </c>
      <c r="N513" s="29">
        <v>-22.78</v>
      </c>
    </row>
    <row r="514" spans="1:14" x14ac:dyDescent="0.35">
      <c r="A514" s="24">
        <v>19089</v>
      </c>
      <c r="B514" s="25" t="s">
        <v>96</v>
      </c>
      <c r="C514" s="25" t="s">
        <v>154</v>
      </c>
      <c r="D514" s="25">
        <v>100</v>
      </c>
      <c r="E514" s="56">
        <v>0.7</v>
      </c>
      <c r="F514" s="56">
        <v>-0.15940200097808199</v>
      </c>
      <c r="G514" s="26" t="s">
        <v>84</v>
      </c>
      <c r="H514" s="26">
        <v>1.32208062233645E-2</v>
      </c>
      <c r="I514" s="26">
        <v>4.25</v>
      </c>
      <c r="J514" s="27">
        <v>2.9</v>
      </c>
      <c r="K514" s="27">
        <v>-0.13508988112953499</v>
      </c>
      <c r="L514" s="28" t="s">
        <v>84</v>
      </c>
      <c r="M514" s="29">
        <v>0.11920667926584499</v>
      </c>
      <c r="N514" s="29">
        <v>-21.58</v>
      </c>
    </row>
    <row r="515" spans="1:14" x14ac:dyDescent="0.35">
      <c r="A515" s="24">
        <v>19090</v>
      </c>
      <c r="B515" s="25" t="s">
        <v>97</v>
      </c>
      <c r="C515" s="25" t="s">
        <v>154</v>
      </c>
      <c r="D515" s="25">
        <v>100</v>
      </c>
      <c r="E515" s="56">
        <v>2.5</v>
      </c>
      <c r="F515" s="56">
        <v>4.5620101290166901E-2</v>
      </c>
      <c r="G515" s="26" t="s">
        <v>84</v>
      </c>
      <c r="H515" s="26">
        <v>4.5288672235591201E-2</v>
      </c>
      <c r="I515" s="26">
        <v>0.7</v>
      </c>
      <c r="J515" s="27">
        <v>7.5</v>
      </c>
      <c r="K515" s="27">
        <v>8.7309553334998902E-2</v>
      </c>
      <c r="L515" s="28" t="s">
        <v>84</v>
      </c>
      <c r="M515" s="29">
        <v>0.30831839825884499</v>
      </c>
      <c r="N515" s="29">
        <v>-22</v>
      </c>
    </row>
    <row r="516" spans="1:14" x14ac:dyDescent="0.35">
      <c r="A516" s="24">
        <v>19091</v>
      </c>
      <c r="B516" s="25" t="s">
        <v>98</v>
      </c>
      <c r="C516" s="25" t="s">
        <v>154</v>
      </c>
      <c r="D516" s="25">
        <v>100</v>
      </c>
      <c r="E516" s="56">
        <v>2.2999999999999998</v>
      </c>
      <c r="F516" s="56">
        <v>7.7419995424765603E-2</v>
      </c>
      <c r="G516" s="26" t="s">
        <v>84</v>
      </c>
      <c r="H516" s="26">
        <v>4.1728095882041301E-2</v>
      </c>
      <c r="I516" s="26">
        <v>1.18</v>
      </c>
      <c r="J516" s="27">
        <v>8.5</v>
      </c>
      <c r="K516" s="27">
        <v>-0.31210566300141701</v>
      </c>
      <c r="L516" s="28" t="s">
        <v>84</v>
      </c>
      <c r="M516" s="29">
        <v>0.34897339418874501</v>
      </c>
      <c r="N516" s="29">
        <v>-21.42</v>
      </c>
    </row>
    <row r="517" spans="1:14" x14ac:dyDescent="0.35">
      <c r="A517" s="24">
        <v>19092</v>
      </c>
      <c r="B517" s="25" t="s">
        <v>99</v>
      </c>
      <c r="C517" s="25" t="s">
        <v>154</v>
      </c>
      <c r="D517" s="25">
        <v>100</v>
      </c>
      <c r="E517" s="56">
        <v>2.6</v>
      </c>
      <c r="F517" s="56">
        <v>-4.9377050807986003E-2</v>
      </c>
      <c r="G517" s="26" t="s">
        <v>84</v>
      </c>
      <c r="H517" s="26">
        <v>4.6785475033898898E-2</v>
      </c>
      <c r="I517" s="26">
        <v>0.33</v>
      </c>
      <c r="J517" s="27">
        <v>7.1</v>
      </c>
      <c r="K517" s="27">
        <v>1.05406404945909E-2</v>
      </c>
      <c r="L517" s="28" t="s">
        <v>84</v>
      </c>
      <c r="M517" s="29">
        <v>0.28717007496039398</v>
      </c>
      <c r="N517" s="29">
        <v>-22.36</v>
      </c>
    </row>
    <row r="518" spans="1:14" x14ac:dyDescent="0.35">
      <c r="A518" s="24">
        <v>19093</v>
      </c>
      <c r="B518" s="25" t="s">
        <v>100</v>
      </c>
      <c r="C518" s="25" t="s">
        <v>154</v>
      </c>
      <c r="D518" s="25">
        <v>100</v>
      </c>
      <c r="E518" s="56">
        <v>1.8</v>
      </c>
      <c r="F518" s="56">
        <v>0.116331258289692</v>
      </c>
      <c r="G518" s="26" t="s">
        <v>84</v>
      </c>
      <c r="H518" s="26">
        <v>3.3654432303291203E-2</v>
      </c>
      <c r="I518" s="26">
        <v>0.83</v>
      </c>
      <c r="J518" s="27">
        <v>6.2</v>
      </c>
      <c r="K518" s="27">
        <v>0.233729852225426</v>
      </c>
      <c r="L518" s="28" t="s">
        <v>84</v>
      </c>
      <c r="M518" s="29">
        <v>0.25330700629986003</v>
      </c>
      <c r="N518" s="29">
        <v>-25.26</v>
      </c>
    </row>
    <row r="519" spans="1:14" x14ac:dyDescent="0.35">
      <c r="A519" s="24">
        <v>19094</v>
      </c>
      <c r="B519" s="25" t="s">
        <v>101</v>
      </c>
      <c r="C519" s="25" t="s">
        <v>154</v>
      </c>
      <c r="D519" s="25">
        <v>100</v>
      </c>
      <c r="E519" s="56">
        <v>2.2999999999999998</v>
      </c>
      <c r="F519" s="56">
        <v>-0.20904740532312599</v>
      </c>
      <c r="G519" s="26" t="s">
        <v>84</v>
      </c>
      <c r="H519" s="26">
        <v>4.3156862189516802E-2</v>
      </c>
      <c r="I519" s="26">
        <v>5.3</v>
      </c>
      <c r="J519" s="27">
        <v>6.9</v>
      </c>
      <c r="K519" s="27">
        <v>-8.8986332652514502E-2</v>
      </c>
      <c r="L519" s="28" t="s">
        <v>84</v>
      </c>
      <c r="M519" s="29">
        <v>0.286494101156334</v>
      </c>
      <c r="N519" s="29">
        <v>-24.88</v>
      </c>
    </row>
    <row r="520" spans="1:14" x14ac:dyDescent="0.35">
      <c r="A520" s="24">
        <v>19095</v>
      </c>
      <c r="B520" s="25" t="s">
        <v>102</v>
      </c>
      <c r="C520" s="25" t="s">
        <v>154</v>
      </c>
      <c r="D520" s="25">
        <v>100</v>
      </c>
      <c r="E520" s="56">
        <v>2.9</v>
      </c>
      <c r="F520" s="56">
        <v>6.1452959973173897E-2</v>
      </c>
      <c r="G520" s="26" t="s">
        <v>84</v>
      </c>
      <c r="H520" s="26">
        <v>5.2931438039071001E-2</v>
      </c>
      <c r="I520" s="26">
        <v>6.33</v>
      </c>
      <c r="J520" s="27">
        <v>8.9</v>
      </c>
      <c r="K520" s="27">
        <v>-0.17969223414395699</v>
      </c>
      <c r="L520" s="28" t="s">
        <v>84</v>
      </c>
      <c r="M520" s="29">
        <v>0.37739648318803298</v>
      </c>
      <c r="N520" s="29">
        <v>-23.64</v>
      </c>
    </row>
    <row r="521" spans="1:14" x14ac:dyDescent="0.35">
      <c r="A521" s="24">
        <v>19096</v>
      </c>
      <c r="B521" s="25" t="s">
        <v>103</v>
      </c>
      <c r="C521" s="25" t="s">
        <v>154</v>
      </c>
      <c r="D521" s="25">
        <v>100</v>
      </c>
      <c r="E521" s="56">
        <v>1.4</v>
      </c>
      <c r="F521" s="56">
        <v>7.7688348961713102E-2</v>
      </c>
      <c r="G521" s="26" t="s">
        <v>84</v>
      </c>
      <c r="H521" s="26">
        <v>2.52632651006576E-2</v>
      </c>
      <c r="I521" s="26">
        <v>5.67</v>
      </c>
      <c r="J521" s="27">
        <v>5.5</v>
      </c>
      <c r="K521" s="27">
        <v>0.15131938915106299</v>
      </c>
      <c r="L521" s="28" t="s">
        <v>84</v>
      </c>
      <c r="M521" s="29">
        <v>0.22501267421563101</v>
      </c>
      <c r="N521" s="29">
        <v>-19.809999999999999</v>
      </c>
    </row>
    <row r="522" spans="1:14" x14ac:dyDescent="0.35">
      <c r="A522" s="24">
        <v>19097</v>
      </c>
      <c r="B522" s="25" t="s">
        <v>104</v>
      </c>
      <c r="C522" s="25" t="s">
        <v>154</v>
      </c>
      <c r="D522" s="25">
        <v>100</v>
      </c>
      <c r="E522" s="56">
        <v>2</v>
      </c>
      <c r="F522" s="56">
        <v>0.15671846560816299</v>
      </c>
      <c r="G522" s="26" t="s">
        <v>84</v>
      </c>
      <c r="H522" s="26">
        <v>3.7237687487118497E-2</v>
      </c>
      <c r="I522" s="26">
        <v>4.7699999999999996</v>
      </c>
      <c r="J522" s="27">
        <v>6</v>
      </c>
      <c r="K522" s="27">
        <v>-0.27190260115522302</v>
      </c>
      <c r="L522" s="28" t="s">
        <v>84</v>
      </c>
      <c r="M522" s="29">
        <v>0.24197639777466201</v>
      </c>
      <c r="N522" s="29">
        <v>-23.46</v>
      </c>
    </row>
    <row r="523" spans="1:14" x14ac:dyDescent="0.35">
      <c r="A523" s="24">
        <v>19098</v>
      </c>
      <c r="B523" s="25" t="s">
        <v>105</v>
      </c>
      <c r="C523" s="25" t="s">
        <v>154</v>
      </c>
      <c r="D523" s="25">
        <v>100</v>
      </c>
      <c r="E523" s="56">
        <v>1.1000000000000001</v>
      </c>
      <c r="F523" s="56">
        <v>-2.76404143109144E-2</v>
      </c>
      <c r="G523" s="26" t="s">
        <v>84</v>
      </c>
      <c r="H523" s="26">
        <v>1.9071944434930599E-2</v>
      </c>
      <c r="I523" s="26">
        <v>4.97</v>
      </c>
      <c r="J523" s="27">
        <v>4.3</v>
      </c>
      <c r="K523" s="27">
        <v>6.5888675608087893E-2</v>
      </c>
      <c r="L523" s="28" t="s">
        <v>84</v>
      </c>
      <c r="M523" s="29">
        <v>0.17309144821806299</v>
      </c>
      <c r="N523" s="29">
        <v>-19.920000000000002</v>
      </c>
    </row>
    <row r="524" spans="1:14" x14ac:dyDescent="0.35">
      <c r="A524" s="24">
        <v>19099</v>
      </c>
      <c r="B524" s="25" t="s">
        <v>106</v>
      </c>
      <c r="C524" s="25" t="s">
        <v>154</v>
      </c>
      <c r="D524" s="25">
        <v>100</v>
      </c>
      <c r="E524" s="56">
        <v>1.9</v>
      </c>
      <c r="F524" s="56">
        <v>0.20381451135165199</v>
      </c>
      <c r="G524" s="26" t="s">
        <v>84</v>
      </c>
      <c r="H524" s="26">
        <v>3.5105877441044001E-2</v>
      </c>
      <c r="I524" s="26">
        <v>4.49</v>
      </c>
      <c r="J524" s="27">
        <v>5.6</v>
      </c>
      <c r="K524" s="27">
        <v>1.40791920736511E-2</v>
      </c>
      <c r="L524" s="28" t="s">
        <v>84</v>
      </c>
      <c r="M524" s="29">
        <v>0.22974449084405099</v>
      </c>
      <c r="N524" s="29">
        <v>-23.49</v>
      </c>
    </row>
    <row r="525" spans="1:14" x14ac:dyDescent="0.35">
      <c r="A525" s="24">
        <v>19100</v>
      </c>
      <c r="B525" s="25" t="s">
        <v>107</v>
      </c>
      <c r="C525" s="25" t="s">
        <v>154</v>
      </c>
      <c r="D525" s="25">
        <v>100</v>
      </c>
      <c r="E525" s="56">
        <v>3.3</v>
      </c>
      <c r="F525" s="56">
        <v>3.7703671948552397E-2</v>
      </c>
      <c r="G525" s="26" t="s">
        <v>84</v>
      </c>
      <c r="H525" s="26">
        <v>5.9258831686462302E-2</v>
      </c>
      <c r="I525" s="26">
        <v>0.9</v>
      </c>
      <c r="J525" s="27">
        <v>9.5</v>
      </c>
      <c r="K525" s="27">
        <v>-1.64959907048992E-2</v>
      </c>
      <c r="L525" s="28" t="s">
        <v>84</v>
      </c>
      <c r="M525" s="29">
        <v>0.39642031738800998</v>
      </c>
      <c r="N525" s="29">
        <v>-22.04</v>
      </c>
    </row>
    <row r="526" spans="1:14" x14ac:dyDescent="0.35">
      <c r="A526" s="24">
        <v>19101</v>
      </c>
      <c r="B526" s="25" t="s">
        <v>108</v>
      </c>
      <c r="C526" s="25" t="s">
        <v>154</v>
      </c>
      <c r="D526" s="25">
        <v>100</v>
      </c>
      <c r="E526" s="56">
        <v>0.8</v>
      </c>
      <c r="F526" s="56">
        <v>6.8027621629607196E-2</v>
      </c>
      <c r="G526" s="26" t="s">
        <v>84</v>
      </c>
      <c r="H526" s="26">
        <v>1.56020834024902E-2</v>
      </c>
      <c r="I526" s="26">
        <v>5.18</v>
      </c>
      <c r="J526" s="27">
        <v>3</v>
      </c>
      <c r="K526" s="27">
        <v>0.28886655716301102</v>
      </c>
      <c r="L526" s="28" t="s">
        <v>84</v>
      </c>
      <c r="M526" s="29">
        <v>0.123487846691558</v>
      </c>
      <c r="N526" s="29">
        <v>-20.260000000000002</v>
      </c>
    </row>
    <row r="527" spans="1:14" x14ac:dyDescent="0.35">
      <c r="A527" s="24">
        <v>19102</v>
      </c>
      <c r="B527" s="25" t="s">
        <v>109</v>
      </c>
      <c r="C527" s="25" t="s">
        <v>154</v>
      </c>
      <c r="D527" s="25">
        <v>100</v>
      </c>
      <c r="E527" s="56">
        <v>2.6</v>
      </c>
      <c r="F527" s="56">
        <v>-4.2802389151441703E-2</v>
      </c>
      <c r="G527" s="26" t="s">
        <v>84</v>
      </c>
      <c r="H527" s="26">
        <v>4.7488518772497899E-2</v>
      </c>
      <c r="I527" s="26">
        <v>0.23</v>
      </c>
      <c r="J527" s="27">
        <v>6.9</v>
      </c>
      <c r="K527" s="27">
        <v>-1.7748563028043601E-2</v>
      </c>
      <c r="L527" s="28" t="s">
        <v>84</v>
      </c>
      <c r="M527" s="29">
        <v>0.28810356259457198</v>
      </c>
      <c r="N527" s="29">
        <v>-22.86</v>
      </c>
    </row>
    <row r="528" spans="1:14" x14ac:dyDescent="0.35">
      <c r="A528" s="24">
        <v>19103</v>
      </c>
      <c r="B528" s="25" t="s">
        <v>110</v>
      </c>
      <c r="C528" s="25" t="s">
        <v>154</v>
      </c>
      <c r="D528" s="25">
        <v>100</v>
      </c>
      <c r="E528" s="56">
        <v>2.2000000000000002</v>
      </c>
      <c r="F528" s="56">
        <v>0.15322986962718099</v>
      </c>
      <c r="G528" s="26" t="s">
        <v>84</v>
      </c>
      <c r="H528" s="26">
        <v>4.0390044895675402E-2</v>
      </c>
      <c r="I528" s="26">
        <v>-2.0699999999999998</v>
      </c>
      <c r="J528" s="27">
        <v>8</v>
      </c>
      <c r="K528" s="27">
        <v>0.189130014639596</v>
      </c>
      <c r="L528" s="28" t="s">
        <v>84</v>
      </c>
      <c r="M528" s="29">
        <v>0.34362998221379398</v>
      </c>
      <c r="N528" s="29">
        <v>-27.16</v>
      </c>
    </row>
    <row r="529" spans="1:14" x14ac:dyDescent="0.35">
      <c r="A529" s="24">
        <v>19104</v>
      </c>
      <c r="B529" s="25" t="s">
        <v>111</v>
      </c>
      <c r="C529" s="25" t="s">
        <v>154</v>
      </c>
      <c r="D529" s="25">
        <v>100</v>
      </c>
      <c r="E529" s="56">
        <v>2.2000000000000002</v>
      </c>
      <c r="F529" s="56">
        <v>-0.17724751118863799</v>
      </c>
      <c r="G529" s="26" t="s">
        <v>84</v>
      </c>
      <c r="H529" s="26">
        <v>4.0934336822332697E-2</v>
      </c>
      <c r="I529" s="26">
        <v>3.74</v>
      </c>
      <c r="J529" s="27">
        <v>6.3</v>
      </c>
      <c r="K529" s="27">
        <v>-0.19335153283718101</v>
      </c>
      <c r="L529" s="28" t="s">
        <v>84</v>
      </c>
      <c r="M529" s="29">
        <v>0.271043271349246</v>
      </c>
      <c r="N529" s="29">
        <v>-26.08</v>
      </c>
    </row>
    <row r="530" spans="1:14" x14ac:dyDescent="0.35">
      <c r="A530" s="24">
        <v>19105</v>
      </c>
      <c r="B530" s="25" t="s">
        <v>112</v>
      </c>
      <c r="C530" s="25" t="s">
        <v>154</v>
      </c>
      <c r="D530" s="25">
        <v>100</v>
      </c>
      <c r="E530" s="56">
        <v>2.2999999999999998</v>
      </c>
      <c r="F530" s="56">
        <v>-5.6220066001477803E-2</v>
      </c>
      <c r="G530" s="26" t="s">
        <v>84</v>
      </c>
      <c r="H530" s="26">
        <v>4.1274519276493601E-2</v>
      </c>
      <c r="I530" s="26">
        <v>-1.76</v>
      </c>
      <c r="J530" s="27">
        <v>8.1</v>
      </c>
      <c r="K530" s="27">
        <v>0.140284911823088</v>
      </c>
      <c r="L530" s="28" t="s">
        <v>84</v>
      </c>
      <c r="M530" s="29">
        <v>0.35393053541851899</v>
      </c>
      <c r="N530" s="29">
        <v>-27.22</v>
      </c>
    </row>
    <row r="531" spans="1:14" x14ac:dyDescent="0.35">
      <c r="A531" s="24">
        <v>19106</v>
      </c>
      <c r="B531" s="25" t="s">
        <v>113</v>
      </c>
      <c r="C531" s="25" t="s">
        <v>154</v>
      </c>
      <c r="D531" s="25">
        <v>100</v>
      </c>
      <c r="E531" s="56">
        <v>2.4</v>
      </c>
      <c r="F531" s="56">
        <v>0.25641180460378399</v>
      </c>
      <c r="G531" s="26" t="s">
        <v>84</v>
      </c>
      <c r="H531" s="26">
        <v>4.4562949666714799E-2</v>
      </c>
      <c r="I531" s="26">
        <v>6.17</v>
      </c>
      <c r="J531" s="27">
        <v>9.1999999999999993</v>
      </c>
      <c r="K531" s="27">
        <v>9.4833679119231698E-2</v>
      </c>
      <c r="L531" s="28" t="s">
        <v>84</v>
      </c>
      <c r="M531" s="29">
        <v>0.41219303948274499</v>
      </c>
      <c r="N531" s="29">
        <v>-23.39</v>
      </c>
    </row>
    <row r="532" spans="1:14" x14ac:dyDescent="0.35">
      <c r="A532" s="24">
        <v>19107</v>
      </c>
      <c r="B532" s="25" t="s">
        <v>114</v>
      </c>
      <c r="C532" s="25" t="s">
        <v>154</v>
      </c>
      <c r="D532" s="25">
        <v>100</v>
      </c>
      <c r="E532" s="56">
        <v>2</v>
      </c>
      <c r="F532" s="56">
        <v>-0.111635071392002</v>
      </c>
      <c r="G532" s="26" t="s">
        <v>84</v>
      </c>
      <c r="H532" s="26">
        <v>3.7804658244053199E-2</v>
      </c>
      <c r="I532" s="26">
        <v>6.48</v>
      </c>
      <c r="J532" s="27">
        <v>6.4</v>
      </c>
      <c r="K532" s="27">
        <v>6.7628796192717902E-2</v>
      </c>
      <c r="L532" s="28" t="s">
        <v>84</v>
      </c>
      <c r="M532" s="29">
        <v>0.27870430779526001</v>
      </c>
      <c r="N532" s="29">
        <v>-23.83</v>
      </c>
    </row>
    <row r="533" spans="1:14" x14ac:dyDescent="0.35">
      <c r="A533" s="24">
        <v>19108</v>
      </c>
      <c r="B533" s="25" t="s">
        <v>115</v>
      </c>
      <c r="C533" s="25" t="s">
        <v>154</v>
      </c>
      <c r="D533" s="25">
        <v>100</v>
      </c>
      <c r="E533" s="56">
        <v>1</v>
      </c>
      <c r="F533" s="56">
        <v>0.13887295539771699</v>
      </c>
      <c r="G533" s="26" t="s">
        <v>84</v>
      </c>
      <c r="H533" s="26">
        <v>1.8414258356886402E-2</v>
      </c>
      <c r="I533" s="26">
        <v>1.59</v>
      </c>
      <c r="J533" s="27">
        <v>3.7</v>
      </c>
      <c r="K533" s="27">
        <v>0.35760593641389099</v>
      </c>
      <c r="L533" s="28" t="s">
        <v>84</v>
      </c>
      <c r="M533" s="29">
        <v>0.14862763435684101</v>
      </c>
      <c r="N533" s="29">
        <v>-23.75</v>
      </c>
    </row>
    <row r="534" spans="1:14" x14ac:dyDescent="0.35">
      <c r="A534" s="24">
        <v>19109</v>
      </c>
      <c r="B534" s="25" t="s">
        <v>116</v>
      </c>
      <c r="C534" s="25" t="s">
        <v>154</v>
      </c>
      <c r="D534" s="25">
        <v>100</v>
      </c>
      <c r="E534" s="56">
        <v>2</v>
      </c>
      <c r="F534" s="56">
        <v>9.7949041006906191E-3</v>
      </c>
      <c r="G534" s="26" t="s">
        <v>84</v>
      </c>
      <c r="H534" s="26">
        <v>3.7169650996286302E-2</v>
      </c>
      <c r="I534" s="26">
        <v>1.5</v>
      </c>
      <c r="J534" s="27">
        <v>5.5</v>
      </c>
      <c r="K534" s="27">
        <v>2.36987226908782E-3</v>
      </c>
      <c r="L534" s="28" t="s">
        <v>84</v>
      </c>
      <c r="M534" s="29">
        <v>0.22485172807180701</v>
      </c>
      <c r="N534" s="29">
        <v>-25.93</v>
      </c>
    </row>
    <row r="535" spans="1:14" x14ac:dyDescent="0.35">
      <c r="A535" s="24">
        <v>19110</v>
      </c>
      <c r="B535" s="25" t="s">
        <v>3</v>
      </c>
      <c r="C535" s="25" t="s">
        <v>30</v>
      </c>
      <c r="D535" s="25">
        <v>1.1060000000000001</v>
      </c>
      <c r="E535" s="56">
        <v>3.9</v>
      </c>
      <c r="F535" s="56">
        <v>9.0703495506216897E-2</v>
      </c>
      <c r="G535" s="26">
        <v>9.8800000000000008</v>
      </c>
      <c r="H535" s="26">
        <v>0.10922029478754799</v>
      </c>
      <c r="I535" s="26">
        <v>11.22</v>
      </c>
      <c r="J535" s="27">
        <v>9</v>
      </c>
      <c r="K535" s="27">
        <v>0.27487545956111797</v>
      </c>
      <c r="L535" s="28">
        <v>43.2</v>
      </c>
      <c r="M535" s="29">
        <v>0.47776249847657398</v>
      </c>
      <c r="N535" s="29">
        <v>-18.149999999999999</v>
      </c>
    </row>
    <row r="536" spans="1:14" x14ac:dyDescent="0.35">
      <c r="A536" s="24">
        <v>19111</v>
      </c>
      <c r="B536" s="25" t="s">
        <v>146</v>
      </c>
      <c r="C536" s="25" t="s">
        <v>30</v>
      </c>
      <c r="D536" s="25">
        <v>0.75700000000000001</v>
      </c>
      <c r="E536" s="56">
        <v>2.8</v>
      </c>
      <c r="F536" s="56">
        <v>-9.0166788431988998E-2</v>
      </c>
      <c r="G536" s="26">
        <v>9.69</v>
      </c>
      <c r="H536" s="26">
        <v>7.3365064118997694E-2</v>
      </c>
      <c r="I536" s="26">
        <v>47.37</v>
      </c>
      <c r="J536" s="27">
        <v>5.9</v>
      </c>
      <c r="K536" s="27">
        <v>-7.0652857189456506E-2</v>
      </c>
      <c r="L536" s="28">
        <v>41.4</v>
      </c>
      <c r="M536" s="29">
        <v>0.313243350259854</v>
      </c>
      <c r="N536" s="29">
        <v>36.67</v>
      </c>
    </row>
    <row r="537" spans="1:14" x14ac:dyDescent="0.35">
      <c r="A537" s="24">
        <v>19112</v>
      </c>
      <c r="B537" s="25" t="s">
        <v>4</v>
      </c>
      <c r="C537" s="25" t="s">
        <v>30</v>
      </c>
      <c r="D537" s="25">
        <v>0.89700000000000002</v>
      </c>
      <c r="E537" s="56">
        <v>3.2</v>
      </c>
      <c r="F537" s="56">
        <v>0.125186925010734</v>
      </c>
      <c r="G537" s="26">
        <v>9.61</v>
      </c>
      <c r="H537" s="26">
        <v>8.6178603225722003E-2</v>
      </c>
      <c r="I537" s="26">
        <v>-4.63</v>
      </c>
      <c r="J537" s="27">
        <v>7</v>
      </c>
      <c r="K537" s="27">
        <v>-9.5207121989708904E-2</v>
      </c>
      <c r="L537" s="28">
        <v>40.9</v>
      </c>
      <c r="M537" s="29">
        <v>0.36683841615319002</v>
      </c>
      <c r="N537" s="29">
        <v>-26.44</v>
      </c>
    </row>
    <row r="538" spans="1:14" x14ac:dyDescent="0.35">
      <c r="A538" s="24">
        <v>19113</v>
      </c>
      <c r="B538" s="25" t="s">
        <v>11</v>
      </c>
      <c r="C538" s="25" t="s">
        <v>31</v>
      </c>
      <c r="D538" s="25">
        <v>0.438</v>
      </c>
      <c r="E538" s="56">
        <v>1.5</v>
      </c>
      <c r="F538" s="56">
        <v>-2.4285995098405299E-2</v>
      </c>
      <c r="G538" s="26">
        <v>12</v>
      </c>
      <c r="H538" s="26">
        <v>5.27273285665745E-2</v>
      </c>
      <c r="I538" s="26">
        <v>3.9</v>
      </c>
      <c r="J538" s="27">
        <v>3.8</v>
      </c>
      <c r="K538" s="27">
        <v>0.213191448777899</v>
      </c>
      <c r="L538" s="28">
        <v>30.9</v>
      </c>
      <c r="M538" s="29">
        <v>0.135397861334522</v>
      </c>
      <c r="N538" s="29">
        <v>-13.49</v>
      </c>
    </row>
    <row r="539" spans="1:14" x14ac:dyDescent="0.35">
      <c r="A539" s="24">
        <v>19114</v>
      </c>
      <c r="B539" s="25" t="s">
        <v>32</v>
      </c>
      <c r="C539" s="25" t="s">
        <v>152</v>
      </c>
      <c r="D539" s="25">
        <v>2.8490000000000002</v>
      </c>
      <c r="E539" s="56">
        <v>3.1</v>
      </c>
      <c r="F539" s="56">
        <v>1.4759444535439299E-3</v>
      </c>
      <c r="G539" s="26">
        <v>2.73</v>
      </c>
      <c r="H539" s="26">
        <v>7.7810114853365794E-2</v>
      </c>
      <c r="I539" s="26">
        <v>1.99</v>
      </c>
      <c r="J539" s="27">
        <v>6.3</v>
      </c>
      <c r="K539" s="27">
        <v>-8.7124383617310897E-2</v>
      </c>
      <c r="L539" s="28">
        <v>43.6</v>
      </c>
      <c r="M539" s="29">
        <v>1.24196835073158</v>
      </c>
      <c r="N539" s="29">
        <v>-25.97</v>
      </c>
    </row>
    <row r="540" spans="1:14" x14ac:dyDescent="0.35">
      <c r="A540" s="24">
        <v>19115</v>
      </c>
      <c r="B540" s="25" t="s">
        <v>132</v>
      </c>
      <c r="C540" s="25" t="s">
        <v>154</v>
      </c>
      <c r="D540" s="25">
        <v>100</v>
      </c>
      <c r="E540" s="56">
        <v>2.4</v>
      </c>
      <c r="F540" s="56">
        <v>-9.6204743014527402E-2</v>
      </c>
      <c r="G540" s="26" t="s">
        <v>84</v>
      </c>
      <c r="H540" s="26">
        <v>4.5356708726423403E-2</v>
      </c>
      <c r="I540" s="26">
        <v>5.39</v>
      </c>
      <c r="J540" s="27">
        <v>6.8</v>
      </c>
      <c r="K540" s="27">
        <v>0.133858791953922</v>
      </c>
      <c r="L540" s="28" t="s">
        <v>84</v>
      </c>
      <c r="M540" s="29">
        <v>0.28932675328763302</v>
      </c>
      <c r="N540" s="29">
        <v>-25.14</v>
      </c>
    </row>
    <row r="541" spans="1:14" x14ac:dyDescent="0.35">
      <c r="A541" s="24">
        <v>19116</v>
      </c>
      <c r="B541" s="25" t="s">
        <v>133</v>
      </c>
      <c r="C541" s="25" t="s">
        <v>154</v>
      </c>
      <c r="D541" s="25">
        <v>100</v>
      </c>
      <c r="E541" s="56">
        <v>4.4000000000000004</v>
      </c>
      <c r="F541" s="56">
        <v>9.9827515764205899E-2</v>
      </c>
      <c r="G541" s="26" t="s">
        <v>84</v>
      </c>
      <c r="H541" s="26">
        <v>7.8263691458913501E-2</v>
      </c>
      <c r="I541" s="26">
        <v>1.86</v>
      </c>
      <c r="J541" s="27">
        <v>14.4</v>
      </c>
      <c r="K541" s="27">
        <v>7.6466357523536602E-2</v>
      </c>
      <c r="L541" s="28" t="s">
        <v>84</v>
      </c>
      <c r="M541" s="29">
        <v>0.69326938505668201</v>
      </c>
      <c r="N541" s="29">
        <v>-25.92</v>
      </c>
    </row>
    <row r="542" spans="1:14" x14ac:dyDescent="0.35">
      <c r="A542" s="24">
        <v>19117</v>
      </c>
      <c r="B542" s="25" t="s">
        <v>134</v>
      </c>
      <c r="C542" s="25" t="s">
        <v>154</v>
      </c>
      <c r="D542" s="25">
        <v>100</v>
      </c>
      <c r="E542" s="56">
        <v>3.4</v>
      </c>
      <c r="F542" s="56">
        <v>8.4799717692041199E-2</v>
      </c>
      <c r="G542" s="26" t="s">
        <v>84</v>
      </c>
      <c r="H542" s="26">
        <v>6.2343152604187102E-2</v>
      </c>
      <c r="I542" s="26">
        <v>5.64</v>
      </c>
      <c r="J542" s="27">
        <v>11.8</v>
      </c>
      <c r="K542" s="27">
        <v>0.40598576612964998</v>
      </c>
      <c r="L542" s="28" t="s">
        <v>84</v>
      </c>
      <c r="M542" s="29">
        <v>0.541819063718458</v>
      </c>
      <c r="N542" s="29">
        <v>-23.06</v>
      </c>
    </row>
    <row r="543" spans="1:14" x14ac:dyDescent="0.35">
      <c r="A543" s="24">
        <v>19118</v>
      </c>
      <c r="B543" s="25" t="s">
        <v>135</v>
      </c>
      <c r="C543" s="25" t="s">
        <v>154</v>
      </c>
      <c r="D543" s="25">
        <v>100</v>
      </c>
      <c r="E543" s="56">
        <v>4.2</v>
      </c>
      <c r="F543" s="56">
        <v>7.9835177257736603E-2</v>
      </c>
      <c r="G543" s="26" t="s">
        <v>84</v>
      </c>
      <c r="H543" s="26">
        <v>7.5496874165072198E-2</v>
      </c>
      <c r="I543" s="26">
        <v>-2.76</v>
      </c>
      <c r="J543" s="27">
        <v>12.1</v>
      </c>
      <c r="K543" s="27">
        <v>9.7318020476894807E-2</v>
      </c>
      <c r="L543" s="28" t="s">
        <v>84</v>
      </c>
      <c r="M543" s="29">
        <v>0.54114308991439797</v>
      </c>
      <c r="N543" s="29">
        <v>-22.9</v>
      </c>
    </row>
    <row r="544" spans="1:14" x14ac:dyDescent="0.35">
      <c r="A544" s="24">
        <v>19119</v>
      </c>
      <c r="B544" s="25" t="s">
        <v>136</v>
      </c>
      <c r="C544" s="25" t="s">
        <v>154</v>
      </c>
      <c r="D544" s="25">
        <v>100</v>
      </c>
      <c r="E544" s="56">
        <v>2.5</v>
      </c>
      <c r="F544" s="56">
        <v>0.30283696650479403</v>
      </c>
      <c r="G544" s="26" t="s">
        <v>84</v>
      </c>
      <c r="H544" s="26">
        <v>4.6195825446686802E-2</v>
      </c>
      <c r="I544" s="26">
        <v>5.61</v>
      </c>
      <c r="J544" s="27">
        <v>9.1</v>
      </c>
      <c r="K544" s="27">
        <v>3.7643556706373899E-2</v>
      </c>
      <c r="L544" s="28" t="s">
        <v>84</v>
      </c>
      <c r="M544" s="29">
        <v>0.399574861806957</v>
      </c>
      <c r="N544" s="29">
        <v>-22.66</v>
      </c>
    </row>
    <row r="545" spans="1:14" x14ac:dyDescent="0.35">
      <c r="A545" s="24">
        <v>19120</v>
      </c>
      <c r="B545" s="25" t="s">
        <v>137</v>
      </c>
      <c r="C545" s="25" t="s">
        <v>154</v>
      </c>
      <c r="D545" s="25">
        <v>100</v>
      </c>
      <c r="E545" s="56">
        <v>2.5</v>
      </c>
      <c r="F545" s="56">
        <v>2.8579651690563399E-2</v>
      </c>
      <c r="G545" s="26" t="s">
        <v>84</v>
      </c>
      <c r="H545" s="26">
        <v>4.5447424047532999E-2</v>
      </c>
      <c r="I545" s="26">
        <v>4.33</v>
      </c>
      <c r="J545" s="27">
        <v>6.7</v>
      </c>
      <c r="K545" s="27">
        <v>0.28845736797107302</v>
      </c>
      <c r="L545" s="28" t="s">
        <v>84</v>
      </c>
      <c r="M545" s="29">
        <v>0.280024066174616</v>
      </c>
      <c r="N545" s="29">
        <v>-24.14</v>
      </c>
    </row>
    <row r="546" spans="1:14" x14ac:dyDescent="0.35">
      <c r="A546" s="24">
        <v>19121</v>
      </c>
      <c r="B546" s="25" t="s">
        <v>139</v>
      </c>
      <c r="C546" s="25" t="s">
        <v>154</v>
      </c>
      <c r="D546" s="25">
        <v>100</v>
      </c>
      <c r="E546" s="56">
        <v>3.4</v>
      </c>
      <c r="F546" s="56">
        <v>0.196166435547207</v>
      </c>
      <c r="G546" s="26" t="s">
        <v>84</v>
      </c>
      <c r="H546" s="26">
        <v>6.2025648980303702E-2</v>
      </c>
      <c r="I546" s="26">
        <v>6.87</v>
      </c>
      <c r="J546" s="27">
        <v>8.8000000000000007</v>
      </c>
      <c r="K546" s="27">
        <v>-1.5530415426026499E-2</v>
      </c>
      <c r="L546" s="28" t="s">
        <v>84</v>
      </c>
      <c r="M546" s="29">
        <v>0.382257056731513</v>
      </c>
      <c r="N546" s="29">
        <v>-24.75</v>
      </c>
    </row>
    <row r="547" spans="1:14" x14ac:dyDescent="0.35">
      <c r="A547" s="24">
        <v>19122</v>
      </c>
      <c r="B547" s="25" t="s">
        <v>155</v>
      </c>
      <c r="C547" s="25" t="s">
        <v>154</v>
      </c>
      <c r="D547" s="25">
        <v>100</v>
      </c>
      <c r="E547" s="56">
        <v>5.8</v>
      </c>
      <c r="F547" s="56">
        <v>1.0734141480117599E-2</v>
      </c>
      <c r="G547" s="26" t="s">
        <v>84</v>
      </c>
      <c r="H547" s="26">
        <v>8.0077997881104604E-2</v>
      </c>
      <c r="I547" s="26">
        <v>-2.6</v>
      </c>
      <c r="J547" s="27">
        <v>11.3</v>
      </c>
      <c r="K547" s="27">
        <v>4.2402166959669002E-2</v>
      </c>
      <c r="L547" s="28" t="s">
        <v>84</v>
      </c>
      <c r="M547" s="29">
        <v>0.58904066231636998</v>
      </c>
      <c r="N547" s="29">
        <v>-23.04</v>
      </c>
    </row>
    <row r="548" spans="1:14" x14ac:dyDescent="0.35">
      <c r="A548" s="24">
        <v>19123</v>
      </c>
      <c r="B548" s="25" t="s">
        <v>156</v>
      </c>
      <c r="C548" s="25" t="s">
        <v>154</v>
      </c>
      <c r="D548" s="25">
        <v>100</v>
      </c>
      <c r="E548" s="56">
        <v>1</v>
      </c>
      <c r="F548" s="56">
        <v>0.19455631432529999</v>
      </c>
      <c r="G548" s="26" t="s">
        <v>84</v>
      </c>
      <c r="H548" s="26">
        <v>1.4604214870285201E-2</v>
      </c>
      <c r="I548" s="26">
        <v>5.28</v>
      </c>
      <c r="J548" s="27">
        <v>2.7</v>
      </c>
      <c r="K548" s="27">
        <v>0.27443397087850402</v>
      </c>
      <c r="L548" s="28" t="s">
        <v>84</v>
      </c>
      <c r="M548" s="29">
        <v>0.137779864263115</v>
      </c>
      <c r="N548" s="29">
        <v>-21.53</v>
      </c>
    </row>
    <row r="549" spans="1:14" x14ac:dyDescent="0.35">
      <c r="A549" s="24">
        <v>19124</v>
      </c>
      <c r="B549" s="25" t="s">
        <v>157</v>
      </c>
      <c r="C549" s="25" t="s">
        <v>154</v>
      </c>
      <c r="D549" s="25">
        <v>100</v>
      </c>
      <c r="E549" s="56">
        <v>3.6</v>
      </c>
      <c r="F549" s="56">
        <v>3.0860656754505599E-3</v>
      </c>
      <c r="G549" s="26" t="s">
        <v>84</v>
      </c>
      <c r="H549" s="26">
        <v>5.1570708222427798E-2</v>
      </c>
      <c r="I549" s="26">
        <v>1.1200000000000001</v>
      </c>
      <c r="J549" s="27">
        <v>7.1</v>
      </c>
      <c r="K549" s="27">
        <v>4.4594168470837501E-4</v>
      </c>
      <c r="L549" s="28" t="s">
        <v>84</v>
      </c>
      <c r="M549" s="29">
        <v>0.34807209578333098</v>
      </c>
      <c r="N549" s="29">
        <v>-21.85</v>
      </c>
    </row>
    <row r="550" spans="1:14" x14ac:dyDescent="0.35">
      <c r="A550" s="24">
        <v>19125</v>
      </c>
      <c r="B550" s="25" t="s">
        <v>163</v>
      </c>
      <c r="C550" s="25" t="s">
        <v>154</v>
      </c>
      <c r="D550" s="25">
        <v>100</v>
      </c>
      <c r="E550" s="56">
        <v>1.2</v>
      </c>
      <c r="F550" s="56">
        <v>0.190128480964669</v>
      </c>
      <c r="G550" s="26" t="s">
        <v>84</v>
      </c>
      <c r="H550" s="26">
        <v>1.80287182421708E-2</v>
      </c>
      <c r="I550" s="26">
        <v>6.39</v>
      </c>
      <c r="J550" s="27">
        <v>3.1</v>
      </c>
      <c r="K550" s="27">
        <v>0.25714669365026399</v>
      </c>
      <c r="L550" s="28" t="s">
        <v>84</v>
      </c>
      <c r="M550" s="29">
        <v>0.149271418932136</v>
      </c>
      <c r="N550" s="29">
        <v>-23.73</v>
      </c>
    </row>
    <row r="551" spans="1:14" x14ac:dyDescent="0.35">
      <c r="A551" s="24">
        <v>19126</v>
      </c>
      <c r="B551" s="25" t="s">
        <v>59</v>
      </c>
      <c r="C551" s="25" t="s">
        <v>154</v>
      </c>
      <c r="D551" s="25">
        <v>100</v>
      </c>
      <c r="E551" s="56">
        <v>2.7</v>
      </c>
      <c r="F551" s="56">
        <v>-0.106938884494534</v>
      </c>
      <c r="G551" s="26" t="s">
        <v>84</v>
      </c>
      <c r="H551" s="26">
        <v>3.8961278588199998E-2</v>
      </c>
      <c r="I551" s="26">
        <v>8.02</v>
      </c>
      <c r="J551" s="27">
        <v>5.4</v>
      </c>
      <c r="K551" s="27">
        <v>-2.7040404342682098E-2</v>
      </c>
      <c r="L551" s="28" t="s">
        <v>84</v>
      </c>
      <c r="M551" s="29">
        <v>0.26209466575264101</v>
      </c>
      <c r="N551" s="29">
        <v>-20.03</v>
      </c>
    </row>
    <row r="552" spans="1:14" x14ac:dyDescent="0.35">
      <c r="A552" s="24">
        <v>19127</v>
      </c>
      <c r="B552" s="25" t="s">
        <v>60</v>
      </c>
      <c r="C552" s="25" t="s">
        <v>154</v>
      </c>
      <c r="D552" s="25">
        <v>100</v>
      </c>
      <c r="E552" s="56">
        <v>4.2</v>
      </c>
      <c r="F552" s="56">
        <v>0.28915093611781001</v>
      </c>
      <c r="G552" s="26" t="s">
        <v>84</v>
      </c>
      <c r="H552" s="26">
        <v>5.92134740259075E-2</v>
      </c>
      <c r="I552" s="26">
        <v>9.15</v>
      </c>
      <c r="J552" s="27">
        <v>6.7</v>
      </c>
      <c r="K552" s="27">
        <v>0.27817415461642597</v>
      </c>
      <c r="L552" s="28" t="s">
        <v>84</v>
      </c>
      <c r="M552" s="29">
        <v>0.33516421504866001</v>
      </c>
      <c r="N552" s="29">
        <v>-19.899999999999999</v>
      </c>
    </row>
    <row r="553" spans="1:14" x14ac:dyDescent="0.35">
      <c r="A553" s="24">
        <v>19128</v>
      </c>
      <c r="B553" s="25" t="s">
        <v>61</v>
      </c>
      <c r="C553" s="25" t="s">
        <v>154</v>
      </c>
      <c r="D553" s="25">
        <v>100</v>
      </c>
      <c r="E553" s="56">
        <v>3.5</v>
      </c>
      <c r="F553" s="56">
        <v>-0.23923717823559601</v>
      </c>
      <c r="G553" s="26" t="s">
        <v>84</v>
      </c>
      <c r="H553" s="26">
        <v>5.0028547763565398E-2</v>
      </c>
      <c r="I553" s="26">
        <v>9.27</v>
      </c>
      <c r="J553" s="27">
        <v>6.1</v>
      </c>
      <c r="K553" s="27">
        <v>3.5858688724135302E-3</v>
      </c>
      <c r="L553" s="28" t="s">
        <v>84</v>
      </c>
      <c r="M553" s="29">
        <v>0.30339344625783599</v>
      </c>
      <c r="N553" s="29">
        <v>-20.3</v>
      </c>
    </row>
    <row r="554" spans="1:14" x14ac:dyDescent="0.35">
      <c r="A554" s="24">
        <v>19129</v>
      </c>
      <c r="B554" s="25" t="s">
        <v>62</v>
      </c>
      <c r="C554" s="25" t="s">
        <v>154</v>
      </c>
      <c r="D554" s="25">
        <v>100</v>
      </c>
      <c r="E554" s="56">
        <v>5.4</v>
      </c>
      <c r="F554" s="56">
        <v>0.29706736545942503</v>
      </c>
      <c r="G554" s="26" t="s">
        <v>84</v>
      </c>
      <c r="H554" s="26">
        <v>7.5746341298123507E-2</v>
      </c>
      <c r="I554" s="26">
        <v>8.42</v>
      </c>
      <c r="J554" s="27">
        <v>9.8000000000000007</v>
      </c>
      <c r="K554" s="27">
        <v>5.1768631585945399E-2</v>
      </c>
      <c r="L554" s="28" t="s">
        <v>84</v>
      </c>
      <c r="M554" s="29">
        <v>0.51513419307246699</v>
      </c>
      <c r="N554" s="29">
        <v>-19.420000000000002</v>
      </c>
    </row>
    <row r="555" spans="1:14" x14ac:dyDescent="0.35">
      <c r="A555" s="24">
        <v>19130</v>
      </c>
      <c r="B555" s="25" t="s">
        <v>63</v>
      </c>
      <c r="C555" s="25" t="s">
        <v>154</v>
      </c>
      <c r="D555" s="25">
        <v>100</v>
      </c>
      <c r="E555" s="56">
        <v>5.6</v>
      </c>
      <c r="F555" s="56">
        <v>9.9827515764205899E-2</v>
      </c>
      <c r="G555" s="26" t="s">
        <v>84</v>
      </c>
      <c r="H555" s="26">
        <v>7.9511027124169895E-2</v>
      </c>
      <c r="I555" s="26">
        <v>9.3800000000000008</v>
      </c>
      <c r="J555" s="27">
        <v>8.5</v>
      </c>
      <c r="K555" s="27">
        <v>1.3906161032477901E-2</v>
      </c>
      <c r="L555" s="28" t="s">
        <v>84</v>
      </c>
      <c r="M555" s="29">
        <v>0.45185016932093702</v>
      </c>
      <c r="N555" s="29">
        <v>-17.62</v>
      </c>
    </row>
    <row r="556" spans="1:14" x14ac:dyDescent="0.35">
      <c r="A556" s="24">
        <v>19131</v>
      </c>
      <c r="B556" s="25" t="s">
        <v>64</v>
      </c>
      <c r="C556" s="25" t="s">
        <v>154</v>
      </c>
      <c r="D556" s="25">
        <v>100</v>
      </c>
      <c r="E556" s="56">
        <v>1.7</v>
      </c>
      <c r="F556" s="56">
        <v>0.200862622444786</v>
      </c>
      <c r="G556" s="26" t="s">
        <v>84</v>
      </c>
      <c r="H556" s="26">
        <v>2.4991119137328901E-2</v>
      </c>
      <c r="I556" s="26">
        <v>7.85</v>
      </c>
      <c r="J556" s="27">
        <v>3.9</v>
      </c>
      <c r="K556" s="27">
        <v>0.30575643032956901</v>
      </c>
      <c r="L556" s="28" t="s">
        <v>84</v>
      </c>
      <c r="M556" s="29">
        <v>0.195913611412282</v>
      </c>
      <c r="N556" s="29">
        <v>-19.22</v>
      </c>
    </row>
    <row r="557" spans="1:14" x14ac:dyDescent="0.35">
      <c r="A557" s="24">
        <v>19132</v>
      </c>
      <c r="B557" s="25" t="s">
        <v>65</v>
      </c>
      <c r="C557" s="25" t="s">
        <v>154</v>
      </c>
      <c r="D557" s="25">
        <v>100</v>
      </c>
      <c r="E557" s="56">
        <v>0.7</v>
      </c>
      <c r="F557" s="56">
        <v>0.13068817251915599</v>
      </c>
      <c r="G557" s="26" t="s">
        <v>84</v>
      </c>
      <c r="H557" s="26">
        <v>2.2950024412364E-2</v>
      </c>
      <c r="I557" s="26">
        <v>7.38</v>
      </c>
      <c r="J557" s="27">
        <v>3</v>
      </c>
      <c r="K557" s="27">
        <v>3.1432829083915099E-2</v>
      </c>
      <c r="L557" s="28" t="s">
        <v>84</v>
      </c>
      <c r="M557" s="29">
        <v>0.160344513627216</v>
      </c>
      <c r="N557" s="29">
        <v>-19.760000000000002</v>
      </c>
    </row>
    <row r="558" spans="1:14" x14ac:dyDescent="0.35">
      <c r="A558" s="24">
        <v>19133</v>
      </c>
      <c r="B558" s="25" t="s">
        <v>76</v>
      </c>
      <c r="C558" s="25" t="s">
        <v>154</v>
      </c>
      <c r="D558" s="25">
        <v>100</v>
      </c>
      <c r="E558" s="56">
        <v>0.5</v>
      </c>
      <c r="F558" s="56">
        <v>0.115660374447213</v>
      </c>
      <c r="G558" s="26" t="s">
        <v>84</v>
      </c>
      <c r="H558" s="26">
        <v>1.8278185375222002E-2</v>
      </c>
      <c r="I558" s="26">
        <v>2.42</v>
      </c>
      <c r="J558" s="27">
        <v>4.0999999999999996</v>
      </c>
      <c r="K558" s="27">
        <v>3.1402290393201499E-2</v>
      </c>
      <c r="L558" s="28" t="s">
        <v>84</v>
      </c>
      <c r="M558" s="29">
        <v>0.237405527290066</v>
      </c>
      <c r="N558" s="29">
        <v>-25.46</v>
      </c>
    </row>
    <row r="559" spans="1:14" x14ac:dyDescent="0.35">
      <c r="A559" s="24">
        <v>19134</v>
      </c>
      <c r="B559" s="25" t="s">
        <v>77</v>
      </c>
      <c r="C559" s="25" t="s">
        <v>154</v>
      </c>
      <c r="D559" s="25">
        <v>100</v>
      </c>
      <c r="E559" s="56">
        <v>2.2999999999999998</v>
      </c>
      <c r="F559" s="56">
        <v>-9.5936389477469006E-2</v>
      </c>
      <c r="G559" s="26" t="s">
        <v>84</v>
      </c>
      <c r="H559" s="26">
        <v>2.8869199114762299E-2</v>
      </c>
      <c r="I559" s="26">
        <v>8.51</v>
      </c>
      <c r="J559" s="27">
        <v>5.8</v>
      </c>
      <c r="K559" s="27">
        <v>4.4814689362129602E-2</v>
      </c>
      <c r="L559" s="28" t="s">
        <v>84</v>
      </c>
      <c r="M559" s="29">
        <v>0.20518410929653499</v>
      </c>
      <c r="N559" s="29">
        <v>-20.88</v>
      </c>
    </row>
    <row r="560" spans="1:14" x14ac:dyDescent="0.35">
      <c r="A560" s="24">
        <v>19135</v>
      </c>
      <c r="B560" s="25" t="s">
        <v>3</v>
      </c>
      <c r="C560" s="25" t="s">
        <v>30</v>
      </c>
      <c r="D560" s="25">
        <v>0.98</v>
      </c>
      <c r="E560" s="56">
        <v>8.6999999999999993</v>
      </c>
      <c r="F560" s="56">
        <v>1.65037425254866E-2</v>
      </c>
      <c r="G560" s="26">
        <v>9.75</v>
      </c>
      <c r="H560" s="26">
        <v>9.5590317790838097E-2</v>
      </c>
      <c r="I560" s="26">
        <v>11.22</v>
      </c>
      <c r="J560" s="27">
        <v>11.8</v>
      </c>
      <c r="K560" s="27">
        <v>6.6041443832002503E-3</v>
      </c>
      <c r="L560" s="28">
        <v>42.9</v>
      </c>
      <c r="M560" s="29">
        <v>0.42081975279170297</v>
      </c>
      <c r="N560" s="29">
        <v>-18.32</v>
      </c>
    </row>
    <row r="561" spans="1:14" x14ac:dyDescent="0.35">
      <c r="A561" s="24">
        <v>19136</v>
      </c>
      <c r="B561" s="25" t="s">
        <v>3</v>
      </c>
      <c r="C561" s="25" t="s">
        <v>30</v>
      </c>
      <c r="D561" s="25">
        <v>0.84599999999999997</v>
      </c>
      <c r="E561" s="56">
        <v>7.4</v>
      </c>
      <c r="F561" s="56">
        <v>5.7830187223606402E-2</v>
      </c>
      <c r="G561" s="26">
        <v>9.66</v>
      </c>
      <c r="H561" s="26">
        <v>8.1756231321631304E-2</v>
      </c>
      <c r="I561" s="26">
        <v>11.15</v>
      </c>
      <c r="J561" s="27">
        <v>10.1</v>
      </c>
      <c r="K561" s="27">
        <v>-0.29865798341206701</v>
      </c>
      <c r="L561" s="28">
        <v>42.5</v>
      </c>
      <c r="M561" s="29">
        <v>0.35924175816470499</v>
      </c>
      <c r="N561" s="29">
        <v>-18.309999999999999</v>
      </c>
    </row>
    <row r="562" spans="1:14" x14ac:dyDescent="0.35">
      <c r="A562" s="24">
        <v>19137</v>
      </c>
      <c r="B562" s="25" t="s">
        <v>164</v>
      </c>
      <c r="C562" s="25" t="s">
        <v>154</v>
      </c>
      <c r="D562" s="25">
        <v>100</v>
      </c>
      <c r="E562" s="56">
        <v>2.2999999999999998</v>
      </c>
      <c r="F562" s="56">
        <v>-0.15510834438603499</v>
      </c>
      <c r="G562" s="26" t="s">
        <v>84</v>
      </c>
      <c r="H562" s="26">
        <v>2.8869199114762299E-2</v>
      </c>
      <c r="I562" s="26">
        <v>7.21</v>
      </c>
      <c r="J562" s="27">
        <v>6.5</v>
      </c>
      <c r="K562" s="27">
        <v>3.5807832748410401E-2</v>
      </c>
      <c r="L562" s="28" t="s">
        <v>84</v>
      </c>
      <c r="M562" s="29">
        <v>0.23347844138076401</v>
      </c>
      <c r="N562" s="29">
        <v>-25.59</v>
      </c>
    </row>
    <row r="563" spans="1:14" x14ac:dyDescent="0.35">
      <c r="A563" s="24">
        <v>19138</v>
      </c>
      <c r="B563" s="25" t="s">
        <v>34</v>
      </c>
      <c r="C563" s="25" t="s">
        <v>154</v>
      </c>
      <c r="D563" s="25">
        <v>100</v>
      </c>
      <c r="E563" s="56">
        <v>3.5</v>
      </c>
      <c r="F563" s="56">
        <v>0.100900929912218</v>
      </c>
      <c r="G563" s="26" t="s">
        <v>84</v>
      </c>
      <c r="H563" s="26">
        <v>4.4857774460320902E-2</v>
      </c>
      <c r="I563" s="26">
        <v>8.39</v>
      </c>
      <c r="J563" s="27">
        <v>8.4</v>
      </c>
      <c r="K563" s="27">
        <v>-0.30320421993296898</v>
      </c>
      <c r="L563" s="28" t="s">
        <v>84</v>
      </c>
      <c r="M563" s="29">
        <v>0.30587201687272297</v>
      </c>
      <c r="N563" s="29">
        <v>-22.93</v>
      </c>
    </row>
    <row r="564" spans="1:14" x14ac:dyDescent="0.35">
      <c r="A564" s="24">
        <v>19139</v>
      </c>
      <c r="B564" s="25" t="s">
        <v>35</v>
      </c>
      <c r="C564" s="25" t="s">
        <v>154</v>
      </c>
      <c r="D564" s="25">
        <v>100</v>
      </c>
      <c r="E564" s="56">
        <v>3.9</v>
      </c>
      <c r="F564" s="56">
        <v>-0.29156611795067</v>
      </c>
      <c r="G564" s="26" t="s">
        <v>84</v>
      </c>
      <c r="H564" s="26">
        <v>5.0096584254397503E-2</v>
      </c>
      <c r="I564" s="26">
        <v>9.16</v>
      </c>
      <c r="J564" s="27">
        <v>8.6999999999999993</v>
      </c>
      <c r="K564" s="27">
        <v>3.7779332169051799E-2</v>
      </c>
      <c r="L564" s="28" t="s">
        <v>84</v>
      </c>
      <c r="M564" s="29">
        <v>0.31903741143751202</v>
      </c>
      <c r="N564" s="29">
        <v>-21.57</v>
      </c>
    </row>
    <row r="565" spans="1:14" x14ac:dyDescent="0.35">
      <c r="A565" s="24">
        <v>19140</v>
      </c>
      <c r="B565" s="25" t="s">
        <v>36</v>
      </c>
      <c r="C565" s="25" t="s">
        <v>154</v>
      </c>
      <c r="D565" s="25">
        <v>100</v>
      </c>
      <c r="E565" s="56">
        <v>2.6</v>
      </c>
      <c r="F565" s="56">
        <v>2.5359409246528099E-2</v>
      </c>
      <c r="G565" s="26" t="s">
        <v>84</v>
      </c>
      <c r="H565" s="26">
        <v>3.3178176867465999E-2</v>
      </c>
      <c r="I565" s="26">
        <v>8.73</v>
      </c>
      <c r="J565" s="27">
        <v>6.4</v>
      </c>
      <c r="K565" s="27">
        <v>-0.213613680814323</v>
      </c>
      <c r="L565" s="28" t="s">
        <v>84</v>
      </c>
      <c r="M565" s="29">
        <v>0.23090330307958301</v>
      </c>
      <c r="N565" s="29">
        <v>-20.239999999999998</v>
      </c>
    </row>
    <row r="566" spans="1:14" x14ac:dyDescent="0.35">
      <c r="A566" s="24">
        <v>19141</v>
      </c>
      <c r="B566" s="25" t="s">
        <v>37</v>
      </c>
      <c r="C566" s="25" t="s">
        <v>154</v>
      </c>
      <c r="D566" s="25">
        <v>100</v>
      </c>
      <c r="E566" s="56">
        <v>1.8</v>
      </c>
      <c r="F566" s="56">
        <v>-0.113379369382494</v>
      </c>
      <c r="G566" s="26" t="s">
        <v>84</v>
      </c>
      <c r="H566" s="26">
        <v>2.3630389320685601E-2</v>
      </c>
      <c r="I566" s="26">
        <v>8.4499999999999993</v>
      </c>
      <c r="J566" s="27">
        <v>3.9</v>
      </c>
      <c r="K566" s="27">
        <v>0.10034858420305499</v>
      </c>
      <c r="L566" s="28" t="s">
        <v>84</v>
      </c>
      <c r="M566" s="29">
        <v>0.13842364883840999</v>
      </c>
      <c r="N566" s="29">
        <v>-21.89</v>
      </c>
    </row>
    <row r="567" spans="1:14" x14ac:dyDescent="0.35">
      <c r="A567" s="24">
        <v>19142</v>
      </c>
      <c r="B567" s="25" t="s">
        <v>38</v>
      </c>
      <c r="C567" s="25" t="s">
        <v>154</v>
      </c>
      <c r="D567" s="25">
        <v>100</v>
      </c>
      <c r="E567" s="56">
        <v>1.4</v>
      </c>
      <c r="F567" s="56">
        <v>4.8706166965617498E-2</v>
      </c>
      <c r="G567" s="26" t="s">
        <v>84</v>
      </c>
      <c r="H567" s="26">
        <v>1.8527652508273301E-2</v>
      </c>
      <c r="I567" s="26">
        <v>7.52</v>
      </c>
      <c r="J567" s="27">
        <v>3</v>
      </c>
      <c r="K567" s="27">
        <v>-0.23741970015567501</v>
      </c>
      <c r="L567" s="28" t="s">
        <v>84</v>
      </c>
      <c r="M567" s="29">
        <v>0.10842328762964799</v>
      </c>
      <c r="N567" s="29">
        <v>-21.69</v>
      </c>
    </row>
    <row r="568" spans="1:14" x14ac:dyDescent="0.35">
      <c r="A568" s="24">
        <v>19143</v>
      </c>
      <c r="B568" s="25" t="s">
        <v>39</v>
      </c>
      <c r="C568" s="25" t="s">
        <v>154</v>
      </c>
      <c r="D568" s="25">
        <v>100</v>
      </c>
      <c r="E568" s="56">
        <v>2.2000000000000002</v>
      </c>
      <c r="F568" s="56">
        <v>-0.206766400258629</v>
      </c>
      <c r="G568" s="26" t="s">
        <v>84</v>
      </c>
      <c r="H568" s="26">
        <v>2.81661553761632E-2</v>
      </c>
      <c r="I568" s="26">
        <v>8.92</v>
      </c>
      <c r="J568" s="27">
        <v>4.5999999999999996</v>
      </c>
      <c r="K568" s="27">
        <v>9.8767734571754001E-2</v>
      </c>
      <c r="L568" s="28" t="s">
        <v>84</v>
      </c>
      <c r="M568" s="29">
        <v>0.16382095033381</v>
      </c>
      <c r="N568" s="29">
        <v>-21.82</v>
      </c>
    </row>
    <row r="569" spans="1:14" x14ac:dyDescent="0.35">
      <c r="A569" s="24">
        <v>19144</v>
      </c>
      <c r="B569" s="25" t="s">
        <v>40</v>
      </c>
      <c r="C569" s="25" t="s">
        <v>154</v>
      </c>
      <c r="D569" s="25">
        <v>100</v>
      </c>
      <c r="E569" s="56">
        <v>1.7</v>
      </c>
      <c r="F569" s="56">
        <v>3.0592303218002201E-2</v>
      </c>
      <c r="G569" s="26" t="s">
        <v>84</v>
      </c>
      <c r="H569" s="26">
        <v>2.1974834710436299E-2</v>
      </c>
      <c r="I569" s="26">
        <v>8.49</v>
      </c>
      <c r="J569" s="27">
        <v>3.8</v>
      </c>
      <c r="K569" s="27">
        <v>-0.256491648290393</v>
      </c>
      <c r="L569" s="28" t="s">
        <v>84</v>
      </c>
      <c r="M569" s="29">
        <v>0.13343431837987099</v>
      </c>
      <c r="N569" s="29">
        <v>-22.03</v>
      </c>
    </row>
    <row r="570" spans="1:14" x14ac:dyDescent="0.35">
      <c r="A570" s="24">
        <v>19145</v>
      </c>
      <c r="B570" s="25" t="s">
        <v>41</v>
      </c>
      <c r="C570" s="25" t="s">
        <v>154</v>
      </c>
      <c r="D570" s="25">
        <v>100</v>
      </c>
      <c r="E570" s="56">
        <v>1.6</v>
      </c>
      <c r="F570" s="56">
        <v>-0.13162740989858299</v>
      </c>
      <c r="G570" s="26" t="s">
        <v>84</v>
      </c>
      <c r="H570" s="26">
        <v>2.1339827462669402E-2</v>
      </c>
      <c r="I570" s="26">
        <v>8.25</v>
      </c>
      <c r="J570" s="27">
        <v>3.8</v>
      </c>
      <c r="K570" s="27">
        <v>0.10742651675977399</v>
      </c>
      <c r="L570" s="28" t="s">
        <v>84</v>
      </c>
      <c r="M570" s="29">
        <v>0.13217893845804499</v>
      </c>
      <c r="N570" s="29">
        <v>-22.07</v>
      </c>
    </row>
    <row r="571" spans="1:14" x14ac:dyDescent="0.35">
      <c r="A571" s="24">
        <v>19146</v>
      </c>
      <c r="B571" s="25" t="s">
        <v>42</v>
      </c>
      <c r="C571" s="25" t="s">
        <v>154</v>
      </c>
      <c r="D571" s="25">
        <v>100</v>
      </c>
      <c r="E571" s="56">
        <v>1.8</v>
      </c>
      <c r="F571" s="56">
        <v>3.0592303218002201E-2</v>
      </c>
      <c r="G571" s="26" t="s">
        <v>84</v>
      </c>
      <c r="H571" s="26">
        <v>2.32675280362474E-2</v>
      </c>
      <c r="I571" s="26">
        <v>8.16</v>
      </c>
      <c r="J571" s="27">
        <v>3.8</v>
      </c>
      <c r="K571" s="27">
        <v>-0.21378067482675001</v>
      </c>
      <c r="L571" s="28" t="s">
        <v>84</v>
      </c>
      <c r="M571" s="29">
        <v>0.133949346040107</v>
      </c>
      <c r="N571" s="29">
        <v>-22.99</v>
      </c>
    </row>
    <row r="572" spans="1:14" x14ac:dyDescent="0.35">
      <c r="A572" s="24">
        <v>19147</v>
      </c>
      <c r="B572" s="25" t="s">
        <v>89</v>
      </c>
      <c r="C572" s="25" t="s">
        <v>154</v>
      </c>
      <c r="D572" s="25">
        <v>100</v>
      </c>
      <c r="E572" s="56">
        <v>1.4</v>
      </c>
      <c r="F572" s="56">
        <v>-5.4878298316518602E-2</v>
      </c>
      <c r="G572" s="26" t="s">
        <v>84</v>
      </c>
      <c r="H572" s="26">
        <v>1.79153240907838E-2</v>
      </c>
      <c r="I572" s="26">
        <v>7.81</v>
      </c>
      <c r="J572" s="27">
        <v>2.8</v>
      </c>
      <c r="K572" s="27">
        <v>1.4923404603345E-2</v>
      </c>
      <c r="L572" s="28" t="s">
        <v>84</v>
      </c>
      <c r="M572" s="29">
        <v>0.10269360490951999</v>
      </c>
      <c r="N572" s="29">
        <v>-23.02</v>
      </c>
    </row>
    <row r="573" spans="1:14" x14ac:dyDescent="0.35">
      <c r="A573" s="24">
        <v>19148</v>
      </c>
      <c r="B573" s="25" t="s">
        <v>90</v>
      </c>
      <c r="C573" s="25" t="s">
        <v>154</v>
      </c>
      <c r="D573" s="25">
        <v>100</v>
      </c>
      <c r="E573" s="56">
        <v>2</v>
      </c>
      <c r="F573" s="56">
        <v>-1.6772096062433999E-2</v>
      </c>
      <c r="G573" s="26" t="s">
        <v>84</v>
      </c>
      <c r="H573" s="26">
        <v>2.5762199366760101E-2</v>
      </c>
      <c r="I573" s="26">
        <v>7.4</v>
      </c>
      <c r="J573" s="27">
        <v>4.2</v>
      </c>
      <c r="K573" s="27">
        <v>-0.25299362234706102</v>
      </c>
      <c r="L573" s="28" t="s">
        <v>84</v>
      </c>
      <c r="M573" s="29">
        <v>0.14988301427866699</v>
      </c>
      <c r="N573" s="29">
        <v>-22.21</v>
      </c>
    </row>
    <row r="574" spans="1:14" x14ac:dyDescent="0.35">
      <c r="A574" s="24">
        <v>19149</v>
      </c>
      <c r="B574" s="25" t="s">
        <v>43</v>
      </c>
      <c r="C574" s="25" t="s">
        <v>154</v>
      </c>
      <c r="D574" s="25">
        <v>100</v>
      </c>
      <c r="E574" s="56">
        <v>3.5</v>
      </c>
      <c r="F574" s="56">
        <v>0.149204566572081</v>
      </c>
      <c r="G574" s="26" t="s">
        <v>84</v>
      </c>
      <c r="H574" s="26">
        <v>4.3859905928115797E-2</v>
      </c>
      <c r="I574" s="26">
        <v>9.01</v>
      </c>
      <c r="J574" s="27">
        <v>7.9</v>
      </c>
      <c r="K574" s="27">
        <v>8.1995060080238602E-2</v>
      </c>
      <c r="L574" s="28" t="s">
        <v>84</v>
      </c>
      <c r="M574" s="29">
        <v>0.285785938123509</v>
      </c>
      <c r="N574" s="29">
        <v>-20.97</v>
      </c>
    </row>
    <row r="575" spans="1:14" x14ac:dyDescent="0.35">
      <c r="A575" s="24">
        <v>19150</v>
      </c>
      <c r="B575" s="25" t="s">
        <v>44</v>
      </c>
      <c r="C575" s="25" t="s">
        <v>154</v>
      </c>
      <c r="D575" s="25">
        <v>100</v>
      </c>
      <c r="E575" s="56">
        <v>3.9</v>
      </c>
      <c r="F575" s="56">
        <v>-0.137531187712536</v>
      </c>
      <c r="G575" s="26" t="s">
        <v>84</v>
      </c>
      <c r="H575" s="26">
        <v>4.9461577006630703E-2</v>
      </c>
      <c r="I575" s="26">
        <v>9.2799999999999994</v>
      </c>
      <c r="J575" s="27">
        <v>8.9</v>
      </c>
      <c r="K575" s="27">
        <v>-0.24670349209845599</v>
      </c>
      <c r="L575" s="28" t="s">
        <v>84</v>
      </c>
      <c r="M575" s="29">
        <v>0.32518555413158301</v>
      </c>
      <c r="N575" s="29">
        <v>-20.94</v>
      </c>
    </row>
    <row r="576" spans="1:14" x14ac:dyDescent="0.35">
      <c r="A576" s="24">
        <v>19151</v>
      </c>
      <c r="B576" s="25" t="s">
        <v>45</v>
      </c>
      <c r="C576" s="25" t="s">
        <v>154</v>
      </c>
      <c r="D576" s="25">
        <v>100</v>
      </c>
      <c r="E576" s="56">
        <v>3.7</v>
      </c>
      <c r="F576" s="56">
        <v>0.11659961182664</v>
      </c>
      <c r="G576" s="26" t="s">
        <v>84</v>
      </c>
      <c r="H576" s="26">
        <v>4.7715307075271801E-2</v>
      </c>
      <c r="I576" s="26">
        <v>9.2899999999999991</v>
      </c>
      <c r="J576" s="27">
        <v>8.5</v>
      </c>
      <c r="K576" s="27">
        <v>5.88298603096453E-2</v>
      </c>
      <c r="L576" s="28" t="s">
        <v>84</v>
      </c>
      <c r="M576" s="29">
        <v>0.30851153363143402</v>
      </c>
      <c r="N576" s="29">
        <v>-21.02</v>
      </c>
    </row>
    <row r="577" spans="1:14" x14ac:dyDescent="0.35">
      <c r="A577" s="24">
        <v>19152</v>
      </c>
      <c r="B577" s="25" t="s">
        <v>46</v>
      </c>
      <c r="C577" s="25" t="s">
        <v>154</v>
      </c>
      <c r="D577" s="25">
        <v>100</v>
      </c>
      <c r="E577" s="56">
        <v>1.1000000000000001</v>
      </c>
      <c r="F577" s="56">
        <v>-3.8374555790921E-2</v>
      </c>
      <c r="G577" s="26" t="s">
        <v>84</v>
      </c>
      <c r="H577" s="26">
        <v>1.48990396638912E-2</v>
      </c>
      <c r="I577" s="26">
        <v>8.23</v>
      </c>
      <c r="J577" s="27">
        <v>2.5</v>
      </c>
      <c r="K577" s="27">
        <v>-0.25316539567399798</v>
      </c>
      <c r="L577" s="28" t="s">
        <v>84</v>
      </c>
      <c r="M577" s="29">
        <v>9.4581919260798605E-2</v>
      </c>
      <c r="N577" s="29">
        <v>-21.96</v>
      </c>
    </row>
    <row r="578" spans="1:14" x14ac:dyDescent="0.35">
      <c r="A578" s="24">
        <v>19153</v>
      </c>
      <c r="B578" s="25" t="s">
        <v>47</v>
      </c>
      <c r="C578" s="25" t="s">
        <v>154</v>
      </c>
      <c r="D578" s="25">
        <v>100</v>
      </c>
      <c r="E578" s="56">
        <v>1.2</v>
      </c>
      <c r="F578" s="56">
        <v>0.14101978369374099</v>
      </c>
      <c r="G578" s="26" t="s">
        <v>84</v>
      </c>
      <c r="H578" s="26">
        <v>1.55567257419355E-2</v>
      </c>
      <c r="I578" s="26">
        <v>6.33</v>
      </c>
      <c r="J578" s="27">
        <v>2.5</v>
      </c>
      <c r="K578" s="27">
        <v>3.85666687761375E-2</v>
      </c>
      <c r="L578" s="28" t="s">
        <v>84</v>
      </c>
      <c r="M578" s="29">
        <v>8.9817913403613198E-2</v>
      </c>
      <c r="N578" s="29">
        <v>-21.82</v>
      </c>
    </row>
    <row r="579" spans="1:14" x14ac:dyDescent="0.35">
      <c r="A579" s="24">
        <v>19154</v>
      </c>
      <c r="B579" s="25" t="s">
        <v>48</v>
      </c>
      <c r="C579" s="25" t="s">
        <v>154</v>
      </c>
      <c r="D579" s="25">
        <v>100</v>
      </c>
      <c r="E579" s="56">
        <v>1.4</v>
      </c>
      <c r="F579" s="56">
        <v>-9.4728798560983499E-2</v>
      </c>
      <c r="G579" s="26" t="s">
        <v>84</v>
      </c>
      <c r="H579" s="26">
        <v>1.81874700541125E-2</v>
      </c>
      <c r="I579" s="26">
        <v>6.45</v>
      </c>
      <c r="J579" s="27">
        <v>3.3</v>
      </c>
      <c r="K579" s="27">
        <v>-0.30026735939132199</v>
      </c>
      <c r="L579" s="28" t="s">
        <v>84</v>
      </c>
      <c r="M579" s="29">
        <v>0.121105843762966</v>
      </c>
      <c r="N579" s="29">
        <v>-21.77</v>
      </c>
    </row>
    <row r="580" spans="1:14" x14ac:dyDescent="0.35">
      <c r="A580" s="24">
        <v>19155</v>
      </c>
      <c r="B580" s="25" t="s">
        <v>49</v>
      </c>
      <c r="C580" s="25" t="s">
        <v>154</v>
      </c>
      <c r="D580" s="25">
        <v>100</v>
      </c>
      <c r="E580" s="56">
        <v>3.5</v>
      </c>
      <c r="F580" s="56">
        <v>8.8019960136298495E-2</v>
      </c>
      <c r="G580" s="26" t="s">
        <v>84</v>
      </c>
      <c r="H580" s="26">
        <v>4.4676343818101802E-2</v>
      </c>
      <c r="I580" s="26">
        <v>8.65</v>
      </c>
      <c r="J580" s="27">
        <v>7.9</v>
      </c>
      <c r="K580" s="27">
        <v>4.8665569045431602E-2</v>
      </c>
      <c r="L580" s="28" t="s">
        <v>84</v>
      </c>
      <c r="M580" s="29">
        <v>0.29708435741994199</v>
      </c>
      <c r="N580" s="29">
        <v>-21.23</v>
      </c>
    </row>
    <row r="581" spans="1:14" x14ac:dyDescent="0.35">
      <c r="A581" s="24">
        <v>19156</v>
      </c>
      <c r="B581" s="25" t="s">
        <v>50</v>
      </c>
      <c r="C581" s="25" t="s">
        <v>154</v>
      </c>
      <c r="D581" s="25">
        <v>100</v>
      </c>
      <c r="E581" s="56">
        <v>3.6</v>
      </c>
      <c r="F581" s="56">
        <v>-0.17603992027215301</v>
      </c>
      <c r="G581" s="26" t="s">
        <v>84</v>
      </c>
      <c r="H581" s="26">
        <v>4.6853511524731002E-2</v>
      </c>
      <c r="I581" s="26">
        <v>9.48</v>
      </c>
      <c r="J581" s="27">
        <v>8.6</v>
      </c>
      <c r="K581" s="27">
        <v>-0.28472746010600097</v>
      </c>
      <c r="L581" s="28" t="s">
        <v>84</v>
      </c>
      <c r="M581" s="29">
        <v>0.31980995292786701</v>
      </c>
      <c r="N581" s="29">
        <v>-20.14</v>
      </c>
    </row>
    <row r="582" spans="1:14" x14ac:dyDescent="0.35">
      <c r="A582" s="24">
        <v>19157</v>
      </c>
      <c r="B582" s="25" t="s">
        <v>51</v>
      </c>
      <c r="C582" s="25" t="s">
        <v>154</v>
      </c>
      <c r="D582" s="25">
        <v>100</v>
      </c>
      <c r="E582" s="56">
        <v>0.9</v>
      </c>
      <c r="F582" s="56">
        <v>8.2652889396017698E-2</v>
      </c>
      <c r="G582" s="26" t="s">
        <v>84</v>
      </c>
      <c r="H582" s="26">
        <v>3.1023687991114102E-2</v>
      </c>
      <c r="I582" s="26">
        <v>8.32</v>
      </c>
      <c r="J582" s="27">
        <v>3.3</v>
      </c>
      <c r="K582" s="27">
        <v>-1.0771478860202299E-2</v>
      </c>
      <c r="L582" s="28" t="s">
        <v>84</v>
      </c>
      <c r="M582" s="29">
        <v>0.182426324559845</v>
      </c>
      <c r="N582" s="29">
        <v>-20.85</v>
      </c>
    </row>
    <row r="583" spans="1:14" x14ac:dyDescent="0.35">
      <c r="A583" s="24">
        <v>19158</v>
      </c>
      <c r="B583" s="25" t="s">
        <v>52</v>
      </c>
      <c r="C583" s="25" t="s">
        <v>154</v>
      </c>
      <c r="D583" s="25">
        <v>100</v>
      </c>
      <c r="E583" s="56">
        <v>1.9</v>
      </c>
      <c r="F583" s="56">
        <v>-0.17120955660609999</v>
      </c>
      <c r="G583" s="26" t="s">
        <v>84</v>
      </c>
      <c r="H583" s="26">
        <v>5.8374357305644199E-2</v>
      </c>
      <c r="I583" s="26">
        <v>8.4700000000000006</v>
      </c>
      <c r="J583" s="27">
        <v>6.6</v>
      </c>
      <c r="K583" s="27">
        <v>-0.29865169484027498</v>
      </c>
      <c r="L583" s="28" t="s">
        <v>84</v>
      </c>
      <c r="M583" s="29">
        <v>0.385057519634047</v>
      </c>
      <c r="N583" s="29">
        <v>-21.49</v>
      </c>
    </row>
    <row r="584" spans="1:14" x14ac:dyDescent="0.35">
      <c r="A584" s="24">
        <v>19159</v>
      </c>
      <c r="B584" s="25" t="s">
        <v>91</v>
      </c>
      <c r="C584" s="25" t="s">
        <v>154</v>
      </c>
      <c r="D584" s="25">
        <v>100</v>
      </c>
      <c r="E584" s="56">
        <v>2.9</v>
      </c>
      <c r="F584" s="56">
        <v>6.8564328703724101E-2</v>
      </c>
      <c r="G584" s="26" t="s">
        <v>84</v>
      </c>
      <c r="H584" s="26">
        <v>8.4409654464085701E-2</v>
      </c>
      <c r="I584" s="26">
        <v>10.38</v>
      </c>
      <c r="J584" s="27">
        <v>7.8</v>
      </c>
      <c r="K584" s="27">
        <v>5.3543764163725598E-3</v>
      </c>
      <c r="L584" s="28" t="s">
        <v>84</v>
      </c>
      <c r="M584" s="29">
        <v>0.47093838197844301</v>
      </c>
      <c r="N584" s="29">
        <v>-20.329999999999998</v>
      </c>
    </row>
    <row r="585" spans="1:14" x14ac:dyDescent="0.35">
      <c r="A585" s="24">
        <v>19160</v>
      </c>
      <c r="B585" s="25" t="s">
        <v>3</v>
      </c>
      <c r="C585" s="25" t="s">
        <v>30</v>
      </c>
      <c r="D585" s="25">
        <v>1.1439999999999999</v>
      </c>
      <c r="E585" s="56">
        <v>3.2</v>
      </c>
      <c r="F585" s="56">
        <v>-0.212804354841167</v>
      </c>
      <c r="G585" s="26">
        <v>9.85</v>
      </c>
      <c r="H585" s="26">
        <v>0.11269015581998899</v>
      </c>
      <c r="I585" s="26">
        <v>11.23</v>
      </c>
      <c r="J585" s="27">
        <v>12.9</v>
      </c>
      <c r="K585" s="27">
        <v>-0.32926844681127598</v>
      </c>
      <c r="L585" s="28">
        <v>45</v>
      </c>
      <c r="M585" s="29">
        <v>0.51484449001358401</v>
      </c>
      <c r="N585" s="29">
        <v>-18.45</v>
      </c>
    </row>
    <row r="586" spans="1:14" x14ac:dyDescent="0.35">
      <c r="A586" s="30">
        <v>19161</v>
      </c>
      <c r="B586" s="31" t="s">
        <v>146</v>
      </c>
      <c r="C586" s="31" t="s">
        <v>30</v>
      </c>
      <c r="D586" s="31">
        <v>0.86899999999999999</v>
      </c>
      <c r="E586" s="57">
        <v>3.4</v>
      </c>
      <c r="F586" s="57">
        <v>-0.14853368272960099</v>
      </c>
      <c r="G586" s="37">
        <v>9.56</v>
      </c>
      <c r="H586" s="37">
        <v>8.3094282307997203E-2</v>
      </c>
      <c r="I586" s="37">
        <v>47.62</v>
      </c>
      <c r="J586" s="38">
        <v>2</v>
      </c>
      <c r="K586" s="38">
        <v>4.9721968383258701E-2</v>
      </c>
      <c r="L586" s="39">
        <v>41.7</v>
      </c>
      <c r="M586" s="40">
        <v>0.36223535643982802</v>
      </c>
      <c r="N586" s="40">
        <v>36.119999999999997</v>
      </c>
    </row>
    <row r="587" spans="1:14" x14ac:dyDescent="0.35">
      <c r="A587" s="91">
        <v>20121</v>
      </c>
      <c r="B587" s="14" t="s">
        <v>82</v>
      </c>
      <c r="C587" s="14" t="s">
        <v>83</v>
      </c>
      <c r="D587" s="14">
        <v>100</v>
      </c>
      <c r="E587" s="92">
        <v>0.2</v>
      </c>
      <c r="F587" s="92">
        <v>1.35</v>
      </c>
      <c r="G587" s="93" t="s">
        <v>84</v>
      </c>
      <c r="H587" s="93">
        <v>5.6910106191436303E-3</v>
      </c>
      <c r="I587" s="93">
        <v>-8.01</v>
      </c>
      <c r="J587" s="94" t="s">
        <v>84</v>
      </c>
      <c r="K587" s="94" t="s">
        <v>84</v>
      </c>
      <c r="L587" s="95" t="s">
        <v>84</v>
      </c>
      <c r="M587" s="96">
        <v>0.35415003861524702</v>
      </c>
      <c r="N587" s="96" t="s">
        <v>84</v>
      </c>
    </row>
    <row r="588" spans="1:14" x14ac:dyDescent="0.35">
      <c r="A588" s="91">
        <v>20122</v>
      </c>
      <c r="B588" s="14" t="s">
        <v>85</v>
      </c>
      <c r="C588" s="14" t="s">
        <v>83</v>
      </c>
      <c r="D588" s="14">
        <v>100</v>
      </c>
      <c r="E588" s="92" t="s">
        <v>84</v>
      </c>
      <c r="F588" s="92" t="s">
        <v>84</v>
      </c>
      <c r="G588" s="93" t="s">
        <v>84</v>
      </c>
      <c r="H588" s="93">
        <v>1.1783473460714E-3</v>
      </c>
      <c r="I588" s="93" t="s">
        <v>84</v>
      </c>
      <c r="J588" s="94" t="s">
        <v>84</v>
      </c>
      <c r="K588" s="94" t="s">
        <v>84</v>
      </c>
      <c r="L588" s="95" t="s">
        <v>84</v>
      </c>
      <c r="M588" s="96">
        <v>5.7303023654436798E-2</v>
      </c>
      <c r="N588" s="96" t="s">
        <v>84</v>
      </c>
    </row>
    <row r="589" spans="1:14" x14ac:dyDescent="0.35">
      <c r="A589" s="91">
        <v>20123</v>
      </c>
      <c r="B589" s="14" t="s">
        <v>82</v>
      </c>
      <c r="C589" s="14" t="s">
        <v>83</v>
      </c>
      <c r="D589" s="14">
        <v>100</v>
      </c>
      <c r="E589" s="92" t="s">
        <v>84</v>
      </c>
      <c r="F589" s="92" t="s">
        <v>84</v>
      </c>
      <c r="G589" s="93" t="s">
        <v>84</v>
      </c>
      <c r="H589" s="93">
        <v>3.18397546743684E-3</v>
      </c>
      <c r="I589" s="93" t="s">
        <v>84</v>
      </c>
      <c r="J589" s="94" t="s">
        <v>84</v>
      </c>
      <c r="K589" s="94" t="s">
        <v>84</v>
      </c>
      <c r="L589" s="95" t="s">
        <v>84</v>
      </c>
      <c r="M589" s="96">
        <v>5.5124196138100099E-3</v>
      </c>
      <c r="N589" s="96" t="s">
        <v>84</v>
      </c>
    </row>
    <row r="590" spans="1:14" x14ac:dyDescent="0.35">
      <c r="A590" s="91">
        <v>20124</v>
      </c>
      <c r="B590" s="14" t="s">
        <v>86</v>
      </c>
      <c r="C590" s="14" t="s">
        <v>151</v>
      </c>
      <c r="D590" s="14">
        <v>0.505</v>
      </c>
      <c r="E590" s="92">
        <v>2.1</v>
      </c>
      <c r="F590" s="92">
        <v>0.41</v>
      </c>
      <c r="G590" s="93">
        <v>12.1</v>
      </c>
      <c r="H590" s="93">
        <v>6.1028113785908202E-2</v>
      </c>
      <c r="I590" s="93">
        <v>4.18</v>
      </c>
      <c r="J590" s="94">
        <v>4.2</v>
      </c>
      <c r="K590" s="94">
        <v>0.78</v>
      </c>
      <c r="L590" s="95">
        <v>31</v>
      </c>
      <c r="M590" s="96">
        <v>0.156541541334768</v>
      </c>
      <c r="N590" s="96">
        <v>-13.4</v>
      </c>
    </row>
    <row r="591" spans="1:14" x14ac:dyDescent="0.35">
      <c r="A591" s="91">
        <v>20125</v>
      </c>
      <c r="B591" s="14" t="s">
        <v>86</v>
      </c>
      <c r="C591" s="14" t="s">
        <v>151</v>
      </c>
      <c r="D591" s="14">
        <v>0.96199999999999997</v>
      </c>
      <c r="E591" s="92">
        <v>3.9</v>
      </c>
      <c r="F591" s="92">
        <v>0.51</v>
      </c>
      <c r="G591" s="93">
        <v>11.8</v>
      </c>
      <c r="H591" s="93">
        <v>0.11317444494141</v>
      </c>
      <c r="I591" s="93">
        <v>4.42</v>
      </c>
      <c r="J591" s="94">
        <v>7.7</v>
      </c>
      <c r="K591" s="94">
        <v>0.27</v>
      </c>
      <c r="L591" s="95">
        <v>30.2</v>
      </c>
      <c r="M591" s="96">
        <v>0.290971935301091</v>
      </c>
      <c r="N591" s="96">
        <v>-13.38</v>
      </c>
    </row>
    <row r="592" spans="1:14" x14ac:dyDescent="0.35">
      <c r="A592" s="91">
        <v>20126</v>
      </c>
      <c r="B592" s="14" t="s">
        <v>3</v>
      </c>
      <c r="C592" s="14" t="s">
        <v>30</v>
      </c>
      <c r="D592" s="14">
        <v>1.0369999999999999</v>
      </c>
      <c r="E592" s="92">
        <v>4.2</v>
      </c>
      <c r="F592" s="92">
        <v>0.21</v>
      </c>
      <c r="G592" s="93">
        <v>9.8000000000000007</v>
      </c>
      <c r="H592" s="93">
        <v>0.101642083243558</v>
      </c>
      <c r="I592" s="93">
        <v>11.38</v>
      </c>
      <c r="J592" s="94">
        <v>8</v>
      </c>
      <c r="K592" s="94">
        <v>0.56999999999999995</v>
      </c>
      <c r="L592" s="95">
        <v>42.9</v>
      </c>
      <c r="M592" s="96">
        <v>0.44454233510851499</v>
      </c>
      <c r="N592" s="96">
        <v>-18.309999999999999</v>
      </c>
    </row>
    <row r="593" spans="1:14" x14ac:dyDescent="0.35">
      <c r="A593" s="91">
        <v>20127</v>
      </c>
      <c r="B593" s="14" t="s">
        <v>146</v>
      </c>
      <c r="C593" s="14" t="s">
        <v>30</v>
      </c>
      <c r="D593" s="14">
        <v>0.54600000000000004</v>
      </c>
      <c r="E593" s="92">
        <v>5.0999999999999996</v>
      </c>
      <c r="F593" s="92">
        <v>0.47</v>
      </c>
      <c r="G593" s="93">
        <v>9.7200000000000006</v>
      </c>
      <c r="H593" s="93">
        <v>5.3096766215053999E-2</v>
      </c>
      <c r="I593" s="93">
        <v>47.79</v>
      </c>
      <c r="J593" s="94">
        <v>8.5</v>
      </c>
      <c r="K593" s="94">
        <v>0.56999999999999995</v>
      </c>
      <c r="L593" s="95">
        <v>40.9</v>
      </c>
      <c r="M593" s="96">
        <v>0.223322469277837</v>
      </c>
      <c r="N593" s="96">
        <v>36.53</v>
      </c>
    </row>
    <row r="594" spans="1:14" x14ac:dyDescent="0.35">
      <c r="A594" s="91">
        <v>20128</v>
      </c>
      <c r="B594" s="14" t="s">
        <v>4</v>
      </c>
      <c r="C594" s="14" t="s">
        <v>30</v>
      </c>
      <c r="D594" s="14">
        <v>0.498</v>
      </c>
      <c r="E594" s="92">
        <v>4.5999999999999996</v>
      </c>
      <c r="F594" s="92">
        <v>0.28000000000000003</v>
      </c>
      <c r="G594" s="93">
        <v>9.77</v>
      </c>
      <c r="H594" s="93">
        <v>4.8675267856589301E-2</v>
      </c>
      <c r="I594" s="93">
        <v>-4.8499999999999996</v>
      </c>
      <c r="J594" s="94">
        <v>7.9</v>
      </c>
      <c r="K594" s="94">
        <v>0.63</v>
      </c>
      <c r="L594" s="95">
        <v>41.5</v>
      </c>
      <c r="M594" s="96">
        <v>0.20678807767728899</v>
      </c>
      <c r="N594" s="96">
        <v>-26.59</v>
      </c>
    </row>
    <row r="595" spans="1:14" x14ac:dyDescent="0.35">
      <c r="A595" s="91">
        <v>20129</v>
      </c>
      <c r="B595" s="14" t="s">
        <v>11</v>
      </c>
      <c r="C595" s="14" t="s">
        <v>31</v>
      </c>
      <c r="D595" s="14">
        <v>1.1619999999999999</v>
      </c>
      <c r="E595" s="92">
        <v>4.7</v>
      </c>
      <c r="F595" s="92">
        <v>0.52</v>
      </c>
      <c r="G595" s="93">
        <v>11.7</v>
      </c>
      <c r="H595" s="93">
        <v>0.13569217884946699</v>
      </c>
      <c r="I595" s="93">
        <v>4.24</v>
      </c>
      <c r="J595" s="94">
        <v>9.1999999999999993</v>
      </c>
      <c r="K595" s="94">
        <v>0.67</v>
      </c>
      <c r="L595" s="95">
        <v>30.1</v>
      </c>
      <c r="M595" s="96">
        <v>0.349839516291369</v>
      </c>
      <c r="N595" s="96">
        <v>-13.25</v>
      </c>
    </row>
    <row r="596" spans="1:14" x14ac:dyDescent="0.35">
      <c r="A596" s="91">
        <v>20130</v>
      </c>
      <c r="B596" s="14" t="s">
        <v>32</v>
      </c>
      <c r="C596" s="14" t="s">
        <v>152</v>
      </c>
      <c r="D596" s="14">
        <v>3.1589999999999998</v>
      </c>
      <c r="E596" s="92">
        <v>4.0999999999999996</v>
      </c>
      <c r="F596" s="92">
        <v>0.28999999999999998</v>
      </c>
      <c r="G596" s="93">
        <v>2.65</v>
      </c>
      <c r="H596" s="93">
        <v>8.3796551209136302E-2</v>
      </c>
      <c r="I596" s="93">
        <v>1.74</v>
      </c>
      <c r="J596" s="94">
        <v>6.6</v>
      </c>
      <c r="K596" s="94">
        <v>-0.11</v>
      </c>
      <c r="L596" s="95">
        <v>43.2</v>
      </c>
      <c r="M596" s="96">
        <v>1.3655938450898299</v>
      </c>
      <c r="N596" s="96">
        <v>-26</v>
      </c>
    </row>
    <row r="597" spans="1:14" x14ac:dyDescent="0.35">
      <c r="A597" s="91">
        <v>20131</v>
      </c>
      <c r="B597" s="14" t="s">
        <v>165</v>
      </c>
      <c r="C597" s="14" t="s">
        <v>154</v>
      </c>
      <c r="D597" s="14">
        <v>100</v>
      </c>
      <c r="E597" s="92">
        <v>6.9</v>
      </c>
      <c r="F597" s="92">
        <v>0.45</v>
      </c>
      <c r="G597" s="93" t="s">
        <v>84</v>
      </c>
      <c r="H597" s="93">
        <v>7.0007857874748905E-2</v>
      </c>
      <c r="I597" s="93">
        <v>9.92</v>
      </c>
      <c r="J597" s="94">
        <v>11.6</v>
      </c>
      <c r="K597" s="94">
        <v>0.2</v>
      </c>
      <c r="L597" s="95" t="s">
        <v>84</v>
      </c>
      <c r="M597" s="96">
        <v>0.50344208417583602</v>
      </c>
      <c r="N597" s="96">
        <v>-21.37</v>
      </c>
    </row>
    <row r="598" spans="1:14" x14ac:dyDescent="0.35">
      <c r="A598" s="91">
        <v>20132</v>
      </c>
      <c r="B598" s="14" t="s">
        <v>166</v>
      </c>
      <c r="C598" s="14" t="s">
        <v>154</v>
      </c>
      <c r="D598" s="14">
        <v>100</v>
      </c>
      <c r="E598" s="92">
        <v>2.5</v>
      </c>
      <c r="F598" s="92">
        <v>0.25</v>
      </c>
      <c r="G598" s="93" t="s">
        <v>84</v>
      </c>
      <c r="H598" s="93">
        <v>2.5997995347968698E-2</v>
      </c>
      <c r="I598" s="93">
        <v>10.09</v>
      </c>
      <c r="J598" s="94">
        <v>3.9</v>
      </c>
      <c r="K598" s="94">
        <v>0.27</v>
      </c>
      <c r="L598" s="95" t="s">
        <v>84</v>
      </c>
      <c r="M598" s="96">
        <v>0.161077240197954</v>
      </c>
      <c r="N598" s="96">
        <v>-24.03</v>
      </c>
    </row>
    <row r="599" spans="1:14" x14ac:dyDescent="0.35">
      <c r="A599" s="91">
        <v>20133</v>
      </c>
      <c r="B599" s="14" t="s">
        <v>132</v>
      </c>
      <c r="C599" s="14" t="s">
        <v>154</v>
      </c>
      <c r="D599" s="14">
        <v>100</v>
      </c>
      <c r="E599" s="92">
        <v>5.4</v>
      </c>
      <c r="F599" s="92">
        <v>-0.25</v>
      </c>
      <c r="G599" s="93" t="s">
        <v>84</v>
      </c>
      <c r="H599" s="93">
        <v>5.5307515394286397E-2</v>
      </c>
      <c r="I599" s="93">
        <v>11.69</v>
      </c>
      <c r="J599" s="94">
        <v>7.5</v>
      </c>
      <c r="K599" s="94">
        <v>0.35</v>
      </c>
      <c r="L599" s="95" t="s">
        <v>84</v>
      </c>
      <c r="M599" s="96">
        <v>0.31246021076639402</v>
      </c>
      <c r="N599" s="96">
        <v>-20.9</v>
      </c>
    </row>
    <row r="600" spans="1:14" x14ac:dyDescent="0.35">
      <c r="A600" s="91">
        <v>20134</v>
      </c>
      <c r="B600" s="14" t="s">
        <v>133</v>
      </c>
      <c r="C600" s="14" t="s">
        <v>154</v>
      </c>
      <c r="D600" s="14">
        <v>100</v>
      </c>
      <c r="E600" s="92">
        <v>7.5</v>
      </c>
      <c r="F600" s="92">
        <v>0.28999999999999998</v>
      </c>
      <c r="G600" s="93" t="s">
        <v>84</v>
      </c>
      <c r="H600" s="93">
        <v>7.55917088944595E-2</v>
      </c>
      <c r="I600" s="93">
        <v>9.8699999999999992</v>
      </c>
      <c r="J600" s="94">
        <v>12.2</v>
      </c>
      <c r="K600" s="94">
        <v>0.06</v>
      </c>
      <c r="L600" s="95" t="s">
        <v>84</v>
      </c>
      <c r="M600" s="96">
        <v>0.53055977312381697</v>
      </c>
      <c r="N600" s="96">
        <v>-21.48</v>
      </c>
    </row>
    <row r="601" spans="1:14" x14ac:dyDescent="0.35">
      <c r="A601" s="91">
        <v>20135</v>
      </c>
      <c r="B601" s="14" t="s">
        <v>135</v>
      </c>
      <c r="C601" s="14" t="s">
        <v>154</v>
      </c>
      <c r="D601" s="14">
        <v>100</v>
      </c>
      <c r="E601" s="92">
        <v>6.6</v>
      </c>
      <c r="F601" s="92">
        <v>0.06</v>
      </c>
      <c r="G601" s="93" t="s">
        <v>84</v>
      </c>
      <c r="H601" s="93">
        <v>6.8275724497206106E-2</v>
      </c>
      <c r="I601" s="93">
        <v>12.84</v>
      </c>
      <c r="J601" s="94">
        <v>9.8000000000000007</v>
      </c>
      <c r="K601" s="94">
        <v>0.4</v>
      </c>
      <c r="L601" s="95" t="s">
        <v>84</v>
      </c>
      <c r="M601" s="96">
        <v>0.42038410924857</v>
      </c>
      <c r="N601" s="96">
        <v>-23.63</v>
      </c>
    </row>
    <row r="602" spans="1:14" x14ac:dyDescent="0.35">
      <c r="A602" s="91">
        <v>20136</v>
      </c>
      <c r="B602" s="14" t="s">
        <v>167</v>
      </c>
      <c r="C602" s="14" t="s">
        <v>154</v>
      </c>
      <c r="D602" s="14">
        <v>100</v>
      </c>
      <c r="E602" s="92">
        <v>0.9</v>
      </c>
      <c r="F602" s="92">
        <v>0.37</v>
      </c>
      <c r="G602" s="93" t="s">
        <v>84</v>
      </c>
      <c r="H602" s="93">
        <v>1.55596126254077E-2</v>
      </c>
      <c r="I602" s="93">
        <v>4.5599999999999996</v>
      </c>
      <c r="J602" s="94">
        <v>3.4</v>
      </c>
      <c r="K602" s="94">
        <v>0.41</v>
      </c>
      <c r="L602" s="95" t="s">
        <v>84</v>
      </c>
      <c r="M602" s="96">
        <v>0.14972190900146801</v>
      </c>
      <c r="N602" s="96">
        <v>-20.21</v>
      </c>
    </row>
    <row r="603" spans="1:14" x14ac:dyDescent="0.35">
      <c r="A603" s="91">
        <v>20137</v>
      </c>
      <c r="B603" s="14" t="s">
        <v>34</v>
      </c>
      <c r="C603" s="14" t="s">
        <v>154</v>
      </c>
      <c r="D603" s="14">
        <v>100</v>
      </c>
      <c r="E603" s="92">
        <v>3.7</v>
      </c>
      <c r="F603" s="92">
        <v>-0.08</v>
      </c>
      <c r="G603" s="93" t="s">
        <v>84</v>
      </c>
      <c r="H603" s="93">
        <v>5.8384331262290201E-2</v>
      </c>
      <c r="I603" s="93">
        <v>2.5099999999999998</v>
      </c>
      <c r="J603" s="94">
        <v>8.3000000000000007</v>
      </c>
      <c r="K603" s="94">
        <v>0.45</v>
      </c>
      <c r="L603" s="95" t="s">
        <v>84</v>
      </c>
      <c r="M603" s="96">
        <v>0.36714594174096898</v>
      </c>
      <c r="N603" s="96">
        <v>-21.7</v>
      </c>
    </row>
    <row r="604" spans="1:14" x14ac:dyDescent="0.35">
      <c r="A604" s="91">
        <v>20138</v>
      </c>
      <c r="B604" s="14" t="s">
        <v>35</v>
      </c>
      <c r="C604" s="14" t="s">
        <v>154</v>
      </c>
      <c r="D604" s="14">
        <v>100</v>
      </c>
      <c r="E604" s="92">
        <v>12.1</v>
      </c>
      <c r="F604" s="92">
        <v>-0.16</v>
      </c>
      <c r="G604" s="93" t="s">
        <v>84</v>
      </c>
      <c r="H604" s="93">
        <v>0.17673918165150301</v>
      </c>
      <c r="I604" s="93">
        <v>2.12</v>
      </c>
      <c r="J604" s="94">
        <v>25.2</v>
      </c>
      <c r="K604" s="94">
        <v>-0.1</v>
      </c>
      <c r="L604" s="95" t="s">
        <v>84</v>
      </c>
      <c r="M604" s="96">
        <v>1.4406763282472499</v>
      </c>
      <c r="N604" s="96">
        <v>-26.54</v>
      </c>
    </row>
    <row r="605" spans="1:14" x14ac:dyDescent="0.35">
      <c r="A605" s="91">
        <v>20139</v>
      </c>
      <c r="B605" s="14" t="s">
        <v>36</v>
      </c>
      <c r="C605" s="14" t="s">
        <v>154</v>
      </c>
      <c r="D605" s="14">
        <v>100</v>
      </c>
      <c r="E605" s="92">
        <v>2.2000000000000002</v>
      </c>
      <c r="F605" s="92">
        <v>-0.35</v>
      </c>
      <c r="G605" s="93" t="s">
        <v>84</v>
      </c>
      <c r="H605" s="93">
        <v>3.6550334213789101E-2</v>
      </c>
      <c r="I605" s="93">
        <v>7.46</v>
      </c>
      <c r="J605" s="94">
        <v>6.2</v>
      </c>
      <c r="K605" s="94">
        <v>0.23</v>
      </c>
      <c r="L605" s="95" t="s">
        <v>84</v>
      </c>
      <c r="M605" s="96">
        <v>0.32671066889682798</v>
      </c>
      <c r="N605" s="96">
        <v>-23.02</v>
      </c>
    </row>
    <row r="606" spans="1:14" x14ac:dyDescent="0.35">
      <c r="A606" s="91">
        <v>20140</v>
      </c>
      <c r="B606" s="14" t="s">
        <v>37</v>
      </c>
      <c r="C606" s="14" t="s">
        <v>154</v>
      </c>
      <c r="D606" s="14">
        <v>100</v>
      </c>
      <c r="E606" s="92">
        <v>2.7</v>
      </c>
      <c r="F606" s="92">
        <v>-0.24</v>
      </c>
      <c r="G606" s="93" t="s">
        <v>84</v>
      </c>
      <c r="H606" s="93">
        <v>4.1974646632936603E-2</v>
      </c>
      <c r="I606" s="93">
        <v>0.48</v>
      </c>
      <c r="J606" s="94">
        <v>6.7</v>
      </c>
      <c r="K606" s="94">
        <v>-0.02</v>
      </c>
      <c r="L606" s="95" t="s">
        <v>84</v>
      </c>
      <c r="M606" s="96">
        <v>0.31194552153369298</v>
      </c>
      <c r="N606" s="96">
        <v>-22.56</v>
      </c>
    </row>
    <row r="607" spans="1:14" x14ac:dyDescent="0.35">
      <c r="A607" s="91">
        <v>20141</v>
      </c>
      <c r="B607" s="14" t="s">
        <v>38</v>
      </c>
      <c r="C607" s="14" t="s">
        <v>154</v>
      </c>
      <c r="D607" s="14">
        <v>100</v>
      </c>
      <c r="E607" s="92">
        <v>0.7</v>
      </c>
      <c r="F607" s="92">
        <v>0.05</v>
      </c>
      <c r="G607" s="93" t="s">
        <v>84</v>
      </c>
      <c r="H607" s="93">
        <v>1.1138114266942899E-2</v>
      </c>
      <c r="I607" s="93">
        <v>2.97</v>
      </c>
      <c r="J607" s="94">
        <v>3.2</v>
      </c>
      <c r="K607" s="94">
        <v>0.27</v>
      </c>
      <c r="L607" s="95" t="s">
        <v>84</v>
      </c>
      <c r="M607" s="96">
        <v>0.16130241673726101</v>
      </c>
      <c r="N607" s="96">
        <v>-21.7</v>
      </c>
    </row>
    <row r="608" spans="1:14" x14ac:dyDescent="0.35">
      <c r="A608" s="91">
        <v>20142</v>
      </c>
      <c r="B608" s="14" t="s">
        <v>39</v>
      </c>
      <c r="C608" s="14" t="s">
        <v>154</v>
      </c>
      <c r="D608" s="14">
        <v>100</v>
      </c>
      <c r="E608" s="92">
        <v>1.7</v>
      </c>
      <c r="F608" s="92">
        <v>0.33</v>
      </c>
      <c r="G608" s="93" t="s">
        <v>84</v>
      </c>
      <c r="H608" s="93">
        <v>2.80719971552898E-2</v>
      </c>
      <c r="I608" s="93">
        <v>5.61</v>
      </c>
      <c r="J608" s="94">
        <v>5.8</v>
      </c>
      <c r="K608" s="94">
        <v>0.28000000000000003</v>
      </c>
      <c r="L608" s="95" t="s">
        <v>84</v>
      </c>
      <c r="M608" s="96">
        <v>0.26417592712354898</v>
      </c>
      <c r="N608" s="96">
        <v>-22.42</v>
      </c>
    </row>
    <row r="609" spans="1:14" x14ac:dyDescent="0.35">
      <c r="A609" s="91">
        <v>20143</v>
      </c>
      <c r="B609" s="14" t="s">
        <v>40</v>
      </c>
      <c r="C609" s="14" t="s">
        <v>154</v>
      </c>
      <c r="D609" s="14">
        <v>100</v>
      </c>
      <c r="E609" s="92">
        <v>2.4</v>
      </c>
      <c r="F609" s="92">
        <v>-0.23</v>
      </c>
      <c r="G609" s="93" t="s">
        <v>84</v>
      </c>
      <c r="H609" s="93">
        <v>3.8054555304813199E-2</v>
      </c>
      <c r="I609" s="93">
        <v>0.46</v>
      </c>
      <c r="J609" s="94">
        <v>6.5</v>
      </c>
      <c r="K609" s="94">
        <v>0.28999999999999998</v>
      </c>
      <c r="L609" s="95" t="s">
        <v>84</v>
      </c>
      <c r="M609" s="96">
        <v>0.29052158222247698</v>
      </c>
      <c r="N609" s="96">
        <v>-23.45</v>
      </c>
    </row>
    <row r="610" spans="1:14" x14ac:dyDescent="0.35">
      <c r="A610" s="91">
        <v>20144</v>
      </c>
      <c r="B610" s="14" t="s">
        <v>41</v>
      </c>
      <c r="C610" s="14" t="s">
        <v>154</v>
      </c>
      <c r="D610" s="14">
        <v>100</v>
      </c>
      <c r="E610" s="92">
        <v>2.2000000000000002</v>
      </c>
      <c r="F610" s="92">
        <v>0.06</v>
      </c>
      <c r="G610" s="93" t="s">
        <v>84</v>
      </c>
      <c r="H610" s="93">
        <v>3.53423990952395E-2</v>
      </c>
      <c r="I610" s="93">
        <v>5.14</v>
      </c>
      <c r="J610" s="94">
        <v>6.6</v>
      </c>
      <c r="K610" s="94">
        <v>-0.23</v>
      </c>
      <c r="L610" s="95" t="s">
        <v>84</v>
      </c>
      <c r="M610" s="96">
        <v>0.29283768376963498</v>
      </c>
      <c r="N610" s="96">
        <v>-22.63</v>
      </c>
    </row>
    <row r="611" spans="1:14" x14ac:dyDescent="0.35">
      <c r="A611" s="91">
        <v>20145</v>
      </c>
      <c r="B611" s="14" t="s">
        <v>42</v>
      </c>
      <c r="C611" s="14" t="s">
        <v>154</v>
      </c>
      <c r="D611" s="14">
        <v>100</v>
      </c>
      <c r="E611" s="92">
        <v>1.5</v>
      </c>
      <c r="F611" s="92">
        <v>-0.16</v>
      </c>
      <c r="G611" s="93" t="s">
        <v>84</v>
      </c>
      <c r="H611" s="93">
        <v>2.47672690007672E-2</v>
      </c>
      <c r="I611" s="93">
        <v>4.37</v>
      </c>
      <c r="J611" s="94">
        <v>5.2</v>
      </c>
      <c r="K611" s="94">
        <v>0.02</v>
      </c>
      <c r="L611" s="95" t="s">
        <v>84</v>
      </c>
      <c r="M611" s="96">
        <v>0.228823210452339</v>
      </c>
      <c r="N611" s="96">
        <v>-20.95</v>
      </c>
    </row>
    <row r="612" spans="1:14" x14ac:dyDescent="0.35">
      <c r="A612" s="91">
        <v>20146</v>
      </c>
      <c r="B612" s="14" t="s">
        <v>89</v>
      </c>
      <c r="C612" s="14" t="s">
        <v>154</v>
      </c>
      <c r="D612" s="14">
        <v>100</v>
      </c>
      <c r="E612" s="92">
        <v>2</v>
      </c>
      <c r="F612" s="92">
        <v>-0.26</v>
      </c>
      <c r="G612" s="93" t="s">
        <v>84</v>
      </c>
      <c r="H612" s="93">
        <v>3.1923714797457502E-2</v>
      </c>
      <c r="I612" s="93">
        <v>0.36</v>
      </c>
      <c r="J612" s="94">
        <v>5.5</v>
      </c>
      <c r="K612" s="94">
        <v>0.28999999999999998</v>
      </c>
      <c r="L612" s="95" t="s">
        <v>84</v>
      </c>
      <c r="M612" s="96">
        <v>0.23873097818184999</v>
      </c>
      <c r="N612" s="96">
        <v>-23.21</v>
      </c>
    </row>
    <row r="613" spans="1:14" x14ac:dyDescent="0.35">
      <c r="A613" s="91">
        <v>20147</v>
      </c>
      <c r="B613" s="14" t="s">
        <v>90</v>
      </c>
      <c r="C613" s="14" t="s">
        <v>154</v>
      </c>
      <c r="D613" s="14">
        <v>100</v>
      </c>
      <c r="E613" s="92">
        <v>1.3</v>
      </c>
      <c r="F613" s="92">
        <v>-0.28000000000000003</v>
      </c>
      <c r="G613" s="93" t="s">
        <v>84</v>
      </c>
      <c r="H613" s="93">
        <v>2.17360355900671E-2</v>
      </c>
      <c r="I613" s="93">
        <v>5.51</v>
      </c>
      <c r="J613" s="94">
        <v>4.2</v>
      </c>
      <c r="K613" s="94">
        <v>0.05</v>
      </c>
      <c r="L613" s="95" t="s">
        <v>84</v>
      </c>
      <c r="M613" s="96">
        <v>0.184045247207275</v>
      </c>
      <c r="N613" s="96">
        <v>-22.66</v>
      </c>
    </row>
    <row r="614" spans="1:14" x14ac:dyDescent="0.35">
      <c r="A614" s="91">
        <v>20148</v>
      </c>
      <c r="B614" s="14" t="s">
        <v>43</v>
      </c>
      <c r="C614" s="14" t="s">
        <v>154</v>
      </c>
      <c r="D614" s="14">
        <v>100</v>
      </c>
      <c r="E614" s="92">
        <v>1.1000000000000001</v>
      </c>
      <c r="F614" s="92">
        <v>0.21</v>
      </c>
      <c r="G614" s="93" t="s">
        <v>84</v>
      </c>
      <c r="H614" s="93">
        <v>1.8932714465885899E-2</v>
      </c>
      <c r="I614" s="93">
        <v>5.37</v>
      </c>
      <c r="J614" s="94">
        <v>3.8</v>
      </c>
      <c r="K614" s="94">
        <v>-0.27</v>
      </c>
      <c r="L614" s="95" t="s">
        <v>84</v>
      </c>
      <c r="M614" s="96">
        <v>0.163586350207375</v>
      </c>
      <c r="N614" s="96">
        <v>-20.71</v>
      </c>
    </row>
    <row r="615" spans="1:14" x14ac:dyDescent="0.35">
      <c r="A615" s="91">
        <v>20149</v>
      </c>
      <c r="B615" s="14" t="s">
        <v>44</v>
      </c>
      <c r="C615" s="14" t="s">
        <v>154</v>
      </c>
      <c r="D615" s="14">
        <v>100</v>
      </c>
      <c r="E615" s="92">
        <v>2.2000000000000002</v>
      </c>
      <c r="F615" s="92">
        <v>0.05</v>
      </c>
      <c r="G615" s="93" t="s">
        <v>84</v>
      </c>
      <c r="H615" s="93">
        <v>3.5707058753669599E-2</v>
      </c>
      <c r="I615" s="93">
        <v>-0.56000000000000005</v>
      </c>
      <c r="J615" s="94">
        <v>5.2</v>
      </c>
      <c r="K615" s="94">
        <v>0.03</v>
      </c>
      <c r="L615" s="95" t="s">
        <v>84</v>
      </c>
      <c r="M615" s="96">
        <v>0.22782600006397899</v>
      </c>
      <c r="N615" s="96">
        <v>-23.7</v>
      </c>
    </row>
    <row r="616" spans="1:14" x14ac:dyDescent="0.35">
      <c r="A616" s="91">
        <v>20150</v>
      </c>
      <c r="B616" s="14" t="s">
        <v>45</v>
      </c>
      <c r="C616" s="14" t="s">
        <v>154</v>
      </c>
      <c r="D616" s="14">
        <v>100</v>
      </c>
      <c r="E616" s="92">
        <v>4.0999999999999996</v>
      </c>
      <c r="F616" s="92">
        <v>-0.09</v>
      </c>
      <c r="G616" s="93" t="s">
        <v>84</v>
      </c>
      <c r="H616" s="93">
        <v>6.8480845555073E-2</v>
      </c>
      <c r="I616" s="93">
        <v>0.2</v>
      </c>
      <c r="J616" s="94">
        <v>9</v>
      </c>
      <c r="K616" s="94">
        <v>0.1</v>
      </c>
      <c r="L616" s="95" t="s">
        <v>84</v>
      </c>
      <c r="M616" s="96">
        <v>0.40806373574076898</v>
      </c>
      <c r="N616" s="96">
        <v>-24.24</v>
      </c>
    </row>
    <row r="617" spans="1:14" x14ac:dyDescent="0.35">
      <c r="A617" s="91">
        <v>20151</v>
      </c>
      <c r="B617" s="14" t="s">
        <v>46</v>
      </c>
      <c r="C617" s="14" t="s">
        <v>154</v>
      </c>
      <c r="D617" s="14">
        <v>100</v>
      </c>
      <c r="E617" s="92">
        <v>1.1000000000000001</v>
      </c>
      <c r="F617" s="92">
        <v>0.01</v>
      </c>
      <c r="G617" s="93" t="s">
        <v>84</v>
      </c>
      <c r="H617" s="93">
        <v>1.91150442951009E-2</v>
      </c>
      <c r="I617" s="93">
        <v>4.29</v>
      </c>
      <c r="J617" s="94">
        <v>4.2</v>
      </c>
      <c r="K617" s="94">
        <v>-0.25</v>
      </c>
      <c r="L617" s="95" t="s">
        <v>84</v>
      </c>
      <c r="M617" s="96">
        <v>0.182308171046906</v>
      </c>
      <c r="N617" s="96">
        <v>-20.239999999999998</v>
      </c>
    </row>
    <row r="618" spans="1:14" x14ac:dyDescent="0.35">
      <c r="A618" s="91">
        <v>20152</v>
      </c>
      <c r="B618" s="14" t="s">
        <v>47</v>
      </c>
      <c r="C618" s="14" t="s">
        <v>154</v>
      </c>
      <c r="D618" s="14">
        <v>100</v>
      </c>
      <c r="E618" s="92">
        <v>3.1</v>
      </c>
      <c r="F618" s="92">
        <v>0.17</v>
      </c>
      <c r="G618" s="93" t="s">
        <v>84</v>
      </c>
      <c r="H618" s="93">
        <v>5.1159511779644201E-2</v>
      </c>
      <c r="I618" s="93">
        <v>4.9400000000000004</v>
      </c>
      <c r="J618" s="94">
        <v>10.4</v>
      </c>
      <c r="K618" s="94">
        <v>0</v>
      </c>
      <c r="L618" s="95" t="s">
        <v>84</v>
      </c>
      <c r="M618" s="96">
        <v>0.48642517141962999</v>
      </c>
      <c r="N618" s="96">
        <v>-21.8</v>
      </c>
    </row>
    <row r="619" spans="1:14" x14ac:dyDescent="0.35">
      <c r="A619" s="91">
        <v>20153</v>
      </c>
      <c r="B619" s="14" t="s">
        <v>48</v>
      </c>
      <c r="C619" s="14" t="s">
        <v>154</v>
      </c>
      <c r="D619" s="14">
        <v>100</v>
      </c>
      <c r="E619" s="92">
        <v>5.8</v>
      </c>
      <c r="F619" s="92">
        <v>-0.44</v>
      </c>
      <c r="G619" s="93" t="s">
        <v>84</v>
      </c>
      <c r="H619" s="93">
        <v>8.9972974173795794E-2</v>
      </c>
      <c r="I619" s="93">
        <v>1.57</v>
      </c>
      <c r="J619" s="94">
        <v>13.5</v>
      </c>
      <c r="K619" s="94">
        <v>-0.28000000000000003</v>
      </c>
      <c r="L619" s="95" t="s">
        <v>84</v>
      </c>
      <c r="M619" s="96">
        <v>0.68699313178814503</v>
      </c>
      <c r="N619" s="96">
        <v>-27.5</v>
      </c>
    </row>
    <row r="620" spans="1:14" x14ac:dyDescent="0.35">
      <c r="A620" s="91">
        <v>20154</v>
      </c>
      <c r="B620" s="14" t="s">
        <v>49</v>
      </c>
      <c r="C620" s="14" t="s">
        <v>154</v>
      </c>
      <c r="D620" s="14">
        <v>100</v>
      </c>
      <c r="E620" s="92">
        <v>3.4</v>
      </c>
      <c r="F620" s="92">
        <v>0.02</v>
      </c>
      <c r="G620" s="93" t="s">
        <v>84</v>
      </c>
      <c r="H620" s="93">
        <v>5.3848876760566003E-2</v>
      </c>
      <c r="I620" s="93">
        <v>-0.74</v>
      </c>
      <c r="J620" s="94">
        <v>7.9</v>
      </c>
      <c r="K620" s="94">
        <v>-0.01</v>
      </c>
      <c r="L620" s="95" t="s">
        <v>84</v>
      </c>
      <c r="M620" s="96">
        <v>0.367306782126189</v>
      </c>
      <c r="N620" s="96">
        <v>-21.86</v>
      </c>
    </row>
    <row r="621" spans="1:14" x14ac:dyDescent="0.35">
      <c r="A621" s="91">
        <v>20155</v>
      </c>
      <c r="B621" s="14" t="s">
        <v>50</v>
      </c>
      <c r="C621" s="14" t="s">
        <v>154</v>
      </c>
      <c r="D621" s="14">
        <v>100</v>
      </c>
      <c r="E621" s="92">
        <v>3.6</v>
      </c>
      <c r="F621" s="92">
        <v>-0.15</v>
      </c>
      <c r="G621" s="93" t="s">
        <v>84</v>
      </c>
      <c r="H621" s="93">
        <v>5.90680681218465E-2</v>
      </c>
      <c r="I621" s="93">
        <v>-2.2200000000000002</v>
      </c>
      <c r="J621" s="94">
        <v>8.4</v>
      </c>
      <c r="K621" s="94">
        <v>-0.3</v>
      </c>
      <c r="L621" s="95" t="s">
        <v>84</v>
      </c>
      <c r="M621" s="96">
        <v>0.38319781218585902</v>
      </c>
      <c r="N621" s="96">
        <v>-23.94</v>
      </c>
    </row>
    <row r="622" spans="1:14" x14ac:dyDescent="0.35">
      <c r="A622" s="91">
        <v>20156</v>
      </c>
      <c r="B622" s="14" t="s">
        <v>51</v>
      </c>
      <c r="C622" s="14" t="s">
        <v>154</v>
      </c>
      <c r="D622" s="14">
        <v>100</v>
      </c>
      <c r="E622" s="92">
        <v>0.7</v>
      </c>
      <c r="F622" s="92">
        <v>0.08</v>
      </c>
      <c r="G622" s="93" t="s">
        <v>84</v>
      </c>
      <c r="H622" s="93">
        <v>1.1935807269758699E-2</v>
      </c>
      <c r="I622" s="93">
        <v>3.72</v>
      </c>
      <c r="J622" s="94">
        <v>3</v>
      </c>
      <c r="K622" s="94">
        <v>-0.28000000000000003</v>
      </c>
      <c r="L622" s="95" t="s">
        <v>84</v>
      </c>
      <c r="M622" s="96">
        <v>0.132125970858473</v>
      </c>
      <c r="N622" s="96">
        <v>-21.41</v>
      </c>
    </row>
    <row r="623" spans="1:14" x14ac:dyDescent="0.35">
      <c r="A623" s="91">
        <v>20157</v>
      </c>
      <c r="B623" s="14" t="s">
        <v>52</v>
      </c>
      <c r="C623" s="14" t="s">
        <v>154</v>
      </c>
      <c r="D623" s="14">
        <v>100</v>
      </c>
      <c r="E623" s="92">
        <v>0.6</v>
      </c>
      <c r="F623" s="92">
        <v>-0.48</v>
      </c>
      <c r="G623" s="93" t="s">
        <v>84</v>
      </c>
      <c r="H623" s="93">
        <v>1.2072554641669999E-2</v>
      </c>
      <c r="I623" s="93">
        <v>3.4</v>
      </c>
      <c r="J623" s="94">
        <v>3</v>
      </c>
      <c r="K623" s="94">
        <v>-0.25</v>
      </c>
      <c r="L623" s="95" t="s">
        <v>84</v>
      </c>
      <c r="M623" s="96">
        <v>0.131643449702815</v>
      </c>
      <c r="N623" s="96">
        <v>-21.7</v>
      </c>
    </row>
    <row r="624" spans="1:14" x14ac:dyDescent="0.35">
      <c r="A624" s="91">
        <v>20158</v>
      </c>
      <c r="B624" s="14" t="s">
        <v>91</v>
      </c>
      <c r="C624" s="14" t="s">
        <v>154</v>
      </c>
      <c r="D624" s="14">
        <v>100</v>
      </c>
      <c r="E624" s="92">
        <v>0.7</v>
      </c>
      <c r="F624" s="92">
        <v>0.04</v>
      </c>
      <c r="G624" s="93" t="s">
        <v>84</v>
      </c>
      <c r="H624" s="93">
        <v>1.20269721843663E-2</v>
      </c>
      <c r="I624" s="93">
        <v>4.2699999999999996</v>
      </c>
      <c r="J624" s="94">
        <v>3</v>
      </c>
      <c r="K624" s="94">
        <v>0.01</v>
      </c>
      <c r="L624" s="95" t="s">
        <v>84</v>
      </c>
      <c r="M624" s="96">
        <v>0.13112876047011299</v>
      </c>
      <c r="N624" s="96">
        <v>-21.02</v>
      </c>
    </row>
    <row r="625" spans="1:14" x14ac:dyDescent="0.35">
      <c r="A625" s="91">
        <v>20159</v>
      </c>
      <c r="B625" s="14" t="s">
        <v>92</v>
      </c>
      <c r="C625" s="14" t="s">
        <v>154</v>
      </c>
      <c r="D625" s="14">
        <v>100</v>
      </c>
      <c r="E625" s="92">
        <v>4.0999999999999996</v>
      </c>
      <c r="F625" s="92">
        <v>7.0000000000000007E-2</v>
      </c>
      <c r="G625" s="93" t="s">
        <v>84</v>
      </c>
      <c r="H625" s="93">
        <v>6.6429634976403806E-2</v>
      </c>
      <c r="I625" s="93">
        <v>2.11</v>
      </c>
      <c r="J625" s="94">
        <v>12.7</v>
      </c>
      <c r="K625" s="94">
        <v>-0.27</v>
      </c>
      <c r="L625" s="95" t="s">
        <v>84</v>
      </c>
      <c r="M625" s="96">
        <v>0.63623190621292203</v>
      </c>
      <c r="N625" s="96">
        <v>-25.86</v>
      </c>
    </row>
    <row r="626" spans="1:14" x14ac:dyDescent="0.35">
      <c r="A626" s="91">
        <v>20160</v>
      </c>
      <c r="B626" s="14" t="s">
        <v>3</v>
      </c>
      <c r="C626" s="14" t="s">
        <v>30</v>
      </c>
      <c r="D626" s="14">
        <v>0.96799999999999997</v>
      </c>
      <c r="E626" s="92">
        <v>3.7</v>
      </c>
      <c r="F626" s="92">
        <v>-0.11</v>
      </c>
      <c r="G626" s="93">
        <v>9.68</v>
      </c>
      <c r="H626" s="93">
        <v>9.3710735672704104E-2</v>
      </c>
      <c r="I626" s="93">
        <v>11.13</v>
      </c>
      <c r="J626" s="94">
        <v>7.4</v>
      </c>
      <c r="K626" s="94">
        <v>-0.23</v>
      </c>
      <c r="L626" s="95">
        <v>43.2</v>
      </c>
      <c r="M626" s="96">
        <v>0.418164511932543</v>
      </c>
      <c r="N626" s="96">
        <v>-18.350000000000001</v>
      </c>
    </row>
    <row r="627" spans="1:14" x14ac:dyDescent="0.35">
      <c r="A627" s="91">
        <v>20161</v>
      </c>
      <c r="B627" s="14" t="s">
        <v>3</v>
      </c>
      <c r="C627" s="14" t="s">
        <v>30</v>
      </c>
      <c r="D627" s="14">
        <v>0.97299999999999998</v>
      </c>
      <c r="E627" s="92">
        <v>3.7</v>
      </c>
      <c r="F627" s="92">
        <v>-0.38</v>
      </c>
      <c r="G627" s="93">
        <v>9.7200000000000006</v>
      </c>
      <c r="H627" s="93">
        <v>9.4599593590127401E-2</v>
      </c>
      <c r="I627" s="93">
        <v>11.54</v>
      </c>
      <c r="J627" s="94">
        <v>7.3</v>
      </c>
      <c r="K627" s="94">
        <v>0.04</v>
      </c>
      <c r="L627" s="95">
        <v>42.8</v>
      </c>
      <c r="M627" s="96">
        <v>0.416330931541043</v>
      </c>
      <c r="N627" s="96">
        <v>-18.309999999999999</v>
      </c>
    </row>
    <row r="628" spans="1:14" x14ac:dyDescent="0.35">
      <c r="A628" s="91">
        <v>20162</v>
      </c>
      <c r="B628" s="14" t="s">
        <v>93</v>
      </c>
      <c r="C628" s="14" t="s">
        <v>154</v>
      </c>
      <c r="D628" s="14">
        <v>100</v>
      </c>
      <c r="E628" s="92">
        <v>5.8</v>
      </c>
      <c r="F628" s="92">
        <v>0.02</v>
      </c>
      <c r="G628" s="93" t="s">
        <v>84</v>
      </c>
      <c r="H628" s="93">
        <v>9.0519963661440897E-2</v>
      </c>
      <c r="I628" s="93">
        <v>1.39</v>
      </c>
      <c r="J628" s="94">
        <v>12.5</v>
      </c>
      <c r="K628" s="94">
        <v>-0.27</v>
      </c>
      <c r="L628" s="95" t="s">
        <v>84</v>
      </c>
      <c r="M628" s="96">
        <v>0.64144313469402803</v>
      </c>
      <c r="N628" s="96">
        <v>-27.18</v>
      </c>
    </row>
    <row r="629" spans="1:14" x14ac:dyDescent="0.35">
      <c r="A629" s="91">
        <v>20163</v>
      </c>
      <c r="B629" s="14" t="s">
        <v>94</v>
      </c>
      <c r="C629" s="14" t="s">
        <v>154</v>
      </c>
      <c r="D629" s="14">
        <v>100</v>
      </c>
      <c r="E629" s="92">
        <v>1.7</v>
      </c>
      <c r="F629" s="92">
        <v>-0.25</v>
      </c>
      <c r="G629" s="93" t="s">
        <v>84</v>
      </c>
      <c r="H629" s="93">
        <v>2.9052019987320599E-2</v>
      </c>
      <c r="I629" s="93">
        <v>5.74</v>
      </c>
      <c r="J629" s="94">
        <v>6</v>
      </c>
      <c r="K629" s="94">
        <v>-0.01</v>
      </c>
      <c r="L629" s="95" t="s">
        <v>84</v>
      </c>
      <c r="M629" s="96">
        <v>0.29007122914386302</v>
      </c>
      <c r="N629" s="96">
        <v>-22.38</v>
      </c>
    </row>
    <row r="630" spans="1:14" x14ac:dyDescent="0.35">
      <c r="A630" s="91">
        <v>20164</v>
      </c>
      <c r="B630" s="14" t="s">
        <v>95</v>
      </c>
      <c r="C630" s="14" t="s">
        <v>154</v>
      </c>
      <c r="D630" s="14">
        <v>100</v>
      </c>
      <c r="E630" s="92">
        <v>3.8</v>
      </c>
      <c r="F630" s="92">
        <v>-0.41</v>
      </c>
      <c r="G630" s="93" t="s">
        <v>84</v>
      </c>
      <c r="H630" s="93">
        <v>6.1848598017375897E-2</v>
      </c>
      <c r="I630" s="93">
        <v>2.92</v>
      </c>
      <c r="J630" s="94">
        <v>11.1</v>
      </c>
      <c r="K630" s="94">
        <v>-0.32</v>
      </c>
      <c r="L630" s="95" t="s">
        <v>84</v>
      </c>
      <c r="M630" s="96">
        <v>0.53918081777157301</v>
      </c>
      <c r="N630" s="96">
        <v>-25.81</v>
      </c>
    </row>
    <row r="631" spans="1:14" x14ac:dyDescent="0.35">
      <c r="A631" s="91">
        <v>20165</v>
      </c>
      <c r="B631" s="14" t="s">
        <v>96</v>
      </c>
      <c r="C631" s="14" t="s">
        <v>154</v>
      </c>
      <c r="D631" s="14">
        <v>100</v>
      </c>
      <c r="E631" s="92">
        <v>6.1</v>
      </c>
      <c r="F631" s="92">
        <v>-0.32</v>
      </c>
      <c r="G631" s="93" t="s">
        <v>84</v>
      </c>
      <c r="H631" s="93">
        <v>9.4189351474393598E-2</v>
      </c>
      <c r="I631" s="93">
        <v>5.26</v>
      </c>
      <c r="J631" s="94">
        <v>13.6</v>
      </c>
      <c r="K631" s="94">
        <v>-0.3</v>
      </c>
      <c r="L631" s="95" t="s">
        <v>84</v>
      </c>
      <c r="M631" s="96">
        <v>0.67872593598787101</v>
      </c>
      <c r="N631" s="96">
        <v>-24.42</v>
      </c>
    </row>
    <row r="632" spans="1:14" x14ac:dyDescent="0.35">
      <c r="A632" s="91">
        <v>20166</v>
      </c>
      <c r="B632" s="14" t="s">
        <v>97</v>
      </c>
      <c r="C632" s="14" t="s">
        <v>154</v>
      </c>
      <c r="D632" s="14">
        <v>100</v>
      </c>
      <c r="E632" s="92">
        <v>4.3</v>
      </c>
      <c r="F632" s="92">
        <v>-0.11</v>
      </c>
      <c r="G632" s="93" t="s">
        <v>84</v>
      </c>
      <c r="H632" s="93">
        <v>7.1352540365209896E-2</v>
      </c>
      <c r="I632" s="93">
        <v>6.35</v>
      </c>
      <c r="J632" s="94">
        <v>10.9</v>
      </c>
      <c r="K632" s="94">
        <v>-0.08</v>
      </c>
      <c r="L632" s="95" t="s">
        <v>84</v>
      </c>
      <c r="M632" s="96">
        <v>0.52161704770562101</v>
      </c>
      <c r="N632" s="96">
        <v>-23.63</v>
      </c>
    </row>
    <row r="633" spans="1:14" x14ac:dyDescent="0.35">
      <c r="A633" s="91">
        <v>20167</v>
      </c>
      <c r="B633" s="14" t="s">
        <v>98</v>
      </c>
      <c r="C633" s="14" t="s">
        <v>154</v>
      </c>
      <c r="D633" s="14">
        <v>100</v>
      </c>
      <c r="E633" s="92">
        <v>1.5</v>
      </c>
      <c r="F633" s="92">
        <v>-0.3</v>
      </c>
      <c r="G633" s="93" t="s">
        <v>84</v>
      </c>
      <c r="H633" s="93">
        <v>2.7046391865955199E-2</v>
      </c>
      <c r="I633" s="93">
        <v>6.2</v>
      </c>
      <c r="J633" s="94">
        <v>5.3</v>
      </c>
      <c r="K633" s="94">
        <v>-0.34</v>
      </c>
      <c r="L633" s="95" t="s">
        <v>84</v>
      </c>
      <c r="M633" s="96">
        <v>0.23718691048374399</v>
      </c>
      <c r="N633" s="96">
        <v>-22.64</v>
      </c>
    </row>
    <row r="634" spans="1:14" x14ac:dyDescent="0.35">
      <c r="A634" s="91">
        <v>20168</v>
      </c>
      <c r="B634" s="14" t="s">
        <v>99</v>
      </c>
      <c r="C634" s="14" t="s">
        <v>154</v>
      </c>
      <c r="D634" s="14">
        <v>100</v>
      </c>
      <c r="E634" s="92">
        <v>1.7</v>
      </c>
      <c r="F634" s="92">
        <v>-0.22</v>
      </c>
      <c r="G634" s="93" t="s">
        <v>84</v>
      </c>
      <c r="H634" s="93">
        <v>2.85278217283274E-2</v>
      </c>
      <c r="I634" s="93">
        <v>5.9</v>
      </c>
      <c r="J634" s="94">
        <v>5.8</v>
      </c>
      <c r="K634" s="94">
        <v>-0.35</v>
      </c>
      <c r="L634" s="95" t="s">
        <v>84</v>
      </c>
      <c r="M634" s="96">
        <v>0.25510452939717898</v>
      </c>
      <c r="N634" s="96">
        <v>-22.72</v>
      </c>
    </row>
    <row r="635" spans="1:14" x14ac:dyDescent="0.35">
      <c r="A635" s="91">
        <v>20169</v>
      </c>
      <c r="B635" s="14" t="s">
        <v>100</v>
      </c>
      <c r="C635" s="14" t="s">
        <v>154</v>
      </c>
      <c r="D635" s="14">
        <v>100</v>
      </c>
      <c r="E635" s="92">
        <v>1.8</v>
      </c>
      <c r="F635" s="92">
        <v>-0.33</v>
      </c>
      <c r="G635" s="93" t="s">
        <v>84</v>
      </c>
      <c r="H635" s="93">
        <v>3.15818463676793E-2</v>
      </c>
      <c r="I635" s="93">
        <v>6.21</v>
      </c>
      <c r="J635" s="94">
        <v>6.6</v>
      </c>
      <c r="K635" s="94">
        <v>-0.33</v>
      </c>
      <c r="L635" s="95" t="s">
        <v>84</v>
      </c>
      <c r="M635" s="96">
        <v>0.295797146857671</v>
      </c>
      <c r="N635" s="96">
        <v>-22.91</v>
      </c>
    </row>
    <row r="636" spans="1:14" x14ac:dyDescent="0.35">
      <c r="A636" s="91">
        <v>20170</v>
      </c>
      <c r="B636" s="14" t="s">
        <v>101</v>
      </c>
      <c r="C636" s="14" t="s">
        <v>154</v>
      </c>
      <c r="D636" s="14">
        <v>100</v>
      </c>
      <c r="E636" s="92">
        <v>1.6</v>
      </c>
      <c r="F636" s="92">
        <v>-0.38</v>
      </c>
      <c r="G636" s="93" t="s">
        <v>84</v>
      </c>
      <c r="H636" s="93">
        <v>2.7730128725511598E-2</v>
      </c>
      <c r="I636" s="93">
        <v>6.38</v>
      </c>
      <c r="J636" s="94">
        <v>5.8</v>
      </c>
      <c r="K636" s="94">
        <v>-0.15</v>
      </c>
      <c r="L636" s="95" t="s">
        <v>84</v>
      </c>
      <c r="M636" s="96">
        <v>0.25992974095375898</v>
      </c>
      <c r="N636" s="96">
        <v>-22.73</v>
      </c>
    </row>
    <row r="637" spans="1:14" x14ac:dyDescent="0.35">
      <c r="A637" s="91">
        <v>20171</v>
      </c>
      <c r="B637" s="14" t="s">
        <v>102</v>
      </c>
      <c r="C637" s="14" t="s">
        <v>154</v>
      </c>
      <c r="D637" s="14">
        <v>100</v>
      </c>
      <c r="E637" s="92">
        <v>3.8</v>
      </c>
      <c r="F637" s="92">
        <v>0.02</v>
      </c>
      <c r="G637" s="93" t="s">
        <v>84</v>
      </c>
      <c r="H637" s="93">
        <v>6.1233234843775103E-2</v>
      </c>
      <c r="I637" s="93">
        <v>2.8</v>
      </c>
      <c r="J637" s="94">
        <v>8.6999999999999993</v>
      </c>
      <c r="K637" s="94">
        <v>-0.13</v>
      </c>
      <c r="L637" s="95" t="s">
        <v>84</v>
      </c>
      <c r="M637" s="96">
        <v>0.40169445648608298</v>
      </c>
      <c r="N637" s="96">
        <v>-23.86</v>
      </c>
    </row>
    <row r="638" spans="1:14" x14ac:dyDescent="0.35">
      <c r="A638" s="91">
        <v>20172</v>
      </c>
      <c r="B638" s="14" t="s">
        <v>103</v>
      </c>
      <c r="C638" s="14" t="s">
        <v>154</v>
      </c>
      <c r="D638" s="14">
        <v>100</v>
      </c>
      <c r="E638" s="92">
        <v>3.4</v>
      </c>
      <c r="F638" s="92">
        <v>-0.56999999999999995</v>
      </c>
      <c r="G638" s="93" t="s">
        <v>84</v>
      </c>
      <c r="H638" s="93">
        <v>5.5672175052716398E-2</v>
      </c>
      <c r="I638" s="93">
        <v>3.27</v>
      </c>
      <c r="J638" s="94">
        <v>8</v>
      </c>
      <c r="K638" s="94">
        <v>-0.46</v>
      </c>
      <c r="L638" s="95" t="s">
        <v>84</v>
      </c>
      <c r="M638" s="96">
        <v>0.36830399251454898</v>
      </c>
      <c r="N638" s="96">
        <v>-23.91</v>
      </c>
    </row>
    <row r="639" spans="1:14" x14ac:dyDescent="0.35">
      <c r="A639" s="91">
        <v>20173</v>
      </c>
      <c r="B639" s="14" t="s">
        <v>104</v>
      </c>
      <c r="C639" s="14" t="s">
        <v>154</v>
      </c>
      <c r="D639" s="14">
        <v>100</v>
      </c>
      <c r="E639" s="92">
        <v>2.2999999999999998</v>
      </c>
      <c r="F639" s="92">
        <v>-0.1</v>
      </c>
      <c r="G639" s="93" t="s">
        <v>84</v>
      </c>
      <c r="H639" s="93">
        <v>3.92624904233628E-2</v>
      </c>
      <c r="I639" s="93">
        <v>5.69</v>
      </c>
      <c r="J639" s="94">
        <v>7.2</v>
      </c>
      <c r="K639" s="94">
        <v>-0.14000000000000001</v>
      </c>
      <c r="L639" s="95" t="s">
        <v>84</v>
      </c>
      <c r="M639" s="96">
        <v>0.32285049965156398</v>
      </c>
      <c r="N639" s="96">
        <v>-22.47</v>
      </c>
    </row>
    <row r="640" spans="1:14" x14ac:dyDescent="0.35">
      <c r="A640" s="91">
        <v>20174</v>
      </c>
      <c r="B640" s="14" t="s">
        <v>105</v>
      </c>
      <c r="C640" s="14" t="s">
        <v>154</v>
      </c>
      <c r="D640" s="14">
        <v>100</v>
      </c>
      <c r="E640" s="92">
        <v>1.8</v>
      </c>
      <c r="F640" s="92">
        <v>-0.6</v>
      </c>
      <c r="G640" s="93" t="s">
        <v>84</v>
      </c>
      <c r="H640" s="93">
        <v>3.0692988450256E-2</v>
      </c>
      <c r="I640" s="93">
        <v>5.45</v>
      </c>
      <c r="J640" s="94">
        <v>5.9</v>
      </c>
      <c r="K640" s="94">
        <v>-0.15</v>
      </c>
      <c r="L640" s="95" t="s">
        <v>84</v>
      </c>
      <c r="M640" s="96">
        <v>0.25906120287357398</v>
      </c>
      <c r="N640" s="96">
        <v>-22.4</v>
      </c>
    </row>
    <row r="641" spans="1:14" x14ac:dyDescent="0.35">
      <c r="A641" s="91">
        <v>20175</v>
      </c>
      <c r="B641" s="14" t="s">
        <v>106</v>
      </c>
      <c r="C641" s="14" t="s">
        <v>154</v>
      </c>
      <c r="D641" s="14">
        <v>100</v>
      </c>
      <c r="E641" s="92">
        <v>2.7</v>
      </c>
      <c r="F641" s="92">
        <v>-0.24</v>
      </c>
      <c r="G641" s="93" t="s">
        <v>84</v>
      </c>
      <c r="H641" s="93">
        <v>4.3957483525650098E-2</v>
      </c>
      <c r="I641" s="93">
        <v>5.95</v>
      </c>
      <c r="J641" s="94">
        <v>10.3</v>
      </c>
      <c r="K641" s="94">
        <v>-0.19</v>
      </c>
      <c r="L641" s="95" t="s">
        <v>84</v>
      </c>
      <c r="M641" s="96">
        <v>0.50048262108779995</v>
      </c>
      <c r="N641" s="96">
        <v>-21.5</v>
      </c>
    </row>
    <row r="642" spans="1:14" x14ac:dyDescent="0.35">
      <c r="A642" s="91">
        <v>20176</v>
      </c>
      <c r="B642" s="14" t="s">
        <v>107</v>
      </c>
      <c r="C642" s="14" t="s">
        <v>154</v>
      </c>
      <c r="D642" s="14">
        <v>100</v>
      </c>
      <c r="E642" s="92">
        <v>2.2000000000000002</v>
      </c>
      <c r="F642" s="92">
        <v>0</v>
      </c>
      <c r="G642" s="93" t="s">
        <v>84</v>
      </c>
      <c r="H642" s="93">
        <v>3.7598730731775602E-2</v>
      </c>
      <c r="I642" s="93">
        <v>5.79</v>
      </c>
      <c r="J642" s="94">
        <v>9.1</v>
      </c>
      <c r="K642" s="94">
        <v>-0.19</v>
      </c>
      <c r="L642" s="95" t="s">
        <v>84</v>
      </c>
      <c r="M642" s="96">
        <v>0.432254129677757</v>
      </c>
      <c r="N642" s="96">
        <v>-21.55</v>
      </c>
    </row>
    <row r="643" spans="1:14" x14ac:dyDescent="0.35">
      <c r="A643" s="91">
        <v>20177</v>
      </c>
      <c r="B643" s="14" t="s">
        <v>108</v>
      </c>
      <c r="C643" s="14" t="s">
        <v>154</v>
      </c>
      <c r="D643" s="14">
        <v>100</v>
      </c>
      <c r="E643" s="92">
        <v>1</v>
      </c>
      <c r="F643" s="92">
        <v>-0.19</v>
      </c>
      <c r="G643" s="93" t="s">
        <v>84</v>
      </c>
      <c r="H643" s="93">
        <v>1.7701988118684401E-2</v>
      </c>
      <c r="I643" s="93">
        <v>4.71</v>
      </c>
      <c r="J643" s="94">
        <v>3.6</v>
      </c>
      <c r="K643" s="94">
        <v>-0.2</v>
      </c>
      <c r="L643" s="95" t="s">
        <v>84</v>
      </c>
      <c r="M643" s="96">
        <v>0.16538776252183199</v>
      </c>
      <c r="N643" s="96">
        <v>-22.64</v>
      </c>
    </row>
    <row r="644" spans="1:14" x14ac:dyDescent="0.35">
      <c r="A644" s="91">
        <v>20178</v>
      </c>
      <c r="B644" s="14" t="s">
        <v>109</v>
      </c>
      <c r="C644" s="14" t="s">
        <v>154</v>
      </c>
      <c r="D644" s="14">
        <v>100</v>
      </c>
      <c r="E644" s="92">
        <v>1.3</v>
      </c>
      <c r="F644" s="92">
        <v>-0.37</v>
      </c>
      <c r="G644" s="93" t="s">
        <v>84</v>
      </c>
      <c r="H644" s="93">
        <v>2.1849991733326499E-2</v>
      </c>
      <c r="I644" s="93">
        <v>4.67</v>
      </c>
      <c r="J644" s="94">
        <v>4.3</v>
      </c>
      <c r="K644" s="94">
        <v>-0.22</v>
      </c>
      <c r="L644" s="95" t="s">
        <v>84</v>
      </c>
      <c r="M644" s="96">
        <v>0.18777674414436399</v>
      </c>
      <c r="N644" s="96">
        <v>-23.01</v>
      </c>
    </row>
    <row r="645" spans="1:14" x14ac:dyDescent="0.35">
      <c r="A645" s="91">
        <v>20179</v>
      </c>
      <c r="B645" s="14" t="s">
        <v>110</v>
      </c>
      <c r="C645" s="14" t="s">
        <v>154</v>
      </c>
      <c r="D645" s="14">
        <v>100</v>
      </c>
      <c r="E645" s="92">
        <v>2.1</v>
      </c>
      <c r="F645" s="92">
        <v>-0.45</v>
      </c>
      <c r="G645" s="93" t="s">
        <v>84</v>
      </c>
      <c r="H645" s="93">
        <v>3.5319607866587603E-2</v>
      </c>
      <c r="I645" s="93">
        <v>5.65</v>
      </c>
      <c r="J645" s="94">
        <v>6.6</v>
      </c>
      <c r="K645" s="94">
        <v>-0.22</v>
      </c>
      <c r="L645" s="95" t="s">
        <v>84</v>
      </c>
      <c r="M645" s="96">
        <v>0.28675791720834398</v>
      </c>
      <c r="N645" s="96">
        <v>-22.35</v>
      </c>
    </row>
    <row r="646" spans="1:14" x14ac:dyDescent="0.35">
      <c r="A646" s="91">
        <v>20180</v>
      </c>
      <c r="B646" s="14" t="s">
        <v>111</v>
      </c>
      <c r="C646" s="14" t="s">
        <v>154</v>
      </c>
      <c r="D646" s="14">
        <v>100</v>
      </c>
      <c r="E646" s="92">
        <v>1.9</v>
      </c>
      <c r="F646" s="92">
        <v>-0.05</v>
      </c>
      <c r="G646" s="93" t="s">
        <v>84</v>
      </c>
      <c r="H646" s="93">
        <v>3.2060462169368802E-2</v>
      </c>
      <c r="I646" s="93">
        <v>5.5</v>
      </c>
      <c r="J646" s="94">
        <v>6.3</v>
      </c>
      <c r="K646" s="94">
        <v>0</v>
      </c>
      <c r="L646" s="95" t="s">
        <v>84</v>
      </c>
      <c r="M646" s="96">
        <v>0.272539627154955</v>
      </c>
      <c r="N646" s="96">
        <v>-22.47</v>
      </c>
    </row>
    <row r="647" spans="1:14" x14ac:dyDescent="0.35">
      <c r="A647" s="91">
        <v>20181</v>
      </c>
      <c r="B647" s="14" t="s">
        <v>112</v>
      </c>
      <c r="C647" s="14" t="s">
        <v>154</v>
      </c>
      <c r="D647" s="14">
        <v>100</v>
      </c>
      <c r="E647" s="92">
        <v>1.4</v>
      </c>
      <c r="F647" s="92">
        <v>-0.59</v>
      </c>
      <c r="G647" s="93" t="s">
        <v>84</v>
      </c>
      <c r="H647" s="93">
        <v>2.52003023451529E-2</v>
      </c>
      <c r="I647" s="93">
        <v>5.83</v>
      </c>
      <c r="J647" s="94">
        <v>5.7</v>
      </c>
      <c r="K647" s="94">
        <v>0.01</v>
      </c>
      <c r="L647" s="95" t="s">
        <v>84</v>
      </c>
      <c r="M647" s="96">
        <v>0.250440158225818</v>
      </c>
      <c r="N647" s="96">
        <v>-22.36</v>
      </c>
    </row>
    <row r="648" spans="1:14" x14ac:dyDescent="0.35">
      <c r="A648" s="91">
        <v>20182</v>
      </c>
      <c r="B648" s="14" t="s">
        <v>113</v>
      </c>
      <c r="C648" s="14" t="s">
        <v>154</v>
      </c>
      <c r="D648" s="14">
        <v>100</v>
      </c>
      <c r="E648" s="92">
        <v>2</v>
      </c>
      <c r="F648" s="92">
        <v>-0.34</v>
      </c>
      <c r="G648" s="93" t="s">
        <v>84</v>
      </c>
      <c r="H648" s="93">
        <v>3.5524728924454498E-2</v>
      </c>
      <c r="I648" s="93">
        <v>5.83</v>
      </c>
      <c r="J648" s="94">
        <v>7.7</v>
      </c>
      <c r="K648" s="94">
        <v>-0.03</v>
      </c>
      <c r="L648" s="95" t="s">
        <v>84</v>
      </c>
      <c r="M648" s="96">
        <v>0.347909431668737</v>
      </c>
      <c r="N648" s="96">
        <v>-22.13</v>
      </c>
    </row>
    <row r="649" spans="1:14" x14ac:dyDescent="0.35">
      <c r="A649" s="91">
        <v>20183</v>
      </c>
      <c r="B649" s="14" t="s">
        <v>114</v>
      </c>
      <c r="C649" s="14" t="s">
        <v>154</v>
      </c>
      <c r="D649" s="14">
        <v>100</v>
      </c>
      <c r="E649" s="92">
        <v>2.2999999999999998</v>
      </c>
      <c r="F649" s="92">
        <v>-0.31</v>
      </c>
      <c r="G649" s="93" t="s">
        <v>84</v>
      </c>
      <c r="H649" s="93">
        <v>3.9034578136844002E-2</v>
      </c>
      <c r="I649" s="93">
        <v>6.37</v>
      </c>
      <c r="J649" s="94">
        <v>8.1</v>
      </c>
      <c r="K649" s="94">
        <v>-0.33</v>
      </c>
      <c r="L649" s="95" t="s">
        <v>84</v>
      </c>
      <c r="M649" s="96">
        <v>0.37045925367648802</v>
      </c>
      <c r="N649" s="96">
        <v>-22.72</v>
      </c>
    </row>
    <row r="650" spans="1:14" x14ac:dyDescent="0.35">
      <c r="A650" s="91">
        <v>20184</v>
      </c>
      <c r="B650" s="14" t="s">
        <v>115</v>
      </c>
      <c r="C650" s="14" t="s">
        <v>154</v>
      </c>
      <c r="D650" s="14">
        <v>100</v>
      </c>
      <c r="E650" s="92">
        <v>1.7</v>
      </c>
      <c r="F650" s="92">
        <v>-0.05</v>
      </c>
      <c r="G650" s="93" t="s">
        <v>84</v>
      </c>
      <c r="H650" s="93">
        <v>2.9872504218788301E-2</v>
      </c>
      <c r="I650" s="93">
        <v>6.19</v>
      </c>
      <c r="J650" s="94">
        <v>6.3</v>
      </c>
      <c r="K650" s="94">
        <v>-0.08</v>
      </c>
      <c r="L650" s="95" t="s">
        <v>84</v>
      </c>
      <c r="M650" s="96">
        <v>0.27797603217536798</v>
      </c>
      <c r="N650" s="96">
        <v>-22.79</v>
      </c>
    </row>
    <row r="651" spans="1:14" x14ac:dyDescent="0.35">
      <c r="A651" s="91">
        <v>20185</v>
      </c>
      <c r="B651" s="14" t="s">
        <v>116</v>
      </c>
      <c r="C651" s="14" t="s">
        <v>154</v>
      </c>
      <c r="D651" s="14">
        <v>100</v>
      </c>
      <c r="E651" s="92">
        <v>2.1</v>
      </c>
      <c r="F651" s="92">
        <v>-0.61</v>
      </c>
      <c r="G651" s="93" t="s">
        <v>84</v>
      </c>
      <c r="H651" s="93">
        <v>3.5684267525017702E-2</v>
      </c>
      <c r="I651" s="93">
        <v>6.7</v>
      </c>
      <c r="J651" s="94">
        <v>5.7</v>
      </c>
      <c r="K651" s="94">
        <v>-0.1</v>
      </c>
      <c r="L651" s="95" t="s">
        <v>84</v>
      </c>
      <c r="M651" s="96">
        <v>0.253528293622029</v>
      </c>
      <c r="N651" s="96">
        <v>-24.76</v>
      </c>
    </row>
    <row r="652" spans="1:14" x14ac:dyDescent="0.35">
      <c r="A652" s="91">
        <v>20186</v>
      </c>
      <c r="B652" s="14" t="s">
        <v>3</v>
      </c>
      <c r="C652" s="14" t="s">
        <v>30</v>
      </c>
      <c r="D652" s="14">
        <v>0.95499999999999996</v>
      </c>
      <c r="E652" s="92">
        <v>3.6</v>
      </c>
      <c r="F652" s="92">
        <v>-0.12</v>
      </c>
      <c r="G652" s="93">
        <v>9.48</v>
      </c>
      <c r="H652" s="93">
        <v>9.0542754890092794E-2</v>
      </c>
      <c r="I652" s="93">
        <v>11.38</v>
      </c>
      <c r="J652" s="94">
        <v>7.3</v>
      </c>
      <c r="K652" s="94">
        <v>-0.41</v>
      </c>
      <c r="L652" s="95">
        <v>42</v>
      </c>
      <c r="M652" s="96">
        <v>0.40082591840589898</v>
      </c>
      <c r="N652" s="96">
        <v>-18.22</v>
      </c>
    </row>
    <row r="653" spans="1:14" x14ac:dyDescent="0.35">
      <c r="A653" s="91">
        <v>20187</v>
      </c>
      <c r="B653" s="14" t="s">
        <v>146</v>
      </c>
      <c r="C653" s="14" t="s">
        <v>30</v>
      </c>
      <c r="D653" s="14">
        <v>0.53300000000000003</v>
      </c>
      <c r="E653" s="92">
        <v>4.5999999999999996</v>
      </c>
      <c r="F653" s="92">
        <v>-0.37</v>
      </c>
      <c r="G653" s="93">
        <v>9.61</v>
      </c>
      <c r="H653" s="93">
        <v>5.1205094236948002E-2</v>
      </c>
      <c r="I653" s="93">
        <v>47.4</v>
      </c>
      <c r="J653" s="94">
        <v>8.3000000000000007</v>
      </c>
      <c r="K653" s="94">
        <v>-0.12</v>
      </c>
      <c r="L653" s="95">
        <v>40.6</v>
      </c>
      <c r="M653" s="96">
        <v>0.21627766040523</v>
      </c>
      <c r="N653" s="96">
        <v>36.49</v>
      </c>
    </row>
    <row r="654" spans="1:14" x14ac:dyDescent="0.35">
      <c r="A654" s="91">
        <v>20188</v>
      </c>
      <c r="B654" s="14" t="s">
        <v>4</v>
      </c>
      <c r="C654" s="14" t="s">
        <v>30</v>
      </c>
      <c r="D654" s="14">
        <v>0.50600000000000001</v>
      </c>
      <c r="E654" s="92">
        <v>4.5</v>
      </c>
      <c r="F654" s="92">
        <v>-0.45</v>
      </c>
      <c r="G654" s="93">
        <v>9.74</v>
      </c>
      <c r="H654" s="93">
        <v>4.9267839801538198E-2</v>
      </c>
      <c r="I654" s="93">
        <v>-4.3600000000000003</v>
      </c>
      <c r="J654" s="94">
        <v>8</v>
      </c>
      <c r="K654" s="94">
        <v>-0.48</v>
      </c>
      <c r="L654" s="95">
        <v>40.9</v>
      </c>
      <c r="M654" s="96">
        <v>0.20688458190842099</v>
      </c>
      <c r="N654" s="96">
        <v>-26.53</v>
      </c>
    </row>
    <row r="655" spans="1:14" x14ac:dyDescent="0.35">
      <c r="A655" s="91">
        <v>20189</v>
      </c>
      <c r="B655" s="14" t="s">
        <v>11</v>
      </c>
      <c r="C655" s="14" t="s">
        <v>31</v>
      </c>
      <c r="D655" s="14">
        <v>1.31</v>
      </c>
      <c r="E655" s="92">
        <v>5.2</v>
      </c>
      <c r="F655" s="92">
        <v>0.06</v>
      </c>
      <c r="G655" s="93">
        <v>11.6</v>
      </c>
      <c r="H655" s="93">
        <v>0.15242094067994699</v>
      </c>
      <c r="I655" s="93">
        <v>4.29</v>
      </c>
      <c r="J655" s="94">
        <v>10.199999999999999</v>
      </c>
      <c r="K655" s="94">
        <v>-0.14000000000000001</v>
      </c>
      <c r="L655" s="95">
        <v>29.9</v>
      </c>
      <c r="M655" s="96">
        <v>0.39175452067952798</v>
      </c>
      <c r="N655" s="96">
        <v>-13.36</v>
      </c>
    </row>
    <row r="656" spans="1:14" x14ac:dyDescent="0.35">
      <c r="A656" s="91">
        <v>20190</v>
      </c>
      <c r="B656" s="14" t="s">
        <v>32</v>
      </c>
      <c r="C656" s="14" t="s">
        <v>152</v>
      </c>
      <c r="D656" s="14">
        <v>2.8050000000000002</v>
      </c>
      <c r="E656" s="92">
        <v>3.3</v>
      </c>
      <c r="F656" s="92">
        <v>7.0000000000000007E-2</v>
      </c>
      <c r="G656" s="93">
        <v>2.62</v>
      </c>
      <c r="H656" s="93">
        <v>7.3586080773094101E-2</v>
      </c>
      <c r="I656" s="93">
        <v>1.71</v>
      </c>
      <c r="J656" s="94">
        <v>5.9</v>
      </c>
      <c r="K656" s="94">
        <v>0.09</v>
      </c>
      <c r="L656" s="95">
        <v>42.4</v>
      </c>
      <c r="M656" s="96">
        <v>1.1892530388063001</v>
      </c>
      <c r="N656" s="96">
        <v>-25.88</v>
      </c>
    </row>
    <row r="657" spans="1:14" x14ac:dyDescent="0.35">
      <c r="A657" s="91">
        <v>20191</v>
      </c>
      <c r="B657" s="14" t="s">
        <v>132</v>
      </c>
      <c r="C657" s="14" t="s">
        <v>154</v>
      </c>
      <c r="D657" s="14">
        <v>100</v>
      </c>
      <c r="E657" s="92">
        <v>2.7</v>
      </c>
      <c r="F657" s="92">
        <v>-0.49</v>
      </c>
      <c r="G657" s="93" t="s">
        <v>84</v>
      </c>
      <c r="H657" s="93">
        <v>4.30002519222712E-2</v>
      </c>
      <c r="I657" s="93">
        <v>6.86</v>
      </c>
      <c r="J657" s="94">
        <v>6.8</v>
      </c>
      <c r="K657" s="94">
        <v>-0.54</v>
      </c>
      <c r="L657" s="95" t="s">
        <v>84</v>
      </c>
      <c r="M657" s="96">
        <v>0.30326014073184798</v>
      </c>
      <c r="N657" s="96">
        <v>-24.78</v>
      </c>
    </row>
    <row r="658" spans="1:14" x14ac:dyDescent="0.35">
      <c r="A658" s="91">
        <v>20192</v>
      </c>
      <c r="B658" s="14" t="s">
        <v>133</v>
      </c>
      <c r="C658" s="14" t="s">
        <v>154</v>
      </c>
      <c r="D658" s="14">
        <v>100</v>
      </c>
      <c r="E658" s="92">
        <v>2.7</v>
      </c>
      <c r="F658" s="92">
        <v>0</v>
      </c>
      <c r="G658" s="93" t="s">
        <v>84</v>
      </c>
      <c r="H658" s="93">
        <v>4.4094230897561398E-2</v>
      </c>
      <c r="I658" s="93">
        <v>4.93</v>
      </c>
      <c r="J658" s="94">
        <v>9.5</v>
      </c>
      <c r="K658" s="94">
        <v>-0.23</v>
      </c>
      <c r="L658" s="95" t="s">
        <v>84</v>
      </c>
      <c r="M658" s="96">
        <v>0.44312693971858502</v>
      </c>
      <c r="N658" s="96">
        <v>-22.05</v>
      </c>
    </row>
    <row r="659" spans="1:14" x14ac:dyDescent="0.35">
      <c r="A659" s="91">
        <v>20193</v>
      </c>
      <c r="B659" s="14" t="s">
        <v>134</v>
      </c>
      <c r="C659" s="14" t="s">
        <v>154</v>
      </c>
      <c r="D659" s="14">
        <v>100</v>
      </c>
      <c r="E659" s="92">
        <v>2.8</v>
      </c>
      <c r="F659" s="92">
        <v>-0.15</v>
      </c>
      <c r="G659" s="93" t="s">
        <v>84</v>
      </c>
      <c r="H659" s="93">
        <v>4.6008694104319299E-2</v>
      </c>
      <c r="I659" s="93">
        <v>5.05</v>
      </c>
      <c r="J659" s="94">
        <v>9.6</v>
      </c>
      <c r="K659" s="94">
        <v>-0.28000000000000003</v>
      </c>
      <c r="L659" s="95" t="s">
        <v>84</v>
      </c>
      <c r="M659" s="96">
        <v>0.44830600012264699</v>
      </c>
      <c r="N659" s="96">
        <v>-21.83</v>
      </c>
    </row>
    <row r="660" spans="1:14" x14ac:dyDescent="0.35">
      <c r="A660" s="91">
        <v>20194</v>
      </c>
      <c r="B660" s="14" t="s">
        <v>135</v>
      </c>
      <c r="C660" s="14" t="s">
        <v>154</v>
      </c>
      <c r="D660" s="14">
        <v>100</v>
      </c>
      <c r="E660" s="92">
        <v>2</v>
      </c>
      <c r="F660" s="92">
        <v>-0.01</v>
      </c>
      <c r="G660" s="93" t="s">
        <v>84</v>
      </c>
      <c r="H660" s="93">
        <v>3.2675825342969499E-2</v>
      </c>
      <c r="I660" s="93">
        <v>6.24</v>
      </c>
      <c r="J660" s="94">
        <v>7.4</v>
      </c>
      <c r="K660" s="94">
        <v>-0.35</v>
      </c>
      <c r="L660" s="95" t="s">
        <v>84</v>
      </c>
      <c r="M660" s="96">
        <v>0.33597507508546198</v>
      </c>
      <c r="N660" s="96">
        <v>-22.62</v>
      </c>
    </row>
    <row r="661" spans="1:14" x14ac:dyDescent="0.35">
      <c r="A661" s="91">
        <v>20195</v>
      </c>
      <c r="B661" s="14" t="s">
        <v>136</v>
      </c>
      <c r="C661" s="14" t="s">
        <v>154</v>
      </c>
      <c r="D661" s="14">
        <v>100</v>
      </c>
      <c r="E661" s="92">
        <v>2</v>
      </c>
      <c r="F661" s="92">
        <v>-0.2</v>
      </c>
      <c r="G661" s="93" t="s">
        <v>84</v>
      </c>
      <c r="H661" s="93">
        <v>3.3336770973874101E-2</v>
      </c>
      <c r="I661" s="93">
        <v>5.79</v>
      </c>
      <c r="J661" s="94">
        <v>7.5</v>
      </c>
      <c r="K661" s="94">
        <v>-0.05</v>
      </c>
      <c r="L661" s="95" t="s">
        <v>84</v>
      </c>
      <c r="M661" s="96">
        <v>0.33571773046911102</v>
      </c>
      <c r="N661" s="96">
        <v>-22.5</v>
      </c>
    </row>
    <row r="662" spans="1:14" x14ac:dyDescent="0.35">
      <c r="A662" s="91">
        <v>20196</v>
      </c>
      <c r="B662" s="14" t="s">
        <v>137</v>
      </c>
      <c r="C662" s="14" t="s">
        <v>154</v>
      </c>
      <c r="D662" s="14">
        <v>100</v>
      </c>
      <c r="E662" s="92">
        <v>2.8</v>
      </c>
      <c r="F662" s="92">
        <v>0.01</v>
      </c>
      <c r="G662" s="93" t="s">
        <v>84</v>
      </c>
      <c r="H662" s="93">
        <v>4.7695245024558401E-2</v>
      </c>
      <c r="I662" s="93">
        <v>5.01</v>
      </c>
      <c r="J662" s="94">
        <v>9.3000000000000007</v>
      </c>
      <c r="K662" s="94">
        <v>-0.1</v>
      </c>
      <c r="L662" s="95" t="s">
        <v>84</v>
      </c>
      <c r="M662" s="96">
        <v>0.43302616352681</v>
      </c>
      <c r="N662" s="96">
        <v>-21.93</v>
      </c>
    </row>
    <row r="663" spans="1:14" x14ac:dyDescent="0.35">
      <c r="A663" s="91">
        <v>20197</v>
      </c>
      <c r="B663" s="14" t="s">
        <v>139</v>
      </c>
      <c r="C663" s="14" t="s">
        <v>154</v>
      </c>
      <c r="D663" s="14">
        <v>100</v>
      </c>
      <c r="E663" s="92">
        <v>2.7</v>
      </c>
      <c r="F663" s="92">
        <v>-0.52</v>
      </c>
      <c r="G663" s="93" t="s">
        <v>84</v>
      </c>
      <c r="H663" s="93">
        <v>4.2954669464967399E-2</v>
      </c>
      <c r="I663" s="93">
        <v>5.35</v>
      </c>
      <c r="J663" s="94">
        <v>8.9</v>
      </c>
      <c r="K663" s="94">
        <v>-0.41</v>
      </c>
      <c r="L663" s="95" t="s">
        <v>84</v>
      </c>
      <c r="M663" s="96">
        <v>0.41240642614169098</v>
      </c>
      <c r="N663" s="96">
        <v>-21.98</v>
      </c>
    </row>
    <row r="664" spans="1:14" x14ac:dyDescent="0.35">
      <c r="A664" s="91">
        <v>20198</v>
      </c>
      <c r="B664" s="14" t="s">
        <v>155</v>
      </c>
      <c r="C664" s="14" t="s">
        <v>154</v>
      </c>
      <c r="D664" s="14">
        <v>100</v>
      </c>
      <c r="E664" s="92">
        <v>2.2999999999999998</v>
      </c>
      <c r="F664" s="92">
        <v>-0.08</v>
      </c>
      <c r="G664" s="93" t="s">
        <v>84</v>
      </c>
      <c r="H664" s="93">
        <v>3.9057369365495899E-2</v>
      </c>
      <c r="I664" s="93">
        <v>6.09</v>
      </c>
      <c r="J664" s="94">
        <v>8.6999999999999993</v>
      </c>
      <c r="K664" s="94">
        <v>-0.12</v>
      </c>
      <c r="L664" s="95" t="s">
        <v>84</v>
      </c>
      <c r="M664" s="96">
        <v>0.39622588338862602</v>
      </c>
      <c r="N664" s="96">
        <v>-22.54</v>
      </c>
    </row>
    <row r="665" spans="1:14" x14ac:dyDescent="0.35">
      <c r="A665" s="91">
        <v>20199</v>
      </c>
      <c r="B665" s="14" t="s">
        <v>156</v>
      </c>
      <c r="C665" s="14" t="s">
        <v>154</v>
      </c>
      <c r="D665" s="14">
        <v>100</v>
      </c>
      <c r="E665" s="92">
        <v>2</v>
      </c>
      <c r="F665" s="92">
        <v>-0.24</v>
      </c>
      <c r="G665" s="93" t="s">
        <v>84</v>
      </c>
      <c r="H665" s="93">
        <v>3.3131649916007103E-2</v>
      </c>
      <c r="I665" s="93">
        <v>5.72</v>
      </c>
      <c r="J665" s="94">
        <v>7.5</v>
      </c>
      <c r="K665" s="94">
        <v>-0.48</v>
      </c>
      <c r="L665" s="95" t="s">
        <v>84</v>
      </c>
      <c r="M665" s="96">
        <v>0.335170873159365</v>
      </c>
      <c r="N665" s="96">
        <v>-22.53</v>
      </c>
    </row>
    <row r="666" spans="1:14" x14ac:dyDescent="0.35">
      <c r="A666" s="91">
        <v>20200</v>
      </c>
      <c r="B666" s="14" t="s">
        <v>168</v>
      </c>
      <c r="C666" s="14" t="s">
        <v>154</v>
      </c>
      <c r="D666" s="14">
        <v>100</v>
      </c>
      <c r="E666" s="92">
        <v>1.9</v>
      </c>
      <c r="F666" s="92">
        <v>-0.66</v>
      </c>
      <c r="G666" s="93" t="s">
        <v>84</v>
      </c>
      <c r="H666" s="93">
        <v>2.1530914532200199E-2</v>
      </c>
      <c r="I666" s="93">
        <v>9.39</v>
      </c>
      <c r="J666" s="94">
        <v>3.4</v>
      </c>
      <c r="K666" s="94">
        <v>-0.21</v>
      </c>
      <c r="L666" s="95" t="s">
        <v>84</v>
      </c>
      <c r="M666" s="96">
        <v>0.120609799276768</v>
      </c>
      <c r="N666" s="96">
        <v>-23.17</v>
      </c>
    </row>
    <row r="667" spans="1:14" x14ac:dyDescent="0.35">
      <c r="A667" s="91">
        <v>20201</v>
      </c>
      <c r="B667" s="14" t="s">
        <v>34</v>
      </c>
      <c r="C667" s="14" t="s">
        <v>154</v>
      </c>
      <c r="D667" s="14">
        <v>100</v>
      </c>
      <c r="E667" s="92">
        <v>4</v>
      </c>
      <c r="F667" s="92">
        <v>-0.04</v>
      </c>
      <c r="G667" s="93" t="s">
        <v>84</v>
      </c>
      <c r="H667" s="93">
        <v>4.2886295779011797E-2</v>
      </c>
      <c r="I667" s="93">
        <v>10.039999999999999</v>
      </c>
      <c r="J667" s="94">
        <v>6.7</v>
      </c>
      <c r="K667" s="94">
        <v>-0.26</v>
      </c>
      <c r="L667" s="95" t="s">
        <v>84</v>
      </c>
      <c r="M667" s="96">
        <v>0.24143309665353499</v>
      </c>
      <c r="N667" s="96">
        <v>-21.96</v>
      </c>
    </row>
    <row r="668" spans="1:14" x14ac:dyDescent="0.35">
      <c r="A668" s="91">
        <v>20202</v>
      </c>
      <c r="B668" s="14" t="s">
        <v>35</v>
      </c>
      <c r="C668" s="14" t="s">
        <v>154</v>
      </c>
      <c r="D668" s="14">
        <v>100</v>
      </c>
      <c r="E668" s="92">
        <v>4.3</v>
      </c>
      <c r="F668" s="92">
        <v>-0.3</v>
      </c>
      <c r="G668" s="93" t="s">
        <v>84</v>
      </c>
      <c r="H668" s="93">
        <v>4.6829178335787001E-2</v>
      </c>
      <c r="I668" s="93">
        <v>10.32</v>
      </c>
      <c r="J668" s="94">
        <v>7</v>
      </c>
      <c r="K668" s="94">
        <v>-0.01</v>
      </c>
      <c r="L668" s="95" t="s">
        <v>84</v>
      </c>
      <c r="M668" s="96">
        <v>0.255458378244661</v>
      </c>
      <c r="N668" s="96">
        <v>-21.66</v>
      </c>
    </row>
    <row r="669" spans="1:14" x14ac:dyDescent="0.35">
      <c r="A669" s="91">
        <v>20203</v>
      </c>
      <c r="B669" s="14" t="s">
        <v>36</v>
      </c>
      <c r="C669" s="14" t="s">
        <v>154</v>
      </c>
      <c r="D669" s="14">
        <v>100</v>
      </c>
      <c r="E669" s="92">
        <v>2.6</v>
      </c>
      <c r="F669" s="92">
        <v>-0.43</v>
      </c>
      <c r="G669" s="93" t="s">
        <v>84</v>
      </c>
      <c r="H669" s="93">
        <v>2.81175796125935E-2</v>
      </c>
      <c r="I669" s="93">
        <v>10.34</v>
      </c>
      <c r="J669" s="94">
        <v>4</v>
      </c>
      <c r="K669" s="94">
        <v>-0.42</v>
      </c>
      <c r="L669" s="95" t="s">
        <v>84</v>
      </c>
      <c r="M669" s="96">
        <v>0.145733067448029</v>
      </c>
      <c r="N669" s="96">
        <v>-21.56</v>
      </c>
    </row>
    <row r="670" spans="1:14" x14ac:dyDescent="0.35">
      <c r="A670" s="91">
        <v>20204</v>
      </c>
      <c r="B670" s="14" t="s">
        <v>37</v>
      </c>
      <c r="C670" s="14" t="s">
        <v>154</v>
      </c>
      <c r="D670" s="14">
        <v>100</v>
      </c>
      <c r="E670" s="92">
        <v>2.9</v>
      </c>
      <c r="F670" s="92">
        <v>-0.13</v>
      </c>
      <c r="G670" s="93" t="s">
        <v>84</v>
      </c>
      <c r="H670" s="93">
        <v>3.0806944593515399E-2</v>
      </c>
      <c r="I670" s="93">
        <v>10.4</v>
      </c>
      <c r="J670" s="94">
        <v>4.4000000000000004</v>
      </c>
      <c r="K670" s="94">
        <v>-0.24</v>
      </c>
      <c r="L670" s="95" t="s">
        <v>84</v>
      </c>
      <c r="M670" s="96">
        <v>0.157313575183821</v>
      </c>
      <c r="N670" s="96">
        <v>-21.6</v>
      </c>
    </row>
    <row r="671" spans="1:14" x14ac:dyDescent="0.35">
      <c r="A671" s="91">
        <v>20205</v>
      </c>
      <c r="B671" s="14" t="s">
        <v>38</v>
      </c>
      <c r="C671" s="14" t="s">
        <v>154</v>
      </c>
      <c r="D671" s="14">
        <v>100</v>
      </c>
      <c r="E671" s="92">
        <v>2.7</v>
      </c>
      <c r="F671" s="92">
        <v>-0.37</v>
      </c>
      <c r="G671" s="93" t="s">
        <v>84</v>
      </c>
      <c r="H671" s="93">
        <v>2.8869690158105601E-2</v>
      </c>
      <c r="I671" s="93">
        <v>9.8800000000000008</v>
      </c>
      <c r="J671" s="94">
        <v>4.2</v>
      </c>
      <c r="K671" s="94">
        <v>-0.09</v>
      </c>
      <c r="L671" s="95" t="s">
        <v>84</v>
      </c>
      <c r="M671" s="96">
        <v>0.15107296823731101</v>
      </c>
      <c r="N671" s="96">
        <v>-21.68</v>
      </c>
    </row>
    <row r="672" spans="1:14" x14ac:dyDescent="0.35">
      <c r="A672" s="91">
        <v>20206</v>
      </c>
      <c r="B672" s="14" t="s">
        <v>39</v>
      </c>
      <c r="C672" s="14" t="s">
        <v>154</v>
      </c>
      <c r="D672" s="14">
        <v>100</v>
      </c>
      <c r="E672" s="92">
        <v>3.1</v>
      </c>
      <c r="F672" s="92">
        <v>0.01</v>
      </c>
      <c r="G672" s="93" t="s">
        <v>84</v>
      </c>
      <c r="H672" s="93">
        <v>3.3336770973874101E-2</v>
      </c>
      <c r="I672" s="93">
        <v>10.02</v>
      </c>
      <c r="J672" s="94">
        <v>5.0999999999999996</v>
      </c>
      <c r="K672" s="94">
        <v>-0.46</v>
      </c>
      <c r="L672" s="95" t="s">
        <v>84</v>
      </c>
      <c r="M672" s="96">
        <v>0.18639351683147701</v>
      </c>
      <c r="N672" s="96">
        <v>-21.5</v>
      </c>
    </row>
    <row r="673" spans="1:14" x14ac:dyDescent="0.35">
      <c r="A673" s="91">
        <v>20207</v>
      </c>
      <c r="B673" s="14" t="s">
        <v>40</v>
      </c>
      <c r="C673" s="14" t="s">
        <v>154</v>
      </c>
      <c r="D673" s="14">
        <v>100</v>
      </c>
      <c r="E673" s="92">
        <v>2.9</v>
      </c>
      <c r="F673" s="92">
        <v>-0.21</v>
      </c>
      <c r="G673" s="93" t="s">
        <v>84</v>
      </c>
      <c r="H673" s="93">
        <v>3.1923714797457502E-2</v>
      </c>
      <c r="I673" s="93">
        <v>9.7100000000000009</v>
      </c>
      <c r="J673" s="94">
        <v>5</v>
      </c>
      <c r="K673" s="94">
        <v>-0.2</v>
      </c>
      <c r="L673" s="95" t="s">
        <v>84</v>
      </c>
      <c r="M673" s="96">
        <v>0.17857667410981801</v>
      </c>
      <c r="N673" s="96">
        <v>-21.46</v>
      </c>
    </row>
    <row r="674" spans="1:14" x14ac:dyDescent="0.35">
      <c r="A674" s="91">
        <v>20208</v>
      </c>
      <c r="B674" s="14" t="s">
        <v>41</v>
      </c>
      <c r="C674" s="14" t="s">
        <v>154</v>
      </c>
      <c r="D674" s="14">
        <v>100</v>
      </c>
      <c r="E674" s="92">
        <v>3</v>
      </c>
      <c r="F674" s="92">
        <v>-7.0000000000000007E-2</v>
      </c>
      <c r="G674" s="93" t="s">
        <v>84</v>
      </c>
      <c r="H674" s="93">
        <v>3.2584660428362E-2</v>
      </c>
      <c r="I674" s="93">
        <v>10.38</v>
      </c>
      <c r="J674" s="94">
        <v>5</v>
      </c>
      <c r="K674" s="94">
        <v>0.04</v>
      </c>
      <c r="L674" s="95" t="s">
        <v>84</v>
      </c>
      <c r="M674" s="96">
        <v>0.18137529681263401</v>
      </c>
      <c r="N674" s="96">
        <v>-21.11</v>
      </c>
    </row>
    <row r="675" spans="1:14" x14ac:dyDescent="0.35">
      <c r="A675" s="91">
        <v>20209</v>
      </c>
      <c r="B675" s="14" t="s">
        <v>42</v>
      </c>
      <c r="C675" s="14" t="s">
        <v>154</v>
      </c>
      <c r="D675" s="14">
        <v>100</v>
      </c>
      <c r="E675" s="92">
        <v>2.4</v>
      </c>
      <c r="F675" s="92">
        <v>0.08</v>
      </c>
      <c r="G675" s="93" t="s">
        <v>84</v>
      </c>
      <c r="H675" s="93">
        <v>2.54965883176273E-2</v>
      </c>
      <c r="I675" s="93">
        <v>8.92</v>
      </c>
      <c r="J675" s="94">
        <v>4.4000000000000004</v>
      </c>
      <c r="K675" s="94">
        <v>0.21</v>
      </c>
      <c r="L675" s="95" t="s">
        <v>84</v>
      </c>
      <c r="M675" s="96">
        <v>0.16014436596368101</v>
      </c>
      <c r="N675" s="96">
        <v>-22.23</v>
      </c>
    </row>
    <row r="676" spans="1:14" x14ac:dyDescent="0.35">
      <c r="A676" s="91">
        <v>20210</v>
      </c>
      <c r="B676" s="14" t="s">
        <v>89</v>
      </c>
      <c r="C676" s="14" t="s">
        <v>154</v>
      </c>
      <c r="D676" s="14">
        <v>100</v>
      </c>
      <c r="E676" s="92">
        <v>2.4</v>
      </c>
      <c r="F676" s="92">
        <v>-0.31</v>
      </c>
      <c r="G676" s="93" t="s">
        <v>84</v>
      </c>
      <c r="H676" s="93">
        <v>2.60891602625762E-2</v>
      </c>
      <c r="I676" s="93">
        <v>9.7899999999999991</v>
      </c>
      <c r="J676" s="94">
        <v>4</v>
      </c>
      <c r="K676" s="94">
        <v>-0.08</v>
      </c>
      <c r="L676" s="95" t="s">
        <v>84</v>
      </c>
      <c r="M676" s="96">
        <v>0.14528271436941501</v>
      </c>
      <c r="N676" s="96">
        <v>-21.64</v>
      </c>
    </row>
    <row r="677" spans="1:14" x14ac:dyDescent="0.35">
      <c r="A677" s="91">
        <v>20211</v>
      </c>
      <c r="B677" s="14" t="s">
        <v>90</v>
      </c>
      <c r="C677" s="14" t="s">
        <v>154</v>
      </c>
      <c r="D677" s="14">
        <v>100</v>
      </c>
      <c r="E677" s="92">
        <v>2.5</v>
      </c>
      <c r="F677" s="92">
        <v>-0.17</v>
      </c>
      <c r="G677" s="93" t="s">
        <v>84</v>
      </c>
      <c r="H677" s="93">
        <v>2.64766111496582E-2</v>
      </c>
      <c r="I677" s="93">
        <v>9.5299999999999994</v>
      </c>
      <c r="J677" s="94">
        <v>4.0999999999999996</v>
      </c>
      <c r="K677" s="94">
        <v>0.09</v>
      </c>
      <c r="L677" s="95" t="s">
        <v>84</v>
      </c>
      <c r="M677" s="96">
        <v>0.14981841323260001</v>
      </c>
      <c r="N677" s="96">
        <v>-21.27</v>
      </c>
    </row>
    <row r="678" spans="1:14" x14ac:dyDescent="0.35">
      <c r="A678" s="91">
        <v>20212</v>
      </c>
      <c r="B678" s="14" t="s">
        <v>3</v>
      </c>
      <c r="C678" s="14" t="s">
        <v>30</v>
      </c>
      <c r="D678" s="14">
        <v>0.95499999999999996</v>
      </c>
      <c r="E678" s="92">
        <v>3.6</v>
      </c>
      <c r="F678" s="92">
        <v>0.35</v>
      </c>
      <c r="G678" s="93">
        <v>9.4499999999999993</v>
      </c>
      <c r="H678" s="93">
        <v>9.0246468917618394E-2</v>
      </c>
      <c r="I678" s="93">
        <v>11.21</v>
      </c>
      <c r="J678" s="94">
        <v>7</v>
      </c>
      <c r="K678" s="94">
        <v>0.34</v>
      </c>
      <c r="L678" s="95">
        <v>41</v>
      </c>
      <c r="M678" s="96">
        <v>0.39194752914179098</v>
      </c>
      <c r="N678" s="96">
        <v>-18.21</v>
      </c>
    </row>
    <row r="679" spans="1:14" x14ac:dyDescent="0.35">
      <c r="A679" s="91">
        <v>20213</v>
      </c>
      <c r="B679" s="14" t="s">
        <v>3</v>
      </c>
      <c r="C679" s="14" t="s">
        <v>30</v>
      </c>
      <c r="D679" s="14">
        <v>1.034</v>
      </c>
      <c r="E679" s="92">
        <v>4</v>
      </c>
      <c r="F679" s="92">
        <v>0.11</v>
      </c>
      <c r="G679" s="93">
        <v>9.64</v>
      </c>
      <c r="H679" s="93">
        <v>9.9659246350844805E-2</v>
      </c>
      <c r="I679" s="93">
        <v>11.21</v>
      </c>
      <c r="J679" s="94">
        <v>7.8</v>
      </c>
      <c r="K679" s="94">
        <v>0.56000000000000005</v>
      </c>
      <c r="L679" s="95">
        <v>42.6</v>
      </c>
      <c r="M679" s="96">
        <v>0.440649997786207</v>
      </c>
      <c r="N679" s="96">
        <v>-18.22</v>
      </c>
    </row>
    <row r="680" spans="1:14" x14ac:dyDescent="0.35">
      <c r="A680" s="91">
        <v>20214</v>
      </c>
      <c r="B680" s="14" t="s">
        <v>43</v>
      </c>
      <c r="C680" s="14" t="s">
        <v>154</v>
      </c>
      <c r="D680" s="14">
        <v>100</v>
      </c>
      <c r="E680" s="92">
        <v>1.2</v>
      </c>
      <c r="F680" s="92">
        <v>0.03</v>
      </c>
      <c r="G680" s="93" t="s">
        <v>84</v>
      </c>
      <c r="H680" s="93">
        <v>1.47163371652881E-2</v>
      </c>
      <c r="I680" s="93">
        <v>7.64</v>
      </c>
      <c r="J680" s="94">
        <v>3.2</v>
      </c>
      <c r="K680" s="94">
        <v>0.45</v>
      </c>
      <c r="L680" s="95" t="s">
        <v>84</v>
      </c>
      <c r="M680" s="96">
        <v>0.115688083489056</v>
      </c>
      <c r="N680" s="96">
        <v>-23.13</v>
      </c>
    </row>
    <row r="681" spans="1:14" x14ac:dyDescent="0.35">
      <c r="A681" s="91">
        <v>20215</v>
      </c>
      <c r="B681" s="14" t="s">
        <v>44</v>
      </c>
      <c r="C681" s="14" t="s">
        <v>154</v>
      </c>
      <c r="D681" s="14">
        <v>100</v>
      </c>
      <c r="E681" s="92">
        <v>2</v>
      </c>
      <c r="F681" s="92">
        <v>0.26</v>
      </c>
      <c r="G681" s="93" t="s">
        <v>84</v>
      </c>
      <c r="H681" s="93">
        <v>2.2100695248497199E-2</v>
      </c>
      <c r="I681" s="93">
        <v>8.65</v>
      </c>
      <c r="J681" s="94">
        <v>3.9</v>
      </c>
      <c r="K681" s="94">
        <v>0.41</v>
      </c>
      <c r="L681" s="95" t="s">
        <v>84</v>
      </c>
      <c r="M681" s="96">
        <v>0.13736936741662301</v>
      </c>
      <c r="N681" s="96">
        <v>-22.11</v>
      </c>
    </row>
    <row r="682" spans="1:14" x14ac:dyDescent="0.35">
      <c r="A682" s="91">
        <v>20216</v>
      </c>
      <c r="B682" s="14" t="s">
        <v>45</v>
      </c>
      <c r="C682" s="14" t="s">
        <v>154</v>
      </c>
      <c r="D682" s="14">
        <v>100</v>
      </c>
      <c r="E682" s="92">
        <v>2.1</v>
      </c>
      <c r="F682" s="92">
        <v>0.41</v>
      </c>
      <c r="G682" s="93" t="s">
        <v>84</v>
      </c>
      <c r="H682" s="93">
        <v>2.2556519821534799E-2</v>
      </c>
      <c r="I682" s="93">
        <v>8.75</v>
      </c>
      <c r="J682" s="94">
        <v>4.2</v>
      </c>
      <c r="K682" s="94">
        <v>0.32</v>
      </c>
      <c r="L682" s="95" t="s">
        <v>84</v>
      </c>
      <c r="M682" s="96">
        <v>0.14701979052978301</v>
      </c>
      <c r="N682" s="96">
        <v>-21.79</v>
      </c>
    </row>
    <row r="683" spans="1:14" x14ac:dyDescent="0.35">
      <c r="A683" s="91">
        <v>20217</v>
      </c>
      <c r="B683" s="14" t="s">
        <v>46</v>
      </c>
      <c r="C683" s="14" t="s">
        <v>154</v>
      </c>
      <c r="D683" s="14">
        <v>100</v>
      </c>
      <c r="E683" s="92">
        <v>1.3</v>
      </c>
      <c r="F683" s="92">
        <v>-0.09</v>
      </c>
      <c r="G683" s="93" t="s">
        <v>84</v>
      </c>
      <c r="H683" s="93">
        <v>1.55140301681039E-2</v>
      </c>
      <c r="I683" s="93">
        <v>7.17</v>
      </c>
      <c r="J683" s="94">
        <v>2.7</v>
      </c>
      <c r="K683" s="94">
        <v>0.55000000000000004</v>
      </c>
      <c r="L683" s="95" t="s">
        <v>84</v>
      </c>
      <c r="M683" s="96">
        <v>9.4650161102367097E-2</v>
      </c>
      <c r="N683" s="96">
        <v>-23.17</v>
      </c>
    </row>
    <row r="684" spans="1:14" x14ac:dyDescent="0.35">
      <c r="A684" s="91">
        <v>20218</v>
      </c>
      <c r="B684" s="14" t="s">
        <v>47</v>
      </c>
      <c r="C684" s="14" t="s">
        <v>154</v>
      </c>
      <c r="D684" s="14">
        <v>100</v>
      </c>
      <c r="E684" s="92">
        <v>1.9</v>
      </c>
      <c r="F684" s="92">
        <v>0.36</v>
      </c>
      <c r="G684" s="93" t="s">
        <v>84</v>
      </c>
      <c r="H684" s="93">
        <v>2.13030022456814E-2</v>
      </c>
      <c r="I684" s="93">
        <v>8.58</v>
      </c>
      <c r="J684" s="94">
        <v>3</v>
      </c>
      <c r="K684" s="94">
        <v>0.2</v>
      </c>
      <c r="L684" s="95" t="s">
        <v>84</v>
      </c>
      <c r="M684" s="96">
        <v>0.105683811528414</v>
      </c>
      <c r="N684" s="96">
        <v>-22.79</v>
      </c>
    </row>
    <row r="685" spans="1:14" x14ac:dyDescent="0.35">
      <c r="A685" s="91">
        <v>20219</v>
      </c>
      <c r="B685" s="14" t="s">
        <v>48</v>
      </c>
      <c r="C685" s="14" t="s">
        <v>154</v>
      </c>
      <c r="D685" s="14">
        <v>100</v>
      </c>
      <c r="E685" s="92">
        <v>1.3</v>
      </c>
      <c r="F685" s="92">
        <v>0.08</v>
      </c>
      <c r="G685" s="93" t="s">
        <v>84</v>
      </c>
      <c r="H685" s="93">
        <v>1.5263326652933199E-2</v>
      </c>
      <c r="I685" s="93">
        <v>7.58</v>
      </c>
      <c r="J685" s="94">
        <v>2.7</v>
      </c>
      <c r="K685" s="94">
        <v>0.41</v>
      </c>
      <c r="L685" s="95" t="s">
        <v>84</v>
      </c>
      <c r="M685" s="96">
        <v>9.5422194951419903E-2</v>
      </c>
      <c r="N685" s="96">
        <v>-21.25</v>
      </c>
    </row>
    <row r="686" spans="1:14" x14ac:dyDescent="0.35">
      <c r="A686" s="91">
        <v>20220</v>
      </c>
      <c r="B686" s="14" t="s">
        <v>49</v>
      </c>
      <c r="C686" s="14" t="s">
        <v>154</v>
      </c>
      <c r="D686" s="14">
        <v>100</v>
      </c>
      <c r="E686" s="92">
        <v>1.5</v>
      </c>
      <c r="F686" s="92">
        <v>0.08</v>
      </c>
      <c r="G686" s="93" t="s">
        <v>84</v>
      </c>
      <c r="H686" s="93">
        <v>1.7200581088342999E-2</v>
      </c>
      <c r="I686" s="93">
        <v>8.09</v>
      </c>
      <c r="J686" s="94">
        <v>3.1</v>
      </c>
      <c r="K686" s="94">
        <v>0.42</v>
      </c>
      <c r="L686" s="95" t="s">
        <v>84</v>
      </c>
      <c r="M686" s="96">
        <v>0.107678232305133</v>
      </c>
      <c r="N686" s="96">
        <v>-22.23</v>
      </c>
    </row>
    <row r="687" spans="1:14" x14ac:dyDescent="0.35">
      <c r="A687" s="91">
        <v>20221</v>
      </c>
      <c r="B687" s="14" t="s">
        <v>50</v>
      </c>
      <c r="C687" s="14" t="s">
        <v>154</v>
      </c>
      <c r="D687" s="14">
        <v>100</v>
      </c>
      <c r="E687" s="92">
        <v>1.1000000000000001</v>
      </c>
      <c r="F687" s="92">
        <v>0.31</v>
      </c>
      <c r="G687" s="93" t="s">
        <v>84</v>
      </c>
      <c r="H687" s="93">
        <v>1.3440028360782799E-2</v>
      </c>
      <c r="I687" s="93">
        <v>7.35</v>
      </c>
      <c r="J687" s="94">
        <v>2.4</v>
      </c>
      <c r="K687" s="94">
        <v>0.63</v>
      </c>
      <c r="L687" s="95" t="s">
        <v>84</v>
      </c>
      <c r="M687" s="96">
        <v>8.4806729526943597E-2</v>
      </c>
      <c r="N687" s="96">
        <v>-22.23</v>
      </c>
    </row>
    <row r="688" spans="1:14" x14ac:dyDescent="0.35">
      <c r="A688" s="91">
        <v>20222</v>
      </c>
      <c r="B688" s="14" t="s">
        <v>51</v>
      </c>
      <c r="C688" s="14" t="s">
        <v>154</v>
      </c>
      <c r="D688" s="14">
        <v>100</v>
      </c>
      <c r="E688" s="92">
        <v>0.9</v>
      </c>
      <c r="F688" s="92">
        <v>0.3</v>
      </c>
      <c r="G688" s="93" t="s">
        <v>84</v>
      </c>
      <c r="H688" s="93">
        <v>1.02720475781715E-2</v>
      </c>
      <c r="I688" s="93">
        <v>5.88</v>
      </c>
      <c r="J688" s="94">
        <v>2.1</v>
      </c>
      <c r="K688" s="94">
        <v>0.56000000000000005</v>
      </c>
      <c r="L688" s="95" t="s">
        <v>84</v>
      </c>
      <c r="M688" s="96">
        <v>7.5606659492397504E-2</v>
      </c>
      <c r="N688" s="96">
        <v>-22.04</v>
      </c>
    </row>
    <row r="689" spans="1:14" x14ac:dyDescent="0.35">
      <c r="A689" s="91">
        <v>20223</v>
      </c>
      <c r="B689" s="14" t="s">
        <v>52</v>
      </c>
      <c r="C689" s="14" t="s">
        <v>154</v>
      </c>
      <c r="D689" s="14">
        <v>100</v>
      </c>
      <c r="E689" s="92">
        <v>1</v>
      </c>
      <c r="F689" s="92">
        <v>0.49</v>
      </c>
      <c r="G689" s="93" t="s">
        <v>84</v>
      </c>
      <c r="H689" s="93">
        <v>1.19585984984106E-2</v>
      </c>
      <c r="I689" s="93">
        <v>6.79</v>
      </c>
      <c r="J689" s="94">
        <v>2.2000000000000002</v>
      </c>
      <c r="K689" s="94">
        <v>0.13</v>
      </c>
      <c r="L689" s="95" t="s">
        <v>84</v>
      </c>
      <c r="M689" s="96">
        <v>7.8984307582003505E-2</v>
      </c>
      <c r="N689" s="96">
        <v>-23.88</v>
      </c>
    </row>
    <row r="690" spans="1:14" x14ac:dyDescent="0.35">
      <c r="A690" s="91">
        <v>20224</v>
      </c>
      <c r="B690" s="14" t="s">
        <v>91</v>
      </c>
      <c r="C690" s="14" t="s">
        <v>154</v>
      </c>
      <c r="D690" s="14">
        <v>100</v>
      </c>
      <c r="E690" s="92">
        <v>1.4</v>
      </c>
      <c r="F690" s="92">
        <v>0.18</v>
      </c>
      <c r="G690" s="93" t="s">
        <v>84</v>
      </c>
      <c r="H690" s="93">
        <v>1.6471261771482899E-2</v>
      </c>
      <c r="I690" s="93">
        <v>7.02</v>
      </c>
      <c r="J690" s="94">
        <v>2.5</v>
      </c>
      <c r="K690" s="94">
        <v>0.4</v>
      </c>
      <c r="L690" s="95" t="s">
        <v>84</v>
      </c>
      <c r="M690" s="96">
        <v>9.2720076479735E-2</v>
      </c>
      <c r="N690" s="96">
        <v>-23.03</v>
      </c>
    </row>
    <row r="691" spans="1:14" x14ac:dyDescent="0.35">
      <c r="A691" s="91">
        <v>20225</v>
      </c>
      <c r="B691" s="14" t="s">
        <v>92</v>
      </c>
      <c r="C691" s="14" t="s">
        <v>154</v>
      </c>
      <c r="D691" s="14">
        <v>100</v>
      </c>
      <c r="E691" s="92">
        <v>1.3</v>
      </c>
      <c r="F691" s="92">
        <v>-0.06</v>
      </c>
      <c r="G691" s="93" t="s">
        <v>84</v>
      </c>
      <c r="H691" s="93">
        <v>1.51265792810219E-2</v>
      </c>
      <c r="I691" s="93">
        <v>7.09</v>
      </c>
      <c r="J691" s="94">
        <v>2.9</v>
      </c>
      <c r="K691" s="94">
        <v>0.63</v>
      </c>
      <c r="L691" s="95" t="s">
        <v>84</v>
      </c>
      <c r="M691" s="96">
        <v>0.102402667669939</v>
      </c>
      <c r="N691" s="96">
        <v>-21.41</v>
      </c>
    </row>
    <row r="692" spans="1:14" x14ac:dyDescent="0.35">
      <c r="A692" s="91">
        <v>20226</v>
      </c>
      <c r="B692" s="14" t="s">
        <v>169</v>
      </c>
      <c r="C692" s="14" t="s">
        <v>154</v>
      </c>
      <c r="D692" s="14">
        <v>100</v>
      </c>
      <c r="E692" s="92">
        <v>2.5</v>
      </c>
      <c r="F692" s="92">
        <v>0.19</v>
      </c>
      <c r="G692" s="93" t="s">
        <v>84</v>
      </c>
      <c r="H692" s="93">
        <v>3.1399516538464199E-2</v>
      </c>
      <c r="I692" s="93">
        <v>6.01</v>
      </c>
      <c r="J692" s="94">
        <v>4.0999999999999996</v>
      </c>
      <c r="K692" s="94">
        <v>0.27</v>
      </c>
      <c r="L692" s="95" t="s">
        <v>84</v>
      </c>
      <c r="M692" s="96">
        <v>0.204021623051517</v>
      </c>
      <c r="N692" s="96">
        <v>-19.52</v>
      </c>
    </row>
    <row r="693" spans="1:14" x14ac:dyDescent="0.35">
      <c r="A693" s="91">
        <v>20227</v>
      </c>
      <c r="B693" s="14" t="s">
        <v>59</v>
      </c>
      <c r="C693" s="14" t="s">
        <v>154</v>
      </c>
      <c r="D693" s="14">
        <v>100</v>
      </c>
      <c r="E693" s="92">
        <v>2.7</v>
      </c>
      <c r="F693" s="92">
        <v>0.36</v>
      </c>
      <c r="G693" s="93" t="s">
        <v>84</v>
      </c>
      <c r="H693" s="93">
        <v>3.3359562202525901E-2</v>
      </c>
      <c r="I693" s="93">
        <v>6.42</v>
      </c>
      <c r="J693" s="94">
        <v>4.3</v>
      </c>
      <c r="K693" s="94">
        <v>0.53</v>
      </c>
      <c r="L693" s="95" t="s">
        <v>84</v>
      </c>
      <c r="M693" s="96">
        <v>0.214058063089204</v>
      </c>
      <c r="N693" s="96">
        <v>-18.920000000000002</v>
      </c>
    </row>
    <row r="694" spans="1:14" x14ac:dyDescent="0.35">
      <c r="A694" s="91">
        <v>20228</v>
      </c>
      <c r="B694" s="14" t="s">
        <v>60</v>
      </c>
      <c r="C694" s="14" t="s">
        <v>154</v>
      </c>
      <c r="D694" s="14">
        <v>100</v>
      </c>
      <c r="E694" s="92">
        <v>3.8</v>
      </c>
      <c r="F694" s="92">
        <v>0.55000000000000004</v>
      </c>
      <c r="G694" s="93" t="s">
        <v>84</v>
      </c>
      <c r="H694" s="93">
        <v>4.62138151621862E-2</v>
      </c>
      <c r="I694" s="93">
        <v>9.06</v>
      </c>
      <c r="J694" s="94">
        <v>5</v>
      </c>
      <c r="K694" s="94">
        <v>0.5</v>
      </c>
      <c r="L694" s="95" t="s">
        <v>84</v>
      </c>
      <c r="M694" s="96">
        <v>0.250633166688081</v>
      </c>
      <c r="N694" s="96">
        <v>-18.45</v>
      </c>
    </row>
    <row r="695" spans="1:14" x14ac:dyDescent="0.35">
      <c r="A695" s="91">
        <v>20229</v>
      </c>
      <c r="B695" s="14" t="s">
        <v>61</v>
      </c>
      <c r="C695" s="14" t="s">
        <v>154</v>
      </c>
      <c r="D695" s="14">
        <v>100</v>
      </c>
      <c r="E695" s="92">
        <v>2.9</v>
      </c>
      <c r="F695" s="92">
        <v>0.35</v>
      </c>
      <c r="G695" s="93" t="s">
        <v>84</v>
      </c>
      <c r="H695" s="93">
        <v>3.4362376263208601E-2</v>
      </c>
      <c r="I695" s="93">
        <v>7.86</v>
      </c>
      <c r="J695" s="94">
        <v>4.4000000000000004</v>
      </c>
      <c r="K695" s="94">
        <v>0.69</v>
      </c>
      <c r="L695" s="95" t="s">
        <v>84</v>
      </c>
      <c r="M695" s="96">
        <v>0.21843292156717001</v>
      </c>
      <c r="N695" s="96">
        <v>-17.989999999999998</v>
      </c>
    </row>
    <row r="696" spans="1:14" x14ac:dyDescent="0.35">
      <c r="A696" s="91">
        <v>20230</v>
      </c>
      <c r="B696" s="14" t="s">
        <v>62</v>
      </c>
      <c r="C696" s="14" t="s">
        <v>154</v>
      </c>
      <c r="D696" s="14">
        <v>100</v>
      </c>
      <c r="E696" s="92">
        <v>3.1</v>
      </c>
      <c r="F696" s="92">
        <v>0.49</v>
      </c>
      <c r="G696" s="93" t="s">
        <v>84</v>
      </c>
      <c r="H696" s="93">
        <v>3.8806665850325203E-2</v>
      </c>
      <c r="I696" s="93">
        <v>8.59</v>
      </c>
      <c r="J696" s="94">
        <v>4.9000000000000004</v>
      </c>
      <c r="K696" s="94">
        <v>0.72</v>
      </c>
      <c r="L696" s="95" t="s">
        <v>84</v>
      </c>
      <c r="M696" s="96">
        <v>0.248992594758844</v>
      </c>
      <c r="N696" s="96">
        <v>-19.71</v>
      </c>
    </row>
    <row r="697" spans="1:14" x14ac:dyDescent="0.35">
      <c r="A697" s="91">
        <v>20231</v>
      </c>
      <c r="B697" s="14" t="s">
        <v>63</v>
      </c>
      <c r="C697" s="14" t="s">
        <v>154</v>
      </c>
      <c r="D697" s="14">
        <v>100</v>
      </c>
      <c r="E697" s="92">
        <v>5</v>
      </c>
      <c r="F697" s="92">
        <v>0.46</v>
      </c>
      <c r="G697" s="93" t="s">
        <v>84</v>
      </c>
      <c r="H697" s="93">
        <v>6.2053719075242798E-2</v>
      </c>
      <c r="I697" s="93">
        <v>7.77</v>
      </c>
      <c r="J697" s="94">
        <v>7.8</v>
      </c>
      <c r="K697" s="94">
        <v>0.51</v>
      </c>
      <c r="L697" s="95" t="s">
        <v>84</v>
      </c>
      <c r="M697" s="96">
        <v>0.414690359611806</v>
      </c>
      <c r="N697" s="96">
        <v>-18.13</v>
      </c>
    </row>
    <row r="698" spans="1:14" x14ac:dyDescent="0.35">
      <c r="A698" s="91">
        <v>20232</v>
      </c>
      <c r="B698" s="14" t="s">
        <v>64</v>
      </c>
      <c r="C698" s="14" t="s">
        <v>154</v>
      </c>
      <c r="D698" s="14">
        <v>100</v>
      </c>
      <c r="E698" s="92">
        <v>4</v>
      </c>
      <c r="F698" s="92">
        <v>0.37</v>
      </c>
      <c r="G698" s="93" t="s">
        <v>84</v>
      </c>
      <c r="H698" s="93">
        <v>5.1410215294814897E-2</v>
      </c>
      <c r="I698" s="93">
        <v>8.32</v>
      </c>
      <c r="J698" s="94">
        <v>6.1</v>
      </c>
      <c r="K698" s="94">
        <v>0.78</v>
      </c>
      <c r="L698" s="95" t="s">
        <v>84</v>
      </c>
      <c r="M698" s="96">
        <v>0.32786871967040698</v>
      </c>
      <c r="N698" s="96">
        <v>-17.690000000000001</v>
      </c>
    </row>
    <row r="699" spans="1:14" x14ac:dyDescent="0.35">
      <c r="A699" s="91">
        <v>20233</v>
      </c>
      <c r="B699" s="14" t="s">
        <v>65</v>
      </c>
      <c r="C699" s="14" t="s">
        <v>154</v>
      </c>
      <c r="D699" s="14">
        <v>100</v>
      </c>
      <c r="E699" s="92">
        <v>1.7</v>
      </c>
      <c r="F699" s="92">
        <v>0.41</v>
      </c>
      <c r="G699" s="93" t="s">
        <v>84</v>
      </c>
      <c r="H699" s="93">
        <v>2.2556519821534799E-2</v>
      </c>
      <c r="I699" s="93">
        <v>6.73</v>
      </c>
      <c r="J699" s="94">
        <v>3</v>
      </c>
      <c r="K699" s="94">
        <v>0.28000000000000003</v>
      </c>
      <c r="L699" s="95" t="s">
        <v>84</v>
      </c>
      <c r="M699" s="96">
        <v>0.15425760786465401</v>
      </c>
      <c r="N699" s="96">
        <v>-19.79</v>
      </c>
    </row>
    <row r="700" spans="1:14" x14ac:dyDescent="0.35">
      <c r="A700" s="91">
        <v>20234</v>
      </c>
      <c r="B700" s="14" t="s">
        <v>76</v>
      </c>
      <c r="C700" s="14" t="s">
        <v>154</v>
      </c>
      <c r="D700" s="14">
        <v>100</v>
      </c>
      <c r="E700" s="92">
        <v>2.1</v>
      </c>
      <c r="F700" s="92">
        <v>0.63</v>
      </c>
      <c r="G700" s="93" t="s">
        <v>84</v>
      </c>
      <c r="H700" s="93">
        <v>2.7297095381125899E-2</v>
      </c>
      <c r="I700" s="93">
        <v>7.11</v>
      </c>
      <c r="J700" s="94">
        <v>3.7</v>
      </c>
      <c r="K700" s="94">
        <v>0.56999999999999995</v>
      </c>
      <c r="L700" s="95" t="s">
        <v>84</v>
      </c>
      <c r="M700" s="96">
        <v>0.187905416452539</v>
      </c>
      <c r="N700" s="96">
        <v>-21.24</v>
      </c>
    </row>
    <row r="701" spans="1:14" x14ac:dyDescent="0.35">
      <c r="A701" s="91">
        <v>20235</v>
      </c>
      <c r="B701" s="14" t="s">
        <v>77</v>
      </c>
      <c r="C701" s="14" t="s">
        <v>154</v>
      </c>
      <c r="D701" s="14">
        <v>100</v>
      </c>
      <c r="E701" s="92">
        <v>2.5</v>
      </c>
      <c r="F701" s="92">
        <v>0.48</v>
      </c>
      <c r="G701" s="93" t="s">
        <v>84</v>
      </c>
      <c r="H701" s="93">
        <v>3.1422307767116103E-2</v>
      </c>
      <c r="I701" s="93">
        <v>5.74</v>
      </c>
      <c r="J701" s="94">
        <v>4.5999999999999996</v>
      </c>
      <c r="K701" s="94">
        <v>0.28999999999999998</v>
      </c>
      <c r="L701" s="95" t="s">
        <v>84</v>
      </c>
      <c r="M701" s="96">
        <v>0.235964523556077</v>
      </c>
      <c r="N701" s="96">
        <v>-23.42</v>
      </c>
    </row>
    <row r="702" spans="1:14" x14ac:dyDescent="0.35">
      <c r="A702" s="91">
        <v>20236</v>
      </c>
      <c r="B702" s="14" t="s">
        <v>3</v>
      </c>
      <c r="C702" s="14" t="s">
        <v>30</v>
      </c>
      <c r="D702" s="14">
        <v>1.0469999999999999</v>
      </c>
      <c r="E702" s="92">
        <v>4</v>
      </c>
      <c r="F702" s="92">
        <v>0.75</v>
      </c>
      <c r="G702" s="93">
        <v>9.75</v>
      </c>
      <c r="H702" s="93">
        <v>0.102052325359292</v>
      </c>
      <c r="I702" s="93">
        <v>11.12</v>
      </c>
      <c r="J702" s="94">
        <v>8</v>
      </c>
      <c r="K702" s="94">
        <v>0.32</v>
      </c>
      <c r="L702" s="95">
        <v>42.9</v>
      </c>
      <c r="M702" s="96">
        <v>0.44865984897013</v>
      </c>
      <c r="N702" s="96">
        <v>-18.2</v>
      </c>
    </row>
    <row r="703" spans="1:14" x14ac:dyDescent="0.35">
      <c r="A703" s="91">
        <v>20237</v>
      </c>
      <c r="B703" s="14" t="s">
        <v>146</v>
      </c>
      <c r="C703" s="14" t="s">
        <v>30</v>
      </c>
      <c r="D703" s="14">
        <v>0.61099999999999999</v>
      </c>
      <c r="E703" s="92">
        <v>5.4</v>
      </c>
      <c r="F703" s="92">
        <v>0.55000000000000004</v>
      </c>
      <c r="G703" s="93">
        <v>9.73</v>
      </c>
      <c r="H703" s="93">
        <v>5.9455519008928502E-2</v>
      </c>
      <c r="I703" s="93">
        <v>47.34</v>
      </c>
      <c r="J703" s="94">
        <v>9.4</v>
      </c>
      <c r="K703" s="94">
        <v>0.56999999999999995</v>
      </c>
      <c r="L703" s="95">
        <v>41.4</v>
      </c>
      <c r="M703" s="96">
        <v>0.25282059592706402</v>
      </c>
      <c r="N703" s="96">
        <v>36.57</v>
      </c>
    </row>
    <row r="704" spans="1:14" x14ac:dyDescent="0.35">
      <c r="A704" s="91">
        <v>20238</v>
      </c>
      <c r="B704" s="14" t="s">
        <v>4</v>
      </c>
      <c r="C704" s="14" t="s">
        <v>30</v>
      </c>
      <c r="D704" s="14">
        <v>0.56100000000000005</v>
      </c>
      <c r="E704" s="92">
        <v>4.9000000000000004</v>
      </c>
      <c r="F704" s="92">
        <v>0.01</v>
      </c>
      <c r="G704" s="93">
        <v>9.7200000000000006</v>
      </c>
      <c r="H704" s="93">
        <v>5.4532613620122398E-2</v>
      </c>
      <c r="I704" s="93">
        <v>-4.6500000000000004</v>
      </c>
      <c r="J704" s="94">
        <v>8.6999999999999993</v>
      </c>
      <c r="K704" s="94">
        <v>0.24</v>
      </c>
      <c r="L704" s="95">
        <v>41.2</v>
      </c>
      <c r="M704" s="96">
        <v>0.23133232046176</v>
      </c>
      <c r="N704" s="96">
        <v>-26.49</v>
      </c>
    </row>
    <row r="705" spans="1:14" x14ac:dyDescent="0.35">
      <c r="A705" s="91">
        <v>20239</v>
      </c>
      <c r="B705" s="14" t="s">
        <v>11</v>
      </c>
      <c r="C705" s="14" t="s">
        <v>31</v>
      </c>
      <c r="D705" s="14">
        <v>1.05</v>
      </c>
      <c r="E705" s="92">
        <v>2.9</v>
      </c>
      <c r="F705" s="92">
        <v>0.43</v>
      </c>
      <c r="G705" s="93">
        <v>11.7</v>
      </c>
      <c r="H705" s="93">
        <v>0.12261001360328801</v>
      </c>
      <c r="I705" s="93">
        <v>4.04</v>
      </c>
      <c r="J705" s="94">
        <v>8.1999999999999993</v>
      </c>
      <c r="K705" s="94">
        <v>0.27</v>
      </c>
      <c r="L705" s="95">
        <v>30</v>
      </c>
      <c r="M705" s="96">
        <v>0.31477631231355302</v>
      </c>
      <c r="N705" s="96">
        <v>-13.21</v>
      </c>
    </row>
    <row r="706" spans="1:14" x14ac:dyDescent="0.35">
      <c r="A706" s="97">
        <v>20240</v>
      </c>
      <c r="B706" s="36" t="s">
        <v>32</v>
      </c>
      <c r="C706" s="36" t="s">
        <v>152</v>
      </c>
      <c r="D706" s="36">
        <v>3.12</v>
      </c>
      <c r="E706" s="98">
        <v>3.8</v>
      </c>
      <c r="F706" s="98">
        <v>0.65</v>
      </c>
      <c r="G706" s="99">
        <v>2.68</v>
      </c>
      <c r="H706" s="99">
        <v>8.3705386294528797E-2</v>
      </c>
      <c r="I706" s="99">
        <v>1.54</v>
      </c>
      <c r="J706" s="100">
        <v>6.5</v>
      </c>
      <c r="K706" s="100">
        <v>0.39</v>
      </c>
      <c r="L706" s="101">
        <v>43.4</v>
      </c>
      <c r="M706" s="102">
        <v>1.3549045721874899</v>
      </c>
      <c r="N706" s="102">
        <v>-26.02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C52D-85E2-48E6-AF5B-FC3C961D304B}">
  <dimension ref="A1:F15"/>
  <sheetViews>
    <sheetView workbookViewId="0">
      <selection activeCell="F15" sqref="F15"/>
    </sheetView>
  </sheetViews>
  <sheetFormatPr defaultRowHeight="14.5" x14ac:dyDescent="0.35"/>
  <cols>
    <col min="1" max="1" width="13.36328125" bestFit="1" customWidth="1"/>
    <col min="2" max="2" width="19.08984375" style="1" bestFit="1" customWidth="1"/>
    <col min="3" max="4" width="20.36328125" style="1" bestFit="1" customWidth="1"/>
    <col min="5" max="5" width="19.1796875" style="1" bestFit="1" customWidth="1"/>
    <col min="6" max="6" width="17.08984375" bestFit="1" customWidth="1"/>
    <col min="7" max="7" width="5.90625" bestFit="1" customWidth="1"/>
  </cols>
  <sheetData>
    <row r="1" spans="1:6" ht="17" thickBot="1" x14ac:dyDescent="0.5">
      <c r="A1" s="74" t="s">
        <v>12</v>
      </c>
      <c r="B1" s="75" t="s">
        <v>122</v>
      </c>
      <c r="C1" s="75" t="s">
        <v>123</v>
      </c>
      <c r="D1" s="76" t="s">
        <v>124</v>
      </c>
      <c r="E1" s="76" t="s">
        <v>125</v>
      </c>
      <c r="F1" s="77" t="s">
        <v>7</v>
      </c>
    </row>
    <row r="2" spans="1:6" x14ac:dyDescent="0.35">
      <c r="A2" s="22" t="s">
        <v>3</v>
      </c>
      <c r="B2" s="78">
        <f>AVERAGEIFS(IRMS[δ¹⁵NAir (‰)],IRMS[Name],$A2,IRMS[δ¹⁵NAir (‰)],"&lt;&gt;#N/A")-11.22</f>
        <v>2.1428571428554477E-3</v>
      </c>
      <c r="C2" s="78" cm="1">
        <f t="array" ref="C2">STDEV(IF(IRMS[Name]=$A2,IRMS[δ¹⁵NAir (‰)]))</f>
        <v>0.12769123801110388</v>
      </c>
      <c r="D2" s="79">
        <f>AVERAGEIFS(IRMS[δ¹³CVPDB (‰)],IRMS[Name],$A2,IRMS[δ¹³CVPDB (‰)],"&lt;&gt;#N/A")+18.33</f>
        <v>4.3333333333325896E-2</v>
      </c>
      <c r="E2" s="79" cm="1">
        <f t="array" ref="E2">STDEV(IF(IRMS[Name]=$A2,IRMS[δ¹³CVPDB (‰)]))</f>
        <v>7.8481523898914773E-2</v>
      </c>
      <c r="F2" s="23" cm="1">
        <f t="array" ref="F2">COUNT(IF(IRMS[Name]=$A2,IRMS[δ¹⁵NAir (‰)],NA()))</f>
        <v>42</v>
      </c>
    </row>
    <row r="3" spans="1:6" x14ac:dyDescent="0.35">
      <c r="A3" s="3" t="s">
        <v>4</v>
      </c>
      <c r="B3" s="43">
        <f>AVERAGEIFS(IRMS[δ¹⁵NAir (‰)],IRMS[Name],$A3,IRMS[δ¹⁵NAir (‰)],"&lt;&gt;#N/A")+4.52</f>
        <v>-7.0588235294124502E-3</v>
      </c>
      <c r="C3" s="43" cm="1">
        <f t="array" ref="C3">STDEV(IF(IRMS[Name]=$A3,IRMS[δ¹⁵NAir (‰)]))</f>
        <v>0.19071460044666055</v>
      </c>
      <c r="D3" s="44">
        <f>AVERAGEIFS(IRMS[δ¹³CVPDB (‰)],IRMS[Name],$A3,IRMS[δ¹³CVPDB (‰)],"&lt;&gt;#N/A")+26.39</f>
        <v>-8.6470588235293633E-2</v>
      </c>
      <c r="E3" s="44" cm="1">
        <f t="array" ref="E3">STDEV(IF(IRMS[Name]=$A3,IRMS[δ¹³CVPDB (‰)]))</f>
        <v>6.5568778438235151E-2</v>
      </c>
      <c r="F3" s="2" cm="1">
        <f t="array" ref="F3">COUNT(IF(IRMS[Name]=$A3,IRMS[δ¹⁵NAir (‰)],NA()))</f>
        <v>17</v>
      </c>
    </row>
    <row r="4" spans="1:6" x14ac:dyDescent="0.35">
      <c r="A4" s="19" t="s">
        <v>5</v>
      </c>
      <c r="B4" s="46">
        <f>AVERAGEIFS(IRMS[δ¹⁵NAir (‰)],IRMS[Name],$A4,IRMS[δ¹⁵NAir (‰)],"&lt;&gt;#N/A")-47.6</f>
        <v>1.7777777777773451E-2</v>
      </c>
      <c r="C4" s="46" cm="1">
        <f t="array" ref="C4">STDEV(IF(IRMS[Name]=$A4,IRMS[δ¹⁵NAir (‰)]))</f>
        <v>0.1606843005537395</v>
      </c>
      <c r="D4" s="47">
        <f>AVERAGEIFS(IRMS[δ¹³CVPDB (‰)],IRMS[Name],$A4,IRMS[δ¹³CVPDB (‰)],"&lt;&gt;#N/A")-37.63</f>
        <v>-1.8888888888895394E-2</v>
      </c>
      <c r="E4" s="47" cm="1">
        <f t="array" ref="E4">STDEV(IF(IRMS[Name]=$A4,IRMS[δ¹³CVPDB (‰)]))</f>
        <v>0.14242931970318098</v>
      </c>
      <c r="F4" s="20" cm="1">
        <f t="array" ref="F4">COUNT(IF(IRMS[Name]=$A4,IRMS[δ¹⁵NAir (‰)],NA()))</f>
        <v>9</v>
      </c>
    </row>
    <row r="5" spans="1:6" ht="15" thickBot="1" x14ac:dyDescent="0.4">
      <c r="A5" s="19" t="s">
        <v>146</v>
      </c>
      <c r="B5" s="46">
        <f>AVERAGEIFS(IRMS[δ¹⁵NAir (‰)],IRMS[Name],$A5,IRMS[δ¹⁵NAir (‰)],"&lt;&gt;#N/A")-47.55</f>
        <v>-1.4444444444436044E-2</v>
      </c>
      <c r="C5" s="46" cm="1">
        <f t="array" ref="C5">STDEV(IF(IRMS[Name]=$A5,IRMS[δ¹⁵NAir (‰)]))</f>
        <v>0.2065860057646155</v>
      </c>
      <c r="D5" s="47">
        <f>AVERAGEIFS(IRMS[δ¹³CVPDB (‰)],IRMS[Name],$A5,IRMS[δ¹³CVPDB (‰)],"&lt;&gt;#N/A")-36.55</f>
        <v>-1.8888888888888289E-2</v>
      </c>
      <c r="E5" s="47" cm="1">
        <f t="array" ref="E5">STDEV(IF(IRMS[Name]=$A5,IRMS[δ¹³CVPDB (‰)]))</f>
        <v>0.2031283119388122</v>
      </c>
      <c r="F5" s="20" cm="1">
        <f t="array" ref="F5">COUNT(IF(IRMS[Name]=$A5,IRMS[δ¹⁵NAir (‰)],NA()))</f>
        <v>9</v>
      </c>
    </row>
    <row r="6" spans="1:6" ht="15" thickBot="1" x14ac:dyDescent="0.4">
      <c r="A6" s="74" t="s">
        <v>13</v>
      </c>
      <c r="B6" s="75" t="s">
        <v>14</v>
      </c>
      <c r="C6" s="75" t="s">
        <v>15</v>
      </c>
      <c r="D6" s="76" t="s">
        <v>16</v>
      </c>
      <c r="E6" s="76" t="s">
        <v>17</v>
      </c>
      <c r="F6" s="80" t="s">
        <v>7</v>
      </c>
    </row>
    <row r="7" spans="1:6" ht="15" thickBot="1" x14ac:dyDescent="0.4">
      <c r="A7" s="4" t="s">
        <v>11</v>
      </c>
      <c r="B7" s="81">
        <f>AVERAGEIFS(IRMS[%N],IRMS[Name],$A7,IRMS[%N],"&lt;&gt;#N/A")-11.66</f>
        <v>-1.2941176470590676E-2</v>
      </c>
      <c r="C7" s="81" cm="1">
        <f t="array" ref="C7">STDEV(IF(IRMS[Name]=$A7,IRMS[%N]))</f>
        <v>0.38909774970247435</v>
      </c>
      <c r="D7" s="82">
        <f>AVERAGEIFS(IRMS[%C],IRMS[Name],$A7,IRMS[%C],"&lt;&gt;#N/A")-29.99</f>
        <v>5.7058823529409608E-2</v>
      </c>
      <c r="E7" s="82" cm="1">
        <f t="array" ref="E7">STDEV(IF(IRMS[Name]=$A7,IRMS[%C]))</f>
        <v>0.24524897313450539</v>
      </c>
      <c r="F7" s="21" cm="1">
        <f t="array" ref="F7">COUNT(IF(IRMS[Name]=$A7,IRMS[δ¹⁵NAir (‰)],NA()))</f>
        <v>17</v>
      </c>
    </row>
    <row r="8" spans="1:6" ht="15" thickBot="1" x14ac:dyDescent="0.4">
      <c r="F8" s="83"/>
    </row>
    <row r="9" spans="1:6" ht="17" thickBot="1" x14ac:dyDescent="0.5">
      <c r="A9" s="74" t="s">
        <v>18</v>
      </c>
      <c r="B9" s="75" t="s">
        <v>122</v>
      </c>
      <c r="C9" s="75" t="s">
        <v>123</v>
      </c>
      <c r="D9" s="76" t="s">
        <v>124</v>
      </c>
      <c r="E9" s="76" t="s">
        <v>125</v>
      </c>
      <c r="F9" s="80" t="s">
        <v>7</v>
      </c>
    </row>
    <row r="10" spans="1:6" ht="15" thickBot="1" x14ac:dyDescent="0.4">
      <c r="A10" s="5" t="s">
        <v>20</v>
      </c>
      <c r="B10" s="84">
        <f>AVERAGEIFS(IRMS[δ¹⁵NAir (‰)],IRMS[Name],$A10,IRMS[δ¹⁵NAir (‰)],"&lt;&gt;#N/A")-1.98</f>
        <v>-1.4705882352940902E-2</v>
      </c>
      <c r="C10" s="81" cm="1">
        <f t="array" ref="C10">STDEV(IF(IRMS[Name]=$A10,IRMS[δ¹⁵NAir (‰)]))</f>
        <v>0.24632594379852502</v>
      </c>
      <c r="D10" s="85">
        <f>AVERAGEIFS(IRMS[δ¹³CVPDB (‰)],IRMS[Name],$A10,IRMS[δ¹³CVPDB (‰)],"&lt;&gt;#N/A")+26.03</f>
        <v>-2.2352941176468022E-2</v>
      </c>
      <c r="E10" s="47" cm="1">
        <f t="array" ref="E10">STDEV(IF(IRMS[Name]=$A10,IRMS[δ¹³CVPDB (‰)]))</f>
        <v>7.301792688825709E-2</v>
      </c>
      <c r="F10" s="21" cm="1">
        <f t="array" ref="F10">COUNT(IF(IRMS[Name]=$A10,IRMS[δ¹⁵NAir (‰)],NA()))</f>
        <v>17</v>
      </c>
    </row>
    <row r="11" spans="1:6" ht="15" thickBot="1" x14ac:dyDescent="0.4">
      <c r="A11" s="74" t="s">
        <v>19</v>
      </c>
      <c r="B11" s="75" t="s">
        <v>14</v>
      </c>
      <c r="C11" s="75" t="s">
        <v>15</v>
      </c>
      <c r="D11" s="76" t="s">
        <v>16</v>
      </c>
      <c r="E11" s="76" t="s">
        <v>17</v>
      </c>
      <c r="F11" s="80" t="s">
        <v>7</v>
      </c>
    </row>
    <row r="12" spans="1:6" ht="15" thickBot="1" x14ac:dyDescent="0.4">
      <c r="A12" s="4" t="s">
        <v>4</v>
      </c>
      <c r="B12" s="81">
        <f>AVERAGEIFS(IRMS[%N],IRMS[Name],$A12,IRMS[%N],"&lt;&gt;#N/A")-9.52</f>
        <v>6.5882352941178723E-2</v>
      </c>
      <c r="C12" s="81" cm="1">
        <f t="array" ref="C12">STDEV(IF(IRMS[Name]=$A12,IRMS[%N]))</f>
        <v>0.32173472814434823</v>
      </c>
      <c r="D12" s="82">
        <f>AVERAGEIFS(IRMS[%C],IRMS[Name],$A12,IRMS[%C],"&lt;&gt;#N/A")-40.8</f>
        <v>5.2941176470589824E-2</v>
      </c>
      <c r="E12" s="82" cm="1">
        <f t="array" ref="E12">STDEV(IF(IRMS[Name]=$A12,IRMS[%C]))</f>
        <v>0.38424869397764944</v>
      </c>
      <c r="F12" s="21" cm="1">
        <f t="array" ref="F12">COUNT(IF(IRMS[Name]=$A12,IRMS[δ¹⁵NAir (‰)],NA()))</f>
        <v>17</v>
      </c>
    </row>
    <row r="13" spans="1:6" ht="15" thickBot="1" x14ac:dyDescent="0.4"/>
    <row r="14" spans="1:6" ht="16.5" x14ac:dyDescent="0.45">
      <c r="A14" s="86" t="s">
        <v>126</v>
      </c>
      <c r="B14" s="103" t="s">
        <v>127</v>
      </c>
      <c r="C14" s="103"/>
      <c r="D14" s="104" t="s">
        <v>128</v>
      </c>
      <c r="E14" s="104"/>
      <c r="F14" s="87" t="s">
        <v>7</v>
      </c>
    </row>
    <row r="15" spans="1:6" ht="15" thickBot="1" x14ac:dyDescent="0.4">
      <c r="A15" s="88" t="s">
        <v>12</v>
      </c>
      <c r="B15" s="105">
        <f>SQRT(((($F$2-1)*(C2^2))+(($F$3-1)*(C3^2))+(($F$4-1)*(C4^2))+(($F$5-1)*(C5^2)))/(SUM(F2:F5)-COUNT(F2:F5)))</f>
        <v>0.15695902361223688</v>
      </c>
      <c r="C15" s="105"/>
      <c r="D15" s="106">
        <f>SQRT(((($F$2-1)*(E2^2))+(($F$3-1)*(E3^2))+(($F$4-1)*(E4^2))+(($F$5-1)*(E5^2)))/(SUM(F2:F5)-COUNT(F2:F5)))</f>
        <v>0.10557730053904929</v>
      </c>
      <c r="E15" s="106"/>
      <c r="F15" s="89">
        <f>SUM(F2:F5)</f>
        <v>77</v>
      </c>
    </row>
  </sheetData>
  <mergeCells count="4">
    <mergeCell ref="B14:C14"/>
    <mergeCell ref="D14:E14"/>
    <mergeCell ref="B15:C15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</vt:lpstr>
      <vt:lpstr>IRMS</vt:lpstr>
      <vt:lpstr>QA_QC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Schwartz, Morgan</cp:lastModifiedBy>
  <dcterms:created xsi:type="dcterms:W3CDTF">2021-02-22T13:51:48Z</dcterms:created>
  <dcterms:modified xsi:type="dcterms:W3CDTF">2022-10-14T17:32:34Z</dcterms:modified>
</cp:coreProperties>
</file>