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tkqsars\"/>
    </mc:Choice>
  </mc:AlternateContent>
  <xr:revisionPtr revIDLastSave="0" documentId="13_ncr:1_{0674A72A-5BE4-4ACE-A959-4638626DC689}" xr6:coauthVersionLast="46" xr6:coauthVersionMax="46" xr10:uidLastSave="{00000000-0000-0000-0000-000000000000}"/>
  <bookViews>
    <workbookView xWindow="7725" yWindow="2985" windowWidth="20265" windowHeight="11520" xr2:uid="{FEAEA17A-D745-4C2D-8DD3-2C789FAB878F}"/>
  </bookViews>
  <sheets>
    <sheet name="Table4" sheetId="1" r:id="rId1"/>
    <sheet name="Cmax-stats" sheetId="2" r:id="rId2"/>
    <sheet name="AUC-sta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B4" i="1"/>
  <c r="E4" i="1"/>
  <c r="E5" i="1"/>
  <c r="E6" i="1"/>
  <c r="E7" i="1"/>
  <c r="E8" i="1"/>
  <c r="E9" i="1"/>
  <c r="F4" i="1"/>
  <c r="F5" i="1"/>
  <c r="F6" i="1"/>
  <c r="F7" i="1"/>
  <c r="F8" i="1"/>
  <c r="F9" i="1"/>
  <c r="G4" i="1"/>
  <c r="G5" i="1"/>
  <c r="G6" i="1"/>
  <c r="G7" i="1"/>
  <c r="G8" i="1"/>
  <c r="G9" i="1"/>
  <c r="H4" i="1"/>
  <c r="H5" i="1"/>
  <c r="H6" i="1"/>
  <c r="H7" i="1"/>
  <c r="H8" i="1"/>
  <c r="H9" i="1"/>
  <c r="I4" i="1"/>
  <c r="I5" i="1"/>
  <c r="I6" i="1"/>
  <c r="I7" i="1"/>
  <c r="I8" i="1"/>
  <c r="I9" i="1"/>
  <c r="D4" i="1"/>
  <c r="D5" i="1"/>
  <c r="D6" i="1"/>
  <c r="D7" i="1"/>
  <c r="D8" i="1"/>
  <c r="D9" i="1"/>
  <c r="C4" i="1"/>
  <c r="C5" i="1"/>
  <c r="C6" i="1"/>
  <c r="C7" i="1"/>
  <c r="C8" i="1"/>
  <c r="C9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<sst xmlns="http://schemas.openxmlformats.org/spreadsheetml/2006/main" count="52" uniqueCount="27">
  <si>
    <t>HTTK-InVitro</t>
  </si>
  <si>
    <t>HTTK-ADmet</t>
  </si>
  <si>
    <t>HTTK-Dawson</t>
  </si>
  <si>
    <t>HTTK-Pradeep</t>
  </si>
  <si>
    <t>HTTK-OPERA</t>
  </si>
  <si>
    <t>HTTK-YRandom</t>
  </si>
  <si>
    <t>R2</t>
  </si>
  <si>
    <t>RMSE</t>
  </si>
  <si>
    <t>Predictor</t>
  </si>
  <si>
    <t>R22</t>
  </si>
  <si>
    <t>Column1</t>
  </si>
  <si>
    <t>Column2</t>
  </si>
  <si>
    <t>Column3</t>
  </si>
  <si>
    <t>Column4</t>
  </si>
  <si>
    <t>Empirical Fits</t>
  </si>
  <si>
    <t>Cmax</t>
  </si>
  <si>
    <t>AUC</t>
  </si>
  <si>
    <t>R222</t>
  </si>
  <si>
    <t>QSPR</t>
  </si>
  <si>
    <t>RMSLE</t>
  </si>
  <si>
    <t>RPE</t>
  </si>
  <si>
    <t>FitsToData</t>
  </si>
  <si>
    <t>HTTK-InVitro-Measured</t>
  </si>
  <si>
    <t>RPE.low</t>
  </si>
  <si>
    <t>RPE.high</t>
  </si>
  <si>
    <t>RPE Low</t>
  </si>
  <si>
    <t>RPE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</si>
</sst>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 vertical="center"/>
    </xf>
    <xf numFmtId="2" fontId="0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3B9A44-A160-4D79-9ECA-F4DB125D595C}" name="Table1" displayName="Table1" ref="A2:I9" totalsRowShown="0" headerRowDxfId="10" dataDxfId="9">
  <autoFilter ref="A2:I9" xr:uid="{11B79BB4-92C5-4E45-B49C-36F612E26D41}"/>
  <tableColumns count="9">
    <tableColumn id="1" xr3:uid="{BD031A34-C3A7-4714-9D00-DFA26E2C2BD9}" name="Predictor" dataDxfId="8"/>
    <tableColumn id="9" xr3:uid="{D543F40E-1476-473C-B143-9F8F98CAE0C9}" name="Column4" dataDxfId="7"/>
    <tableColumn id="8" xr3:uid="{32A545F2-ADD7-49F3-BDD0-5F2703B53E3E}" name="Column3" dataDxfId="6">
      <calculatedColumnFormula>INDEX('Cmax-stats'!$A$2:$D$9,MATCH(Table1[[#This Row],[Predictor]],'Cmax-stats'!$A$2:$A$9,0),3)</calculatedColumnFormula>
    </tableColumn>
    <tableColumn id="7" xr3:uid="{C263D5CE-964A-476D-AAAC-218A3F21D030}" name="Column2" dataDxfId="5">
      <calculatedColumnFormula>INDEX('Cmax-stats'!$A$2:$D$9,MATCH(Table1[[#This Row],[Predictor]],'Cmax-stats'!$A$2:$A$9,0),4)</calculatedColumnFormula>
    </tableColumn>
    <tableColumn id="6" xr3:uid="{7F899C7B-A313-4367-9075-B3D7502E319D}" name="Column1" dataDxfId="4">
      <calculatedColumnFormula>INDEX('AUC-stats'!$A$2:$F$9,MATCH("FitsToData",'AUC-stats'!$A$2:$A$9,0),2)</calculatedColumnFormula>
    </tableColumn>
    <tableColumn id="2" xr3:uid="{996D6B90-055A-4D94-A874-98020F868AE0}" name="R2" dataDxfId="3">
      <calculatedColumnFormula>INDEX('AUC-stats'!$A$2:$F$9,MATCH("FitsToData",'AUC-stats'!$A$2:$A$9,0),3)</calculatedColumnFormula>
    </tableColumn>
    <tableColumn id="3" xr3:uid="{F332C8C5-2DB9-4C72-99CB-A6B523C08711}" name="RMSE" dataDxfId="2">
      <calculatedColumnFormula>INDEX('AUC-stats'!$A$2:$F$9,MATCH("FitsToData",'AUC-stats'!$A$2:$A$9,0),4)</calculatedColumnFormula>
    </tableColumn>
    <tableColumn id="4" xr3:uid="{83A664CF-CB94-48E9-B931-140B55FFCD99}" name="R22" dataDxfId="1">
      <calculatedColumnFormula>INDEX('AUC-stats'!$A$2:$F$9,MATCH("FitsToData",'AUC-stats'!$A$2:$A$9,0),5)</calculatedColumnFormula>
    </tableColumn>
    <tableColumn id="11" xr3:uid="{FC8770FC-F8E8-42B4-ADA8-3C323E5DBFC9}" name="R222" dataDxfId="0">
      <calculatedColumnFormula>INDEX('AUC-stats'!$A$2:$F$9,MATCH("FitsToData",'AUC-stats'!$A$2:$A$9,0),6)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E5AE0-6A96-4F05-89BB-1660FC314176}">
  <dimension ref="A1:O21"/>
  <sheetViews>
    <sheetView tabSelected="1" workbookViewId="0">
      <selection activeCell="D17" sqref="D17"/>
    </sheetView>
  </sheetViews>
  <sheetFormatPr defaultRowHeight="15" x14ac:dyDescent="0.25"/>
  <cols>
    <col min="1" max="1" width="16.140625" customWidth="1"/>
    <col min="2" max="5" width="8.85546875" bestFit="1" customWidth="1"/>
    <col min="6" max="6" width="7.7109375" bestFit="1" customWidth="1"/>
    <col min="7" max="7" width="10.5703125" bestFit="1" customWidth="1"/>
    <col min="8" max="8" width="8.7109375" bestFit="1" customWidth="1"/>
    <col min="9" max="9" width="8.7109375" customWidth="1"/>
  </cols>
  <sheetData>
    <row r="1" spans="1:15" x14ac:dyDescent="0.25">
      <c r="A1" s="5"/>
      <c r="B1" s="10" t="s">
        <v>15</v>
      </c>
      <c r="C1" s="10"/>
      <c r="D1" s="10"/>
      <c r="E1" s="10" t="s">
        <v>16</v>
      </c>
      <c r="F1" s="10"/>
      <c r="G1" s="10"/>
      <c r="H1" s="10"/>
      <c r="I1" s="10"/>
      <c r="M1" s="1"/>
      <c r="N1" s="1"/>
      <c r="O1" s="1"/>
    </row>
    <row r="2" spans="1:15" x14ac:dyDescent="0.25">
      <c r="A2" s="6" t="s">
        <v>8</v>
      </c>
      <c r="B2" s="7" t="s">
        <v>13</v>
      </c>
      <c r="C2" s="7" t="s">
        <v>12</v>
      </c>
      <c r="D2" s="7" t="s">
        <v>11</v>
      </c>
      <c r="E2" s="7" t="s">
        <v>10</v>
      </c>
      <c r="F2" s="7" t="s">
        <v>6</v>
      </c>
      <c r="G2" s="7" t="s">
        <v>7</v>
      </c>
      <c r="H2" s="7" t="s">
        <v>9</v>
      </c>
      <c r="I2" s="7" t="s">
        <v>17</v>
      </c>
      <c r="J2" s="4"/>
      <c r="K2" s="4"/>
      <c r="L2" s="4"/>
      <c r="M2" s="1"/>
      <c r="N2" s="1"/>
      <c r="O2" s="1"/>
    </row>
    <row r="3" spans="1:15" x14ac:dyDescent="0.25">
      <c r="A3" s="8" t="s">
        <v>14</v>
      </c>
      <c r="B3" s="9">
        <f>INDEX('Cmax-stats'!$A$2:$D$9,MATCH("FitsToData",'Cmax-stats'!$A$2:$A$9,0),2)</f>
        <v>0.94699999999999995</v>
      </c>
      <c r="C3" s="9">
        <f>INDEX('Cmax-stats'!$A$2:$D$9,MATCH("FitsToData",'Cmax-stats'!$A$2:$A$9,0),2)</f>
        <v>0.94699999999999995</v>
      </c>
      <c r="D3" s="9">
        <f>INDEX('Cmax-stats'!$A$2:$D$9,MATCH("FitsToData",'Cmax-stats'!$A$2:$A$9,0),4)</f>
        <v>-8.8999999999999996E-2</v>
      </c>
      <c r="E3" s="9">
        <f>INDEX('AUC-stats'!$A$2:$F$9,MATCH("FitsToData",'AUC-stats'!$A$2:$A$9,0),2)</f>
        <v>0.95899999999999996</v>
      </c>
      <c r="F3" s="9">
        <f>INDEX('AUC-stats'!$A$2:$F$9,MATCH("FitsToData",'AUC-stats'!$A$2:$A$9,0),3)</f>
        <v>0.315</v>
      </c>
      <c r="G3" s="9">
        <f>INDEX('AUC-stats'!$A$2:$F$9,MATCH("FitsToData",'AUC-stats'!$A$2:$A$9,0),4)</f>
        <v>0.29799999999999999</v>
      </c>
      <c r="H3" s="9">
        <f>INDEX('AUC-stats'!$A$2:$F$9,MATCH("FitsToData",'AUC-stats'!$A$2:$A$9,0),5)</f>
        <v>0.49</v>
      </c>
      <c r="I3" s="9">
        <f>INDEX('AUC-stats'!$A$2:$F$9,MATCH("FitsToData",'AUC-stats'!$A$2:$A$9,0),6)</f>
        <v>0.16300000000000001</v>
      </c>
      <c r="J3" s="4"/>
      <c r="K3" s="4"/>
      <c r="L3" s="4"/>
      <c r="O3" s="1"/>
    </row>
    <row r="4" spans="1:15" x14ac:dyDescent="0.25">
      <c r="A4" s="8" t="s">
        <v>0</v>
      </c>
      <c r="B4" s="9">
        <f>INDEX('Cmax-stats'!$A$2:$D$9,MATCH(Table1[[#This Row],[Predictor]],'Cmax-stats'!$A$2:$A$9,0),2)</f>
        <v>0.501</v>
      </c>
      <c r="C4" s="9">
        <f>INDEX('Cmax-stats'!$A$2:$D$9,MATCH(Table1[[#This Row],[Predictor]],'Cmax-stats'!$A$2:$A$9,0),3)</f>
        <v>0.89700000000000002</v>
      </c>
      <c r="D4" s="9">
        <f>INDEX('Cmax-stats'!$A$2:$D$9,MATCH(Table1[[#This Row],[Predictor]],'Cmax-stats'!$A$2:$A$9,0),4)</f>
        <v>-0.106</v>
      </c>
      <c r="E4" s="9">
        <f>INDEX('AUC-stats'!$A$2:$F$9,MATCH(Table1[[#This Row],[Predictor]],'AUC-stats'!$A$2:$A$9,0),2)</f>
        <v>0.38100000000000001</v>
      </c>
      <c r="F4" s="9">
        <f>INDEX('AUC-stats'!$A$2:$F$9,MATCH(Table1[[#This Row],[Predictor]],'AUC-stats'!$A$2:$A$9,0),3)</f>
        <v>1.23</v>
      </c>
      <c r="G4" s="9">
        <f>INDEX('AUC-stats'!$A$2:$F$9,MATCH(Table1[[#This Row],[Predictor]],'AUC-stats'!$A$2:$A$9,0),4)</f>
        <v>-0.81100000000000005</v>
      </c>
      <c r="H4" s="9">
        <f>INDEX('AUC-stats'!$A$2:$F$9,MATCH(Table1[[#This Row],[Predictor]],'AUC-stats'!$A$2:$A$9,0),5)</f>
        <v>-0.39800000000000002</v>
      </c>
      <c r="I4" s="9">
        <f>INDEX('AUC-stats'!$A$2:$F$9,MATCH(Table1[[#This Row],[Predictor]],'AUC-stats'!$A$2:$A$9,0),6)</f>
        <v>-0.93500000000000005</v>
      </c>
      <c r="J4" s="2"/>
      <c r="K4" s="2"/>
      <c r="L4" s="2"/>
      <c r="O4" s="1"/>
    </row>
    <row r="5" spans="1:15" x14ac:dyDescent="0.25">
      <c r="A5" s="8" t="s">
        <v>1</v>
      </c>
      <c r="B5" s="9">
        <f>INDEX('Cmax-stats'!$A$2:$D$9,MATCH(Table1[[#This Row],[Predictor]],'Cmax-stats'!$A$2:$A$9,0),2)</f>
        <v>0.60299999999999998</v>
      </c>
      <c r="C5" s="9">
        <f>INDEX('Cmax-stats'!$A$2:$D$9,MATCH(Table1[[#This Row],[Predictor]],'Cmax-stats'!$A$2:$A$9,0),3)</f>
        <v>0.8</v>
      </c>
      <c r="D5" s="9">
        <f>INDEX('Cmax-stats'!$A$2:$D$9,MATCH(Table1[[#This Row],[Predictor]],'Cmax-stats'!$A$2:$A$9,0),4)</f>
        <v>-2.69E-2</v>
      </c>
      <c r="E5" s="9">
        <f>INDEX('AUC-stats'!$A$2:$F$9,MATCH(Table1[[#This Row],[Predictor]],'AUC-stats'!$A$2:$A$9,0),2)</f>
        <v>0.54600000000000004</v>
      </c>
      <c r="F5" s="9">
        <f>INDEX('AUC-stats'!$A$2:$F$9,MATCH(Table1[[#This Row],[Predictor]],'AUC-stats'!$A$2:$A$9,0),3)</f>
        <v>1.05</v>
      </c>
      <c r="G5" s="9">
        <f>INDEX('AUC-stats'!$A$2:$F$9,MATCH(Table1[[#This Row],[Predictor]],'AUC-stats'!$A$2:$A$9,0),4)</f>
        <v>-0.67900000000000005</v>
      </c>
      <c r="H5" s="9">
        <f>INDEX('AUC-stats'!$A$2:$F$9,MATCH(Table1[[#This Row],[Predictor]],'AUC-stats'!$A$2:$A$9,0),5)</f>
        <v>-0.25700000000000001</v>
      </c>
      <c r="I5" s="9">
        <f>INDEX('AUC-stats'!$A$2:$F$9,MATCH(Table1[[#This Row],[Predictor]],'AUC-stats'!$A$2:$A$9,0),6)</f>
        <v>-0.89200000000000002</v>
      </c>
      <c r="J5" s="2"/>
      <c r="K5" s="2"/>
      <c r="L5" s="2"/>
      <c r="O5" s="1"/>
    </row>
    <row r="6" spans="1:15" x14ac:dyDescent="0.25">
      <c r="A6" s="8" t="s">
        <v>2</v>
      </c>
      <c r="B6" s="9">
        <f>INDEX('Cmax-stats'!$A$2:$D$9,MATCH(Table1[[#This Row],[Predictor]],'Cmax-stats'!$A$2:$A$9,0),2)</f>
        <v>0.53600000000000003</v>
      </c>
      <c r="C6" s="9">
        <f>INDEX('Cmax-stats'!$A$2:$D$9,MATCH(Table1[[#This Row],[Predictor]],'Cmax-stats'!$A$2:$A$9,0),3)</f>
        <v>0.86599999999999999</v>
      </c>
      <c r="D6" s="9">
        <f>INDEX('Cmax-stats'!$A$2:$D$9,MATCH(Table1[[#This Row],[Predictor]],'Cmax-stats'!$A$2:$A$9,0),4)</f>
        <v>-9.1899999999999996E-2</v>
      </c>
      <c r="E6" s="9">
        <f>INDEX('AUC-stats'!$A$2:$F$9,MATCH(Table1[[#This Row],[Predictor]],'AUC-stats'!$A$2:$A$9,0),2)</f>
        <v>0.501</v>
      </c>
      <c r="F6" s="9">
        <f>INDEX('AUC-stats'!$A$2:$F$9,MATCH(Table1[[#This Row],[Predictor]],'AUC-stats'!$A$2:$A$9,0),3)</f>
        <v>1.1000000000000001</v>
      </c>
      <c r="G6" s="9">
        <f>INDEX('AUC-stats'!$A$2:$F$9,MATCH(Table1[[#This Row],[Predictor]],'AUC-stats'!$A$2:$A$9,0),4)</f>
        <v>-0.82799999999999996</v>
      </c>
      <c r="H6" s="9">
        <f>INDEX('AUC-stats'!$A$2:$F$9,MATCH(Table1[[#This Row],[Predictor]],'AUC-stats'!$A$2:$A$9,0),5)</f>
        <v>-0.64100000000000001</v>
      </c>
      <c r="I6" s="9">
        <f>INDEX('AUC-stats'!$A$2:$F$9,MATCH(Table1[[#This Row],[Predictor]],'AUC-stats'!$A$2:$A$9,0),6)</f>
        <v>-0.92700000000000005</v>
      </c>
      <c r="J6" s="2"/>
      <c r="K6" s="2"/>
      <c r="L6" s="2"/>
      <c r="O6" s="1"/>
    </row>
    <row r="7" spans="1:15" x14ac:dyDescent="0.25">
      <c r="A7" s="8" t="s">
        <v>3</v>
      </c>
      <c r="B7" s="9">
        <f>INDEX('Cmax-stats'!$A$2:$D$9,MATCH(Table1[[#This Row],[Predictor]],'Cmax-stats'!$A$2:$A$9,0),2)</f>
        <v>0.505</v>
      </c>
      <c r="C7" s="9">
        <f>INDEX('Cmax-stats'!$A$2:$D$9,MATCH(Table1[[#This Row],[Predictor]],'Cmax-stats'!$A$2:$A$9,0),3)</f>
        <v>0.89400000000000002</v>
      </c>
      <c r="D7" s="9">
        <f>INDEX('Cmax-stats'!$A$2:$D$9,MATCH(Table1[[#This Row],[Predictor]],'Cmax-stats'!$A$2:$A$9,0),4)</f>
        <v>-0.22800000000000001</v>
      </c>
      <c r="E7" s="9">
        <f>INDEX('AUC-stats'!$A$2:$F$9,MATCH(Table1[[#This Row],[Predictor]],'AUC-stats'!$A$2:$A$9,0),2)</f>
        <v>0.29699999999999999</v>
      </c>
      <c r="F7" s="9">
        <f>INDEX('AUC-stats'!$A$2:$F$9,MATCH(Table1[[#This Row],[Predictor]],'AUC-stats'!$A$2:$A$9,0),3)</f>
        <v>1.31</v>
      </c>
      <c r="G7" s="9">
        <f>INDEX('AUC-stats'!$A$2:$F$9,MATCH(Table1[[#This Row],[Predictor]],'AUC-stats'!$A$2:$A$9,0),4)</f>
        <v>-0.89100000000000001</v>
      </c>
      <c r="H7" s="9">
        <f>INDEX('AUC-stats'!$A$2:$F$9,MATCH(Table1[[#This Row],[Predictor]],'AUC-stats'!$A$2:$A$9,0),5)</f>
        <v>-0.48599999999999999</v>
      </c>
      <c r="I7" s="9">
        <f>INDEX('AUC-stats'!$A$2:$F$9,MATCH(Table1[[#This Row],[Predictor]],'AUC-stats'!$A$2:$A$9,0),6)</f>
        <v>-0.97799999999999998</v>
      </c>
      <c r="J7" s="2"/>
      <c r="K7" s="2"/>
      <c r="L7" s="2"/>
    </row>
    <row r="8" spans="1:15" x14ac:dyDescent="0.25">
      <c r="A8" s="8" t="s">
        <v>4</v>
      </c>
      <c r="B8" s="9">
        <f>INDEX('Cmax-stats'!$A$2:$D$9,MATCH(Table1[[#This Row],[Predictor]],'Cmax-stats'!$A$2:$A$9,0),2)</f>
        <v>0.52200000000000002</v>
      </c>
      <c r="C8" s="9">
        <f>INDEX('Cmax-stats'!$A$2:$D$9,MATCH(Table1[[#This Row],[Predictor]],'Cmax-stats'!$A$2:$A$9,0),3)</f>
        <v>0.878</v>
      </c>
      <c r="D8" s="9">
        <f>INDEX('Cmax-stats'!$A$2:$D$9,MATCH(Table1[[#This Row],[Predictor]],'Cmax-stats'!$A$2:$A$9,0),4)</f>
        <v>1.2E-2</v>
      </c>
      <c r="E8" s="9">
        <f>INDEX('AUC-stats'!$A$2:$F$9,MATCH(Table1[[#This Row],[Predictor]],'AUC-stats'!$A$2:$A$9,0),2)</f>
        <v>0.46</v>
      </c>
      <c r="F8" s="9">
        <f>INDEX('AUC-stats'!$A$2:$F$9,MATCH(Table1[[#This Row],[Predictor]],'AUC-stats'!$A$2:$A$9,0),3)</f>
        <v>1.1499999999999999</v>
      </c>
      <c r="G8" s="9">
        <f>INDEX('AUC-stats'!$A$2:$F$9,MATCH(Table1[[#This Row],[Predictor]],'AUC-stats'!$A$2:$A$9,0),4)</f>
        <v>-0.71499999999999997</v>
      </c>
      <c r="H8" s="9">
        <f>INDEX('AUC-stats'!$A$2:$F$9,MATCH(Table1[[#This Row],[Predictor]],'AUC-stats'!$A$2:$A$9,0),5)</f>
        <v>-0.36599999999999999</v>
      </c>
      <c r="I8" s="9">
        <f>INDEX('AUC-stats'!$A$2:$F$9,MATCH(Table1[[#This Row],[Predictor]],'AUC-stats'!$A$2:$A$9,0),6)</f>
        <v>-0.89300000000000002</v>
      </c>
      <c r="J8" s="2"/>
      <c r="K8" s="2"/>
      <c r="L8" s="2"/>
    </row>
    <row r="9" spans="1:15" x14ac:dyDescent="0.25">
      <c r="A9" s="8" t="s">
        <v>5</v>
      </c>
      <c r="B9" s="9">
        <f>INDEX('Cmax-stats'!$A$2:$D$9,MATCH(Table1[[#This Row],[Predictor]],'Cmax-stats'!$A$2:$A$9,0),2)</f>
        <v>0.377</v>
      </c>
      <c r="C9" s="9">
        <f>INDEX('Cmax-stats'!$A$2:$D$9,MATCH(Table1[[#This Row],[Predictor]],'Cmax-stats'!$A$2:$A$9,0),3)</f>
        <v>1</v>
      </c>
      <c r="D9" s="9">
        <f>INDEX('Cmax-stats'!$A$2:$D$9,MATCH(Table1[[#This Row],[Predictor]],'Cmax-stats'!$A$2:$A$9,0),4)</f>
        <v>0.19</v>
      </c>
      <c r="E9" s="9">
        <f>INDEX('AUC-stats'!$A$2:$F$9,MATCH(Table1[[#This Row],[Predictor]],'AUC-stats'!$A$2:$A$9,0),2)</f>
        <v>5.0200000000000002E-2</v>
      </c>
      <c r="F9" s="9">
        <f>INDEX('AUC-stats'!$A$2:$F$9,MATCH(Table1[[#This Row],[Predictor]],'AUC-stats'!$A$2:$A$9,0),3)</f>
        <v>1.52</v>
      </c>
      <c r="G9" s="9">
        <f>INDEX('AUC-stats'!$A$2:$F$9,MATCH(Table1[[#This Row],[Predictor]],'AUC-stats'!$A$2:$A$9,0),4)</f>
        <v>-0.78</v>
      </c>
      <c r="H9" s="9">
        <f>INDEX('AUC-stats'!$A$2:$F$9,MATCH(Table1[[#This Row],[Predictor]],'AUC-stats'!$A$2:$A$9,0),5)</f>
        <v>-0.13800000000000001</v>
      </c>
      <c r="I9" s="9">
        <f>INDEX('AUC-stats'!$A$2:$F$9,MATCH(Table1[[#This Row],[Predictor]],'AUC-stats'!$A$2:$A$9,0),6)</f>
        <v>-0.98199999999999998</v>
      </c>
      <c r="J9" s="2"/>
      <c r="K9" s="2"/>
      <c r="L9" s="2"/>
    </row>
    <row r="10" spans="1:15" x14ac:dyDescent="0.25">
      <c r="B10" s="3"/>
      <c r="C10" s="3"/>
      <c r="D10" s="3"/>
      <c r="E10" s="3"/>
      <c r="F10" s="3"/>
      <c r="G10" s="3"/>
      <c r="H10" s="3"/>
      <c r="I10" s="3"/>
      <c r="M10" s="1"/>
      <c r="N10" s="1"/>
      <c r="O10" s="1"/>
    </row>
    <row r="11" spans="1:15" x14ac:dyDescent="0.25">
      <c r="B11" t="s">
        <v>6</v>
      </c>
      <c r="C11" t="s">
        <v>19</v>
      </c>
      <c r="D11" t="s">
        <v>20</v>
      </c>
      <c r="E11" t="s">
        <v>6</v>
      </c>
      <c r="F11" t="s">
        <v>19</v>
      </c>
      <c r="G11" t="s">
        <v>20</v>
      </c>
      <c r="H11" t="s">
        <v>25</v>
      </c>
      <c r="I11" t="s">
        <v>26</v>
      </c>
      <c r="M11" s="1"/>
      <c r="N11" s="1"/>
      <c r="O11" s="1"/>
    </row>
    <row r="12" spans="1:15" x14ac:dyDescent="0.25">
      <c r="M12" s="1"/>
      <c r="N12" s="1"/>
      <c r="O12" s="1"/>
    </row>
    <row r="13" spans="1:15" x14ac:dyDescent="0.25">
      <c r="M13" s="1"/>
      <c r="N13" s="1"/>
      <c r="O13" s="1"/>
    </row>
    <row r="14" spans="1:15" x14ac:dyDescent="0.25">
      <c r="G14" s="1"/>
      <c r="H14" s="1"/>
      <c r="I14" s="1"/>
      <c r="M14" s="1"/>
      <c r="N14" s="1"/>
      <c r="O14" s="1"/>
    </row>
    <row r="15" spans="1:15" x14ac:dyDescent="0.25">
      <c r="G15" s="1"/>
      <c r="H15" s="1"/>
      <c r="I15" s="1"/>
      <c r="M15" s="1"/>
      <c r="N15" s="1"/>
      <c r="O15" s="1"/>
    </row>
    <row r="16" spans="1:15" x14ac:dyDescent="0.25">
      <c r="G16" s="1"/>
      <c r="H16" s="1"/>
      <c r="I16" s="1"/>
      <c r="M16" s="1"/>
      <c r="N16" s="1"/>
      <c r="O16" s="1"/>
    </row>
    <row r="17" spans="7:13" x14ac:dyDescent="0.25">
      <c r="G17" s="1"/>
      <c r="H17" s="1"/>
      <c r="I17" s="1"/>
      <c r="M17" s="1"/>
    </row>
    <row r="18" spans="7:13" x14ac:dyDescent="0.25">
      <c r="G18" s="1"/>
      <c r="H18" s="1"/>
      <c r="I18" s="1"/>
      <c r="M18" s="1"/>
    </row>
    <row r="19" spans="7:13" x14ac:dyDescent="0.25">
      <c r="G19" s="1"/>
      <c r="H19" s="1"/>
      <c r="I19" s="1"/>
      <c r="M19" s="1"/>
    </row>
    <row r="20" spans="7:13" x14ac:dyDescent="0.25">
      <c r="M20" s="1"/>
    </row>
    <row r="21" spans="7:13" x14ac:dyDescent="0.25">
      <c r="M21" s="1"/>
    </row>
  </sheetData>
  <mergeCells count="2">
    <mergeCell ref="B1:D1"/>
    <mergeCell ref="E1:I1"/>
  </mergeCells>
  <phoneticPr fontId="2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F21A3-F045-4D6E-946A-E6C2D0038CF3}">
  <dimension ref="A1:D9"/>
  <sheetViews>
    <sheetView workbookViewId="0">
      <selection activeCell="C3" sqref="C3"/>
    </sheetView>
  </sheetViews>
  <sheetFormatPr defaultRowHeight="15" x14ac:dyDescent="0.25"/>
  <sheetData>
    <row r="1" spans="1:4" x14ac:dyDescent="0.25">
      <c r="A1" t="s">
        <v>18</v>
      </c>
      <c r="B1" t="s">
        <v>6</v>
      </c>
      <c r="C1" t="s">
        <v>19</v>
      </c>
      <c r="D1" t="s">
        <v>20</v>
      </c>
    </row>
    <row r="2" spans="1:4" x14ac:dyDescent="0.25">
      <c r="A2" t="s">
        <v>0</v>
      </c>
      <c r="B2">
        <v>0.501</v>
      </c>
      <c r="C2">
        <v>0.89700000000000002</v>
      </c>
      <c r="D2">
        <v>-0.106</v>
      </c>
    </row>
    <row r="3" spans="1:4" x14ac:dyDescent="0.25">
      <c r="A3" t="s">
        <v>1</v>
      </c>
      <c r="B3">
        <v>0.60299999999999998</v>
      </c>
      <c r="C3">
        <v>0.8</v>
      </c>
      <c r="D3">
        <v>-2.69E-2</v>
      </c>
    </row>
    <row r="4" spans="1:4" x14ac:dyDescent="0.25">
      <c r="A4" t="s">
        <v>2</v>
      </c>
      <c r="B4">
        <v>0.53600000000000003</v>
      </c>
      <c r="C4">
        <v>0.86599999999999999</v>
      </c>
      <c r="D4">
        <v>-9.1899999999999996E-2</v>
      </c>
    </row>
    <row r="5" spans="1:4" x14ac:dyDescent="0.25">
      <c r="A5" t="s">
        <v>3</v>
      </c>
      <c r="B5">
        <v>0.505</v>
      </c>
      <c r="C5">
        <v>0.89400000000000002</v>
      </c>
      <c r="D5">
        <v>-0.22800000000000001</v>
      </c>
    </row>
    <row r="6" spans="1:4" x14ac:dyDescent="0.25">
      <c r="A6" t="s">
        <v>4</v>
      </c>
      <c r="B6">
        <v>0.52200000000000002</v>
      </c>
      <c r="C6">
        <v>0.878</v>
      </c>
      <c r="D6">
        <v>1.2E-2</v>
      </c>
    </row>
    <row r="7" spans="1:4" x14ac:dyDescent="0.25">
      <c r="A7" t="s">
        <v>21</v>
      </c>
      <c r="B7">
        <v>0.94699999999999995</v>
      </c>
      <c r="C7">
        <v>0.29399999999999998</v>
      </c>
      <c r="D7">
        <v>-8.8999999999999996E-2</v>
      </c>
    </row>
    <row r="8" spans="1:4" x14ac:dyDescent="0.25">
      <c r="A8" t="s">
        <v>5</v>
      </c>
      <c r="B8">
        <v>0.377</v>
      </c>
      <c r="C8">
        <v>1</v>
      </c>
      <c r="D8">
        <v>0.19</v>
      </c>
    </row>
    <row r="9" spans="1:4" x14ac:dyDescent="0.25">
      <c r="A9" t="s">
        <v>22</v>
      </c>
      <c r="B9">
        <v>0.53800000000000003</v>
      </c>
      <c r="C9">
        <v>0.93300000000000005</v>
      </c>
      <c r="D9">
        <v>4.1799999999999997E-2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9BC2-251A-4C09-B1F4-89BA489CD7D8}">
  <dimension ref="A1:F9"/>
  <sheetViews>
    <sheetView workbookViewId="0">
      <selection activeCell="F15" sqref="F15"/>
    </sheetView>
  </sheetViews>
  <sheetFormatPr defaultRowHeight="15" x14ac:dyDescent="0.25"/>
  <sheetData>
    <row r="1" spans="1:6" x14ac:dyDescent="0.25">
      <c r="A1" t="s">
        <v>18</v>
      </c>
      <c r="B1" t="s">
        <v>6</v>
      </c>
      <c r="C1" t="s">
        <v>19</v>
      </c>
      <c r="D1" t="s">
        <v>20</v>
      </c>
      <c r="E1" t="s">
        <v>23</v>
      </c>
      <c r="F1" t="s">
        <v>24</v>
      </c>
    </row>
    <row r="2" spans="1:6" x14ac:dyDescent="0.25">
      <c r="A2" t="s">
        <v>0</v>
      </c>
      <c r="B2">
        <v>0.38100000000000001</v>
      </c>
      <c r="C2">
        <v>1.23</v>
      </c>
      <c r="D2">
        <v>-0.81100000000000005</v>
      </c>
      <c r="E2">
        <v>-0.39800000000000002</v>
      </c>
      <c r="F2">
        <v>-0.93500000000000005</v>
      </c>
    </row>
    <row r="3" spans="1:6" x14ac:dyDescent="0.25">
      <c r="A3" t="s">
        <v>1</v>
      </c>
      <c r="B3">
        <v>0.54600000000000004</v>
      </c>
      <c r="C3">
        <v>1.05</v>
      </c>
      <c r="D3">
        <v>-0.67900000000000005</v>
      </c>
      <c r="E3">
        <v>-0.25700000000000001</v>
      </c>
      <c r="F3">
        <v>-0.89200000000000002</v>
      </c>
    </row>
    <row r="4" spans="1:6" x14ac:dyDescent="0.25">
      <c r="A4" t="s">
        <v>2</v>
      </c>
      <c r="B4">
        <v>0.501</v>
      </c>
      <c r="C4">
        <v>1.1000000000000001</v>
      </c>
      <c r="D4">
        <v>-0.82799999999999996</v>
      </c>
      <c r="E4">
        <v>-0.64100000000000001</v>
      </c>
      <c r="F4">
        <v>-0.92700000000000005</v>
      </c>
    </row>
    <row r="5" spans="1:6" x14ac:dyDescent="0.25">
      <c r="A5" t="s">
        <v>3</v>
      </c>
      <c r="B5">
        <v>0.29699999999999999</v>
      </c>
      <c r="C5">
        <v>1.31</v>
      </c>
      <c r="D5">
        <v>-0.89100000000000001</v>
      </c>
      <c r="E5">
        <v>-0.48599999999999999</v>
      </c>
      <c r="F5">
        <v>-0.97799999999999998</v>
      </c>
    </row>
    <row r="6" spans="1:6" x14ac:dyDescent="0.25">
      <c r="A6" t="s">
        <v>4</v>
      </c>
      <c r="B6">
        <v>0.46</v>
      </c>
      <c r="C6">
        <v>1.1499999999999999</v>
      </c>
      <c r="D6">
        <v>-0.71499999999999997</v>
      </c>
      <c r="E6">
        <v>-0.36599999999999999</v>
      </c>
      <c r="F6">
        <v>-0.89300000000000002</v>
      </c>
    </row>
    <row r="7" spans="1:6" x14ac:dyDescent="0.25">
      <c r="A7" t="s">
        <v>21</v>
      </c>
      <c r="B7">
        <v>0.95899999999999996</v>
      </c>
      <c r="C7">
        <v>0.315</v>
      </c>
      <c r="D7">
        <v>0.29799999999999999</v>
      </c>
      <c r="E7">
        <v>0.49</v>
      </c>
      <c r="F7">
        <v>0.16300000000000001</v>
      </c>
    </row>
    <row r="8" spans="1:6" x14ac:dyDescent="0.25">
      <c r="A8" t="s">
        <v>5</v>
      </c>
      <c r="B8">
        <v>5.0200000000000002E-2</v>
      </c>
      <c r="C8">
        <v>1.52</v>
      </c>
      <c r="D8">
        <v>-0.78</v>
      </c>
      <c r="E8">
        <v>-0.13800000000000001</v>
      </c>
      <c r="F8">
        <v>-0.98199999999999998</v>
      </c>
    </row>
    <row r="9" spans="1:6" x14ac:dyDescent="0.25">
      <c r="A9" t="s">
        <v>22</v>
      </c>
      <c r="B9">
        <v>0.53300000000000003</v>
      </c>
      <c r="C9">
        <v>1.2</v>
      </c>
      <c r="D9">
        <v>-0.75</v>
      </c>
      <c r="E9">
        <v>-0.27200000000000002</v>
      </c>
      <c r="F9">
        <v>-0.90800000000000003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Table4</vt:lpstr>
      <vt:lpstr>Cmax-stats</vt:lpstr>
      <vt:lpstr>AUC-stats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Wambaugh, John</dc:creator>
  <cp:lastModifiedBy>Wambaugh, John</cp:lastModifiedBy>
  <dcterms:created xsi:type="dcterms:W3CDTF">2021-08-31T21:33:55Z</dcterms:created>
  <dcterms:modified xsi:type="dcterms:W3CDTF">2021-10-29T13:32:35Z</dcterms:modified>
</cp:coreProperties>
</file>