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tkqsars\"/>
    </mc:Choice>
  </mc:AlternateContent>
  <xr:revisionPtr revIDLastSave="0" documentId="13_ncr:1_{903980E0-FA33-401A-87F8-50DEA0721874}" xr6:coauthVersionLast="46" xr6:coauthVersionMax="46" xr10:uidLastSave="{00000000-0000-0000-0000-000000000000}"/>
  <bookViews>
    <workbookView xWindow="1485" yWindow="855" windowWidth="20895" windowHeight="11955" xr2:uid="{FEAEA17A-D745-4C2D-8DD3-2C789FAB878F}"/>
  </bookViews>
  <sheets>
    <sheet name="Table4" sheetId="1" r:id="rId1"/>
    <sheet name="main-stats-table" sheetId="4" r:id="rId2"/>
    <sheet name="Cmax-stats" sheetId="2" r:id="rId3"/>
    <sheet name="AUC-sta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K5" i="1"/>
  <c r="J5" i="1"/>
  <c r="I5" i="1"/>
  <c r="H5" i="1"/>
  <c r="G5" i="1"/>
  <c r="F5" i="1"/>
  <c r="E5" i="1"/>
  <c r="D5" i="1"/>
  <c r="E3" i="1"/>
  <c r="E4" i="1"/>
  <c r="E6" i="1"/>
  <c r="E7" i="1"/>
  <c r="E8" i="1"/>
  <c r="E9" i="1"/>
  <c r="E10" i="1"/>
  <c r="C3" i="1"/>
  <c r="C4" i="1"/>
  <c r="C6" i="1"/>
  <c r="C7" i="1"/>
  <c r="C8" i="1"/>
  <c r="C9" i="1"/>
  <c r="C10" i="1"/>
  <c r="B3" i="1"/>
  <c r="B4" i="1"/>
  <c r="B6" i="1"/>
  <c r="B7" i="1"/>
  <c r="B8" i="1"/>
  <c r="B9" i="1"/>
  <c r="B10" i="1"/>
  <c r="D3" i="1"/>
  <c r="F3" i="1"/>
  <c r="G3" i="1"/>
  <c r="H3" i="1"/>
  <c r="I3" i="1"/>
  <c r="J3" i="1"/>
  <c r="K3" i="1"/>
  <c r="D4" i="1"/>
  <c r="G4" i="1"/>
  <c r="G6" i="1"/>
  <c r="G7" i="1"/>
  <c r="G8" i="1"/>
  <c r="G9" i="1"/>
  <c r="G10" i="1"/>
  <c r="H4" i="1"/>
  <c r="H6" i="1"/>
  <c r="H7" i="1"/>
  <c r="H8" i="1"/>
  <c r="H9" i="1"/>
  <c r="H10" i="1"/>
  <c r="I4" i="1"/>
  <c r="I6" i="1"/>
  <c r="I7" i="1"/>
  <c r="I8" i="1"/>
  <c r="I9" i="1"/>
  <c r="I10" i="1"/>
  <c r="J4" i="1"/>
  <c r="J6" i="1"/>
  <c r="J7" i="1"/>
  <c r="J8" i="1"/>
  <c r="J9" i="1"/>
  <c r="J10" i="1"/>
  <c r="K4" i="1"/>
  <c r="K6" i="1"/>
  <c r="K7" i="1"/>
  <c r="K8" i="1"/>
  <c r="K9" i="1"/>
  <c r="K10" i="1"/>
  <c r="F4" i="1"/>
  <c r="F6" i="1"/>
  <c r="F7" i="1"/>
  <c r="F8" i="1"/>
  <c r="F9" i="1"/>
  <c r="F10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<sst xmlns="http://schemas.openxmlformats.org/spreadsheetml/2006/main" count="78" uniqueCount="41">
  <si>
    <t>HTTK-InVitro</t>
  </si>
  <si>
    <t>HTTK-ADmet</t>
  </si>
  <si>
    <t>HTTK-Dawson</t>
  </si>
  <si>
    <t>HTTK-Pradeep</t>
  </si>
  <si>
    <t>HTTK-OPERA</t>
  </si>
  <si>
    <t>HTTK-YRandom</t>
  </si>
  <si>
    <t>R2</t>
  </si>
  <si>
    <t>RMSE</t>
  </si>
  <si>
    <t>Predictor</t>
  </si>
  <si>
    <t>R22</t>
  </si>
  <si>
    <t>Column1</t>
  </si>
  <si>
    <t>Column2</t>
  </si>
  <si>
    <t>Column3</t>
  </si>
  <si>
    <t>Column4</t>
  </si>
  <si>
    <t>Empirical Fits</t>
  </si>
  <si>
    <t>Cmax</t>
  </si>
  <si>
    <t>AUC</t>
  </si>
  <si>
    <t>R222</t>
  </si>
  <si>
    <t>QSPR</t>
  </si>
  <si>
    <t>RMSLE</t>
  </si>
  <si>
    <t>RPE</t>
  </si>
  <si>
    <t>FitsToData</t>
  </si>
  <si>
    <t>HTTK-InVitro-Measured</t>
  </si>
  <si>
    <t>RPE.low</t>
  </si>
  <si>
    <t>RPE.high</t>
  </si>
  <si>
    <t>RPE Low</t>
  </si>
  <si>
    <t>RPE High</t>
  </si>
  <si>
    <t>AAFE</t>
  </si>
  <si>
    <t>MRPE</t>
  </si>
  <si>
    <t>RMSLE.early</t>
  </si>
  <si>
    <t>RMSLE.late</t>
  </si>
  <si>
    <t>AAFE.early</t>
  </si>
  <si>
    <t>AAFE.late</t>
  </si>
  <si>
    <t>MRPE.early</t>
  </si>
  <si>
    <t>MRPE.late</t>
  </si>
  <si>
    <t>RMSLE.bychem</t>
  </si>
  <si>
    <t>RMSLE.bychem.early</t>
  </si>
  <si>
    <t>RMSLE.bychem.late</t>
  </si>
  <si>
    <t>Full Time Course</t>
  </si>
  <si>
    <t>mRMSLE.by.chem</t>
  </si>
  <si>
    <t>mRMSLE.all.points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</si>
</sst>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B9A44-A160-4D79-9ECA-F4DB125D595C}" name="Table1" displayName="Table1" ref="A2:K10" totalsRowShown="0" headerRowDxfId="12" dataDxfId="11">
  <autoFilter ref="A2:K10" xr:uid="{11B79BB4-92C5-4E45-B49C-36F612E26D41}"/>
  <tableColumns count="11">
    <tableColumn id="1" xr3:uid="{BD031A34-C3A7-4714-9D00-DFA26E2C2BD9}" name="Predictor" dataDxfId="10"/>
    <tableColumn id="10" xr3:uid="{625CEBB3-B0ED-481F-AC16-700A74874C2B}" name="mRMSLE.by.chem" dataDxfId="9">
      <calculatedColumnFormula>INDEX('main-stats-table'!$A$1:$H$13,11,MATCH($A3,'main-stats-table'!$A$1:$H$1,0))</calculatedColumnFormula>
    </tableColumn>
    <tableColumn id="5" xr3:uid="{ECC465F2-0ECF-4E77-86D1-0A2FF10232CE}" name="mRMSLE.all.points" dataDxfId="8">
      <calculatedColumnFormula>INDEX('main-stats-table'!$A$1:$H$13,3,MATCH($A3,'main-stats-table'!$A$1:$H$1,0))</calculatedColumnFormula>
    </tableColumn>
    <tableColumn id="9" xr3:uid="{D543F40E-1476-473C-B143-9F8F98CAE0C9}" name="Column4" dataDxfId="7"/>
    <tableColumn id="8" xr3:uid="{32A545F2-ADD7-49F3-BDD0-5F2703B53E3E}" name="Column3" dataDxfId="6">
      <calculatedColumnFormula>INDEX('Cmax-stats'!$A$2:$D$9,MATCH(Table1[[#This Row],[Predictor]],'Cmax-stats'!$A$2:$A$9,0),3)</calculatedColumnFormula>
    </tableColumn>
    <tableColumn id="7" xr3:uid="{C263D5CE-964A-476D-AAAC-218A3F21D030}" name="Column2" dataDxfId="5">
      <calculatedColumnFormula>INDEX('Cmax-stats'!$A$2:$D$9,MATCH(Table1[[#This Row],[Predictor]],'Cmax-stats'!$A$2:$A$9,0),4)</calculatedColumnFormula>
    </tableColumn>
    <tableColumn id="6" xr3:uid="{7F899C7B-A313-4367-9075-B3D7502E319D}" name="Column1" dataDxfId="4">
      <calculatedColumnFormula>INDEX('AUC-stats'!$A$2:$F$9,MATCH("FitsToData",'AUC-stats'!$A$2:$A$9,0),2)</calculatedColumnFormula>
    </tableColumn>
    <tableColumn id="2" xr3:uid="{996D6B90-055A-4D94-A874-98020F868AE0}" name="R2" dataDxfId="3">
      <calculatedColumnFormula>INDEX('AUC-stats'!$A$2:$F$9,MATCH("FitsToData",'AUC-stats'!$A$2:$A$9,0),3)</calculatedColumnFormula>
    </tableColumn>
    <tableColumn id="3" xr3:uid="{F332C8C5-2DB9-4C72-99CB-A6B523C08711}" name="RMSE" dataDxfId="2">
      <calculatedColumnFormula>INDEX('AUC-stats'!$A$2:$F$9,MATCH("FitsToData",'AUC-stats'!$A$2:$A$9,0),4)</calculatedColumnFormula>
    </tableColumn>
    <tableColumn id="4" xr3:uid="{83A664CF-CB94-48E9-B931-140B55FFCD99}" name="R22" dataDxfId="1">
      <calculatedColumnFormula>INDEX('AUC-stats'!$A$2:$F$9,MATCH("FitsToData",'AUC-stats'!$A$2:$A$9,0),5)</calculatedColumnFormula>
    </tableColumn>
    <tableColumn id="11" xr3:uid="{FC8770FC-F8E8-42B4-ADA8-3C323E5DBFC9}" name="R222" dataDxfId="0">
      <calculatedColumnFormula>INDEX('AUC-stats'!$A$2:$F$9,MATCH("FitsToData",'AUC-stats'!$A$2:$A$9,0),6)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5AE0-6A96-4F05-89BB-1660FC314176}">
  <dimension ref="A1:Q22"/>
  <sheetViews>
    <sheetView tabSelected="1" workbookViewId="0">
      <selection activeCell="K12" sqref="B12:K12"/>
    </sheetView>
  </sheetViews>
  <sheetFormatPr defaultRowHeight="15" x14ac:dyDescent="0.25"/>
  <cols>
    <col min="1" max="1" width="21.28515625" customWidth="1"/>
    <col min="2" max="3" width="8.85546875" customWidth="1"/>
    <col min="4" max="7" width="8.85546875" bestFit="1" customWidth="1"/>
    <col min="8" max="8" width="7.7109375" bestFit="1" customWidth="1"/>
    <col min="9" max="9" width="10.5703125" bestFit="1" customWidth="1"/>
    <col min="10" max="10" width="8.7109375" bestFit="1" customWidth="1"/>
    <col min="11" max="11" width="8.7109375" customWidth="1"/>
  </cols>
  <sheetData>
    <row r="1" spans="1:17" x14ac:dyDescent="0.25">
      <c r="A1" s="5"/>
      <c r="B1" s="10" t="s">
        <v>38</v>
      </c>
      <c r="C1" s="10"/>
      <c r="D1" s="11" t="s">
        <v>15</v>
      </c>
      <c r="E1" s="11"/>
      <c r="F1" s="11"/>
      <c r="G1" s="11" t="s">
        <v>16</v>
      </c>
      <c r="H1" s="11"/>
      <c r="I1" s="11"/>
      <c r="J1" s="11"/>
      <c r="K1" s="11"/>
      <c r="O1" s="1"/>
      <c r="P1" s="1"/>
      <c r="Q1" s="1"/>
    </row>
    <row r="2" spans="1:17" x14ac:dyDescent="0.25">
      <c r="A2" s="6" t="s">
        <v>8</v>
      </c>
      <c r="B2" s="6" t="s">
        <v>39</v>
      </c>
      <c r="C2" s="6" t="s">
        <v>40</v>
      </c>
      <c r="D2" s="7" t="s">
        <v>13</v>
      </c>
      <c r="E2" s="7" t="s">
        <v>12</v>
      </c>
      <c r="F2" s="7" t="s">
        <v>11</v>
      </c>
      <c r="G2" s="7" t="s">
        <v>10</v>
      </c>
      <c r="H2" s="7" t="s">
        <v>6</v>
      </c>
      <c r="I2" s="7" t="s">
        <v>7</v>
      </c>
      <c r="J2" s="7" t="s">
        <v>9</v>
      </c>
      <c r="K2" s="7" t="s">
        <v>17</v>
      </c>
      <c r="L2" s="4"/>
      <c r="M2" s="4"/>
      <c r="N2" s="4"/>
      <c r="O2" s="1"/>
      <c r="P2" s="1"/>
      <c r="Q2" s="1"/>
    </row>
    <row r="3" spans="1:17" x14ac:dyDescent="0.25">
      <c r="A3" s="8" t="s">
        <v>14</v>
      </c>
      <c r="B3" s="9">
        <f>INDEX('main-stats-table'!$A$1:$H$13,11,MATCH("FitsToData",'main-stats-table'!$A$1:$H$1,0))</f>
        <v>0.41099999999999998</v>
      </c>
      <c r="C3" s="9">
        <f>INDEX('main-stats-table'!$A$1:$H$13,3,MATCH("FitsToData",'main-stats-table'!$A$1:$H$1,0))</f>
        <v>0.72</v>
      </c>
      <c r="D3" s="9">
        <f>INDEX('Cmax-stats'!$A$2:$D$9,MATCH("FitsToData",'Cmax-stats'!$A$2:$A$9,0),2)</f>
        <v>0.875</v>
      </c>
      <c r="E3" s="9">
        <f>INDEX('Cmax-stats'!$A$2:$D$9,MATCH("FitsToData",'Cmax-stats'!$A$2:$A$9,0),3)</f>
        <v>0.44900000000000001</v>
      </c>
      <c r="F3" s="9">
        <f>INDEX('Cmax-stats'!$A$2:$D$9,MATCH("FitsToData",'Cmax-stats'!$A$2:$A$9,0),4)</f>
        <v>-4.5999999999999999E-2</v>
      </c>
      <c r="G3" s="9">
        <f>INDEX('AUC-stats'!$A$2:$F$9,MATCH("FitsToData",'AUC-stats'!$A$2:$A$9,0),2)</f>
        <v>0.91</v>
      </c>
      <c r="H3" s="9">
        <f>INDEX('AUC-stats'!$A$2:$F$9,MATCH("FitsToData",'AUC-stats'!$A$2:$A$9,0),3)</f>
        <v>0.46700000000000003</v>
      </c>
      <c r="I3" s="9">
        <f>INDEX('AUC-stats'!$A$2:$F$9,MATCH("FitsToData",'AUC-stats'!$A$2:$A$9,0),4)</f>
        <v>0.48399999999999999</v>
      </c>
      <c r="J3" s="9">
        <f>INDEX('AUC-stats'!$A$2:$F$9,MATCH("FitsToData",'AUC-stats'!$A$2:$A$9,0),5)</f>
        <v>0.56599999999999995</v>
      </c>
      <c r="K3" s="9">
        <f>INDEX('AUC-stats'!$A$2:$F$9,MATCH("FitsToData",'AUC-stats'!$A$2:$A$9,0),6)</f>
        <v>0.254</v>
      </c>
      <c r="L3" s="4"/>
      <c r="M3" s="4"/>
      <c r="N3" s="4"/>
      <c r="Q3" s="1"/>
    </row>
    <row r="4" spans="1:17" x14ac:dyDescent="0.25">
      <c r="A4" s="8" t="s">
        <v>0</v>
      </c>
      <c r="B4" s="9">
        <f>INDEX('main-stats-table'!$A$1:$H$13,11,MATCH($A4,'main-stats-table'!$A$1:$H$1,0))</f>
        <v>0.91200000000000003</v>
      </c>
      <c r="C4" s="9">
        <f>INDEX('main-stats-table'!$A$1:$H$13,3,MATCH($A4,'main-stats-table'!$A$1:$H$1,0))</f>
        <v>1.1599999999999999</v>
      </c>
      <c r="D4" s="9">
        <f>INDEX('Cmax-stats'!$A$2:$D$9,MATCH(Table1[[#This Row],[Predictor]],'Cmax-stats'!$A$2:$A$9,0),2)</f>
        <v>0.53400000000000003</v>
      </c>
      <c r="E4" s="9">
        <f>INDEX('Cmax-stats'!$A$2:$D$9,MATCH(Table1[[#This Row],[Predictor]],'Cmax-stats'!$A$2:$A$9,0),3)</f>
        <v>0.86399999999999999</v>
      </c>
      <c r="F4" s="9">
        <f>INDEX('Cmax-stats'!$A$2:$D$9,MATCH(Table1[[#This Row],[Predictor]],'Cmax-stats'!$A$2:$A$9,0),4)</f>
        <v>-4.0300000000000002E-2</v>
      </c>
      <c r="G4" s="9">
        <f>INDEX('AUC-stats'!$A$2:$F$9,MATCH(Table1[[#This Row],[Predictor]],'AUC-stats'!$A$2:$A$9,0),2)</f>
        <v>0.496</v>
      </c>
      <c r="H4" s="9">
        <f>INDEX('AUC-stats'!$A$2:$F$9,MATCH(Table1[[#This Row],[Predictor]],'AUC-stats'!$A$2:$A$9,0),3)</f>
        <v>1.1000000000000001</v>
      </c>
      <c r="I4" s="9">
        <f>INDEX('AUC-stats'!$A$2:$F$9,MATCH(Table1[[#This Row],[Predictor]],'AUC-stats'!$A$2:$A$9,0),4)</f>
        <v>4.04</v>
      </c>
      <c r="J4" s="9">
        <f>INDEX('AUC-stats'!$A$2:$F$9,MATCH(Table1[[#This Row],[Predictor]],'AUC-stats'!$A$2:$A$9,0),5)</f>
        <v>7.52</v>
      </c>
      <c r="K4" s="9">
        <f>INDEX('AUC-stats'!$A$2:$F$9,MATCH(Table1[[#This Row],[Predictor]],'AUC-stats'!$A$2:$A$9,0),6)</f>
        <v>-0.41899999999999998</v>
      </c>
      <c r="L4" s="2"/>
      <c r="M4" s="2"/>
      <c r="N4" s="2"/>
      <c r="Q4" s="1"/>
    </row>
    <row r="5" spans="1:17" x14ac:dyDescent="0.25">
      <c r="A5" s="8" t="s">
        <v>22</v>
      </c>
      <c r="B5" s="9">
        <f>INDEX('main-stats-table'!$A$1:$I$13,11,MATCH($A5,'main-stats-table'!$A$1:$I$1,0))</f>
        <v>0.89600000000000002</v>
      </c>
      <c r="C5" s="9">
        <f>INDEX('main-stats-table'!$A$1:$I$13,3,MATCH($A5,'main-stats-table'!$A$1:$I$1,0))</f>
        <v>1.29</v>
      </c>
      <c r="D5" s="9">
        <f>INDEX('Cmax-stats'!$A$2:$D$9,MATCH(Table1[[#This Row],[Predictor]],'Cmax-stats'!$A$2:$A$9,0),2)</f>
        <v>0.54600000000000004</v>
      </c>
      <c r="E5" s="9">
        <f>INDEX('Cmax-stats'!$A$2:$D$9,MATCH(Table1[[#This Row],[Predictor]],'Cmax-stats'!$A$2:$A$9,0),3)</f>
        <v>0.91500000000000004</v>
      </c>
      <c r="F5" s="9">
        <f>INDEX('Cmax-stats'!$A$2:$D$9,MATCH(Table1[[#This Row],[Predictor]],'Cmax-stats'!$A$2:$A$9,0),4)</f>
        <v>8.8300000000000003E-2</v>
      </c>
      <c r="G5" s="9">
        <f>INDEX('AUC-stats'!$A$2:$F$9,MATCH(Table1[[#This Row],[Predictor]],'AUC-stats'!$A$2:$A$9,0),2)</f>
        <v>0.62</v>
      </c>
      <c r="H5" s="9">
        <f>INDEX('AUC-stats'!$A$2:$F$9,MATCH(Table1[[#This Row],[Predictor]],'AUC-stats'!$A$2:$A$9,0),3)</f>
        <v>1.06</v>
      </c>
      <c r="I5" s="9">
        <f>INDEX('AUC-stats'!$A$2:$F$9,MATCH(Table1[[#This Row],[Predictor]],'AUC-stats'!$A$2:$A$9,0),4)</f>
        <v>6.34</v>
      </c>
      <c r="J5" s="9">
        <f>INDEX('AUC-stats'!$A$2:$F$9,MATCH(Table1[[#This Row],[Predictor]],'AUC-stats'!$A$2:$A$9,0),5)</f>
        <v>10.5</v>
      </c>
      <c r="K5" s="9">
        <f>INDEX('AUC-stats'!$A$2:$F$9,MATCH(Table1[[#This Row],[Predictor]],'AUC-stats'!$A$2:$A$9,0),6)</f>
        <v>-0.154</v>
      </c>
      <c r="L5" s="2"/>
      <c r="M5" s="2"/>
      <c r="N5" s="2"/>
      <c r="Q5" s="1"/>
    </row>
    <row r="6" spans="1:17" x14ac:dyDescent="0.25">
      <c r="A6" s="8" t="s">
        <v>1</v>
      </c>
      <c r="B6" s="9">
        <f>INDEX('main-stats-table'!$A$1:$H$13,11,MATCH($A6,'main-stats-table'!$A$1:$H$1,0))</f>
        <v>1.03</v>
      </c>
      <c r="C6" s="9">
        <f>INDEX('main-stats-table'!$A$1:$H$13,3,MATCH($A6,'main-stats-table'!$A$1:$H$1,0))</f>
        <v>1.08</v>
      </c>
      <c r="D6" s="9">
        <f>INDEX('Cmax-stats'!$A$2:$D$9,MATCH(Table1[[#This Row],[Predictor]],'Cmax-stats'!$A$2:$A$9,0),2)</f>
        <v>0.58599999999999997</v>
      </c>
      <c r="E6" s="9">
        <f>INDEX('Cmax-stats'!$A$2:$D$9,MATCH(Table1[[#This Row],[Predictor]],'Cmax-stats'!$A$2:$A$9,0),3)</f>
        <v>0.81399999999999995</v>
      </c>
      <c r="F6" s="9">
        <f>INDEX('Cmax-stats'!$A$2:$D$9,MATCH(Table1[[#This Row],[Predictor]],'Cmax-stats'!$A$2:$A$9,0),4)</f>
        <v>0.11799999999999999</v>
      </c>
      <c r="G6" s="9">
        <f>INDEX('AUC-stats'!$A$2:$F$9,MATCH(Table1[[#This Row],[Predictor]],'AUC-stats'!$A$2:$A$9,0),2)</f>
        <v>0.61899999999999999</v>
      </c>
      <c r="H6" s="9">
        <f>INDEX('AUC-stats'!$A$2:$F$9,MATCH(Table1[[#This Row],[Predictor]],'AUC-stats'!$A$2:$A$9,0),3)</f>
        <v>0.95699999999999996</v>
      </c>
      <c r="I6" s="9">
        <f>INDEX('AUC-stats'!$A$2:$F$9,MATCH(Table1[[#This Row],[Predictor]],'AUC-stats'!$A$2:$A$9,0),4)</f>
        <v>5.52</v>
      </c>
      <c r="J6" s="9">
        <f>INDEX('AUC-stats'!$A$2:$F$9,MATCH(Table1[[#This Row],[Predictor]],'AUC-stats'!$A$2:$A$9,0),5)</f>
        <v>9.6</v>
      </c>
      <c r="K6" s="9">
        <f>INDEX('AUC-stats'!$A$2:$F$9,MATCH(Table1[[#This Row],[Predictor]],'AUC-stats'!$A$2:$A$9,0),6)</f>
        <v>-0.45100000000000001</v>
      </c>
      <c r="L6" s="2"/>
      <c r="M6" s="2"/>
      <c r="N6" s="2"/>
      <c r="Q6" s="1"/>
    </row>
    <row r="7" spans="1:17" x14ac:dyDescent="0.25">
      <c r="A7" s="8" t="s">
        <v>2</v>
      </c>
      <c r="B7" s="9">
        <f>INDEX('main-stats-table'!$A$1:$H$13,11,MATCH($A7,'main-stats-table'!$A$1:$H$1,0))</f>
        <v>0.92700000000000005</v>
      </c>
      <c r="C7" s="9">
        <f>INDEX('main-stats-table'!$A$1:$H$13,3,MATCH($A7,'main-stats-table'!$A$1:$H$1,0))</f>
        <v>1.1100000000000001</v>
      </c>
      <c r="D7" s="9">
        <f>INDEX('Cmax-stats'!$A$2:$D$9,MATCH(Table1[[#This Row],[Predictor]],'Cmax-stats'!$A$2:$A$9,0),2)</f>
        <v>0.56399999999999995</v>
      </c>
      <c r="E7" s="9">
        <f>INDEX('Cmax-stats'!$A$2:$D$9,MATCH(Table1[[#This Row],[Predictor]],'Cmax-stats'!$A$2:$A$9,0),3)</f>
        <v>0.83599999999999997</v>
      </c>
      <c r="F7" s="9">
        <f>INDEX('Cmax-stats'!$A$2:$D$9,MATCH(Table1[[#This Row],[Predictor]],'Cmax-stats'!$A$2:$A$9,0),4)</f>
        <v>-4.9300000000000004E-3</v>
      </c>
      <c r="G7" s="9">
        <f>INDEX('AUC-stats'!$A$2:$F$9,MATCH(Table1[[#This Row],[Predictor]],'AUC-stats'!$A$2:$A$9,0),2)</f>
        <v>0.58199999999999996</v>
      </c>
      <c r="H7" s="9">
        <f>INDEX('AUC-stats'!$A$2:$F$9,MATCH(Table1[[#This Row],[Predictor]],'AUC-stats'!$A$2:$A$9,0),3)</f>
        <v>1</v>
      </c>
      <c r="I7" s="9">
        <f>INDEX('AUC-stats'!$A$2:$F$9,MATCH(Table1[[#This Row],[Predictor]],'AUC-stats'!$A$2:$A$9,0),4)</f>
        <v>3.37</v>
      </c>
      <c r="J7" s="9">
        <f>INDEX('AUC-stats'!$A$2:$F$9,MATCH(Table1[[#This Row],[Predictor]],'AUC-stats'!$A$2:$A$9,0),5)</f>
        <v>4.91</v>
      </c>
      <c r="K7" s="9">
        <f>INDEX('AUC-stats'!$A$2:$F$9,MATCH(Table1[[#This Row],[Predictor]],'AUC-stats'!$A$2:$A$9,0),6)</f>
        <v>-5.1799999999999999E-2</v>
      </c>
      <c r="L7" s="2"/>
      <c r="M7" s="2"/>
      <c r="N7" s="2"/>
      <c r="Q7" s="1"/>
    </row>
    <row r="8" spans="1:17" x14ac:dyDescent="0.25">
      <c r="A8" s="8" t="s">
        <v>3</v>
      </c>
      <c r="B8" s="9">
        <f>INDEX('main-stats-table'!$A$1:$H$13,11,MATCH($A8,'main-stats-table'!$A$1:$H$1,0))</f>
        <v>0.94</v>
      </c>
      <c r="C8" s="9">
        <f>INDEX('main-stats-table'!$A$1:$H$13,3,MATCH($A8,'main-stats-table'!$A$1:$H$1,0))</f>
        <v>1.1499999999999999</v>
      </c>
      <c r="D8" s="9">
        <f>INDEX('Cmax-stats'!$A$2:$D$9,MATCH(Table1[[#This Row],[Predictor]],'Cmax-stats'!$A$2:$A$9,0),2)</f>
        <v>0.54</v>
      </c>
      <c r="E8" s="9">
        <f>INDEX('Cmax-stats'!$A$2:$D$9,MATCH(Table1[[#This Row],[Predictor]],'Cmax-stats'!$A$2:$A$9,0),3)</f>
        <v>0.85799999999999998</v>
      </c>
      <c r="F8" s="9">
        <f>INDEX('Cmax-stats'!$A$2:$D$9,MATCH(Table1[[#This Row],[Predictor]],'Cmax-stats'!$A$2:$A$9,0),4)</f>
        <v>-0.13800000000000001</v>
      </c>
      <c r="G8" s="9">
        <f>INDEX('AUC-stats'!$A$2:$F$9,MATCH(Table1[[#This Row],[Predictor]],'AUC-stats'!$A$2:$A$9,0),2)</f>
        <v>0.39600000000000002</v>
      </c>
      <c r="H8" s="9">
        <f>INDEX('AUC-stats'!$A$2:$F$9,MATCH(Table1[[#This Row],[Predictor]],'AUC-stats'!$A$2:$A$9,0),3)</f>
        <v>1.21</v>
      </c>
      <c r="I8" s="9">
        <f>INDEX('AUC-stats'!$A$2:$F$9,MATCH(Table1[[#This Row],[Predictor]],'AUC-stats'!$A$2:$A$9,0),4)</f>
        <v>2.52</v>
      </c>
      <c r="J8" s="9">
        <f>INDEX('AUC-stats'!$A$2:$F$9,MATCH(Table1[[#This Row],[Predictor]],'AUC-stats'!$A$2:$A$9,0),5)</f>
        <v>6.34</v>
      </c>
      <c r="K8" s="9">
        <f>INDEX('AUC-stats'!$A$2:$F$9,MATCH(Table1[[#This Row],[Predictor]],'AUC-stats'!$A$2:$A$9,0),6)</f>
        <v>-0.78100000000000003</v>
      </c>
      <c r="L8" s="2"/>
      <c r="M8" s="2"/>
      <c r="N8" s="2"/>
    </row>
    <row r="9" spans="1:17" x14ac:dyDescent="0.25">
      <c r="A9" s="8" t="s">
        <v>4</v>
      </c>
      <c r="B9" s="9">
        <f>INDEX('main-stats-table'!$A$1:$H$13,11,MATCH($A9,'main-stats-table'!$A$1:$H$1,0))</f>
        <v>0.94799999999999995</v>
      </c>
      <c r="C9" s="9">
        <f>INDEX('main-stats-table'!$A$1:$H$13,3,MATCH($A9,'main-stats-table'!$A$1:$H$1,0))</f>
        <v>1.1399999999999999</v>
      </c>
      <c r="D9" s="9">
        <f>INDEX('Cmax-stats'!$A$2:$D$9,MATCH(Table1[[#This Row],[Predictor]],'Cmax-stats'!$A$2:$A$9,0),2)</f>
        <v>0.54400000000000004</v>
      </c>
      <c r="E9" s="9">
        <f>INDEX('Cmax-stats'!$A$2:$D$9,MATCH(Table1[[#This Row],[Predictor]],'Cmax-stats'!$A$2:$A$9,0),3)</f>
        <v>0.85399999999999998</v>
      </c>
      <c r="F9" s="9">
        <f>INDEX('Cmax-stats'!$A$2:$D$9,MATCH(Table1[[#This Row],[Predictor]],'Cmax-stats'!$A$2:$A$9,0),4)</f>
        <v>8.09E-2</v>
      </c>
      <c r="G9" s="9">
        <f>INDEX('AUC-stats'!$A$2:$F$9,MATCH(Table1[[#This Row],[Predictor]],'AUC-stats'!$A$2:$A$9,0),2)</f>
        <v>0.56100000000000005</v>
      </c>
      <c r="H9" s="9">
        <f>INDEX('AUC-stats'!$A$2:$F$9,MATCH(Table1[[#This Row],[Predictor]],'AUC-stats'!$A$2:$A$9,0),3)</f>
        <v>1.03</v>
      </c>
      <c r="I9" s="9">
        <f>INDEX('AUC-stats'!$A$2:$F$9,MATCH(Table1[[#This Row],[Predictor]],'AUC-stats'!$A$2:$A$9,0),4)</f>
        <v>4.68</v>
      </c>
      <c r="J9" s="9">
        <f>INDEX('AUC-stats'!$A$2:$F$9,MATCH(Table1[[#This Row],[Predictor]],'AUC-stats'!$A$2:$A$9,0),5)</f>
        <v>7.5</v>
      </c>
      <c r="K9" s="9">
        <f>INDEX('AUC-stats'!$A$2:$F$9,MATCH(Table1[[#This Row],[Predictor]],'AUC-stats'!$A$2:$A$9,0),6)</f>
        <v>0.31900000000000001</v>
      </c>
      <c r="L9" s="2"/>
      <c r="M9" s="2"/>
      <c r="N9" s="2"/>
    </row>
    <row r="10" spans="1:17" x14ac:dyDescent="0.25">
      <c r="A10" s="8" t="s">
        <v>5</v>
      </c>
      <c r="B10" s="9">
        <f>INDEX('main-stats-table'!$A$1:$H$13,11,MATCH($A10,'main-stats-table'!$A$1:$H$1,0))</f>
        <v>1.1599999999999999</v>
      </c>
      <c r="C10" s="9">
        <f>INDEX('main-stats-table'!$A$1:$H$13,3,MATCH($A10,'main-stats-table'!$A$1:$H$1,0))</f>
        <v>1.29</v>
      </c>
      <c r="D10" s="9">
        <f>INDEX('Cmax-stats'!$A$2:$D$9,MATCH(Table1[[#This Row],[Predictor]],'Cmax-stats'!$A$2:$A$9,0),2)</f>
        <v>0.48399999999999999</v>
      </c>
      <c r="E10" s="9">
        <f>INDEX('Cmax-stats'!$A$2:$D$9,MATCH(Table1[[#This Row],[Predictor]],'Cmax-stats'!$A$2:$A$9,0),3)</f>
        <v>0.90800000000000003</v>
      </c>
      <c r="F10" s="9">
        <f>INDEX('Cmax-stats'!$A$2:$D$9,MATCH(Table1[[#This Row],[Predictor]],'Cmax-stats'!$A$2:$A$9,0),4)</f>
        <v>0.20100000000000001</v>
      </c>
      <c r="G10" s="9">
        <f>INDEX('AUC-stats'!$A$2:$F$9,MATCH(Table1[[#This Row],[Predictor]],'AUC-stats'!$A$2:$A$9,0),2)</f>
        <v>0.20499999999999999</v>
      </c>
      <c r="H10" s="9">
        <f>INDEX('AUC-stats'!$A$2:$F$9,MATCH(Table1[[#This Row],[Predictor]],'AUC-stats'!$A$2:$A$9,0),3)</f>
        <v>1.38</v>
      </c>
      <c r="I10" s="9">
        <f>INDEX('AUC-stats'!$A$2:$F$9,MATCH(Table1[[#This Row],[Predictor]],'AUC-stats'!$A$2:$A$9,0),4)</f>
        <v>6.12</v>
      </c>
      <c r="J10" s="9">
        <f>INDEX('AUC-stats'!$A$2:$F$9,MATCH(Table1[[#This Row],[Predictor]],'AUC-stats'!$A$2:$A$9,0),5)</f>
        <v>12.6</v>
      </c>
      <c r="K10" s="9">
        <f>INDEX('AUC-stats'!$A$2:$F$9,MATCH(Table1[[#This Row],[Predictor]],'AUC-stats'!$A$2:$A$9,0),6)</f>
        <v>-0.86499999999999999</v>
      </c>
      <c r="L10" s="2"/>
      <c r="M10" s="2"/>
      <c r="N10" s="2"/>
    </row>
    <row r="11" spans="1:17" x14ac:dyDescent="0.25">
      <c r="D11" s="3"/>
      <c r="E11" s="3"/>
      <c r="F11" s="3"/>
      <c r="G11" s="3"/>
      <c r="H11" s="3"/>
      <c r="I11" s="3"/>
      <c r="J11" s="3"/>
      <c r="K11" s="3"/>
      <c r="O11" s="1"/>
      <c r="P11" s="1"/>
      <c r="Q11" s="1"/>
    </row>
    <row r="12" spans="1:17" x14ac:dyDescent="0.25">
      <c r="B12" t="s">
        <v>19</v>
      </c>
      <c r="C12" t="s">
        <v>19</v>
      </c>
      <c r="D12" t="s">
        <v>6</v>
      </c>
      <c r="E12" t="s">
        <v>19</v>
      </c>
      <c r="F12" t="s">
        <v>20</v>
      </c>
      <c r="G12" t="s">
        <v>6</v>
      </c>
      <c r="H12" t="s">
        <v>19</v>
      </c>
      <c r="I12" t="s">
        <v>20</v>
      </c>
      <c r="J12" t="s">
        <v>25</v>
      </c>
      <c r="K12" t="s">
        <v>26</v>
      </c>
      <c r="O12" s="1"/>
      <c r="P12" s="1"/>
      <c r="Q12" s="1"/>
    </row>
    <row r="13" spans="1:17" x14ac:dyDescent="0.25">
      <c r="O13" s="1"/>
      <c r="P13" s="1"/>
      <c r="Q13" s="1"/>
    </row>
    <row r="14" spans="1:17" x14ac:dyDescent="0.25">
      <c r="O14" s="1"/>
      <c r="P14" s="1"/>
      <c r="Q14" s="1"/>
    </row>
    <row r="15" spans="1:17" x14ac:dyDescent="0.25">
      <c r="I15" s="1"/>
      <c r="J15" s="1"/>
      <c r="K15" s="1"/>
      <c r="O15" s="1"/>
      <c r="P15" s="1"/>
      <c r="Q15" s="1"/>
    </row>
    <row r="16" spans="1:17" x14ac:dyDescent="0.25">
      <c r="I16" s="1"/>
      <c r="J16" s="1"/>
      <c r="K16" s="1"/>
      <c r="O16" s="1"/>
      <c r="P16" s="1"/>
      <c r="Q16" s="1"/>
    </row>
    <row r="17" spans="9:17" x14ac:dyDescent="0.25">
      <c r="I17" s="1"/>
      <c r="J17" s="1"/>
      <c r="K17" s="1"/>
      <c r="O17" s="1"/>
      <c r="P17" s="1"/>
      <c r="Q17" s="1"/>
    </row>
    <row r="18" spans="9:17" x14ac:dyDescent="0.25">
      <c r="I18" s="1"/>
      <c r="J18" s="1"/>
      <c r="K18" s="1"/>
      <c r="O18" s="1"/>
    </row>
    <row r="19" spans="9:17" x14ac:dyDescent="0.25">
      <c r="I19" s="1"/>
      <c r="J19" s="1"/>
      <c r="K19" s="1"/>
      <c r="O19" s="1"/>
    </row>
    <row r="20" spans="9:17" x14ac:dyDescent="0.25">
      <c r="I20" s="1"/>
      <c r="J20" s="1"/>
      <c r="K20" s="1"/>
      <c r="O20" s="1"/>
    </row>
    <row r="21" spans="9:17" x14ac:dyDescent="0.25">
      <c r="O21" s="1"/>
    </row>
    <row r="22" spans="9:17" x14ac:dyDescent="0.25">
      <c r="O22" s="1"/>
    </row>
  </sheetData>
  <mergeCells count="2">
    <mergeCell ref="D1:F1"/>
    <mergeCell ref="G1:K1"/>
  </mergeCells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2B7B-67C2-4F10-B0D4-BA5227337A1C}">
  <dimension ref="A1:I13"/>
  <sheetViews>
    <sheetView workbookViewId="0">
      <selection activeCell="A2" sqref="A2:I1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5</v>
      </c>
      <c r="I1" t="s">
        <v>22</v>
      </c>
    </row>
    <row r="2" spans="1:9" x14ac:dyDescent="0.25">
      <c r="A2" t="s">
        <v>27</v>
      </c>
      <c r="B2">
        <v>7.15</v>
      </c>
      <c r="C2">
        <v>6.49</v>
      </c>
      <c r="D2">
        <v>6.59</v>
      </c>
      <c r="E2">
        <v>7.04</v>
      </c>
      <c r="F2">
        <v>6.77</v>
      </c>
      <c r="G2">
        <v>2.88</v>
      </c>
      <c r="H2">
        <v>9.5299999999999994</v>
      </c>
      <c r="I2">
        <v>8.7799999999999994</v>
      </c>
    </row>
    <row r="3" spans="1:9" x14ac:dyDescent="0.25">
      <c r="A3" t="s">
        <v>19</v>
      </c>
      <c r="B3">
        <v>1.1599999999999999</v>
      </c>
      <c r="C3">
        <v>1.08</v>
      </c>
      <c r="D3">
        <v>1.1100000000000001</v>
      </c>
      <c r="E3">
        <v>1.1499999999999999</v>
      </c>
      <c r="F3">
        <v>1.1399999999999999</v>
      </c>
      <c r="G3">
        <v>0.72</v>
      </c>
      <c r="H3">
        <v>1.29</v>
      </c>
      <c r="I3">
        <v>1.29</v>
      </c>
    </row>
    <row r="4" spans="1:9" x14ac:dyDescent="0.25">
      <c r="A4" t="s">
        <v>28</v>
      </c>
      <c r="B4">
        <v>0.99</v>
      </c>
      <c r="C4">
        <v>1.0900000000000001</v>
      </c>
      <c r="D4">
        <v>1.01</v>
      </c>
      <c r="E4">
        <v>0.52</v>
      </c>
      <c r="F4">
        <v>1.18</v>
      </c>
      <c r="G4">
        <v>0.56999999999999995</v>
      </c>
      <c r="H4">
        <v>1.17</v>
      </c>
      <c r="I4">
        <v>1.7</v>
      </c>
    </row>
    <row r="5" spans="1:9" x14ac:dyDescent="0.25">
      <c r="A5" t="s">
        <v>29</v>
      </c>
      <c r="B5">
        <v>1.04</v>
      </c>
      <c r="C5">
        <v>0.94</v>
      </c>
      <c r="D5">
        <v>1.01</v>
      </c>
      <c r="E5">
        <v>1.07</v>
      </c>
      <c r="F5">
        <v>1.03</v>
      </c>
      <c r="G5">
        <v>0.57999999999999996</v>
      </c>
      <c r="H5">
        <v>1.1299999999999999</v>
      </c>
      <c r="I5">
        <v>1.1499999999999999</v>
      </c>
    </row>
    <row r="6" spans="1:9" x14ac:dyDescent="0.25">
      <c r="A6" t="s">
        <v>30</v>
      </c>
      <c r="B6">
        <v>1.38</v>
      </c>
      <c r="C6">
        <v>1.32</v>
      </c>
      <c r="D6">
        <v>1.3</v>
      </c>
      <c r="E6">
        <v>1.29</v>
      </c>
      <c r="F6">
        <v>1.36</v>
      </c>
      <c r="G6">
        <v>0.94</v>
      </c>
      <c r="H6">
        <v>1.6</v>
      </c>
      <c r="I6">
        <v>1.53</v>
      </c>
    </row>
    <row r="7" spans="1:9" x14ac:dyDescent="0.25">
      <c r="A7" t="s">
        <v>31</v>
      </c>
      <c r="B7">
        <v>5.62</v>
      </c>
      <c r="C7">
        <v>4.74</v>
      </c>
      <c r="D7">
        <v>5.3</v>
      </c>
      <c r="E7">
        <v>5.9</v>
      </c>
      <c r="F7">
        <v>5.35</v>
      </c>
      <c r="G7">
        <v>2.3199999999999998</v>
      </c>
      <c r="H7">
        <v>6.9</v>
      </c>
      <c r="I7">
        <v>6.66</v>
      </c>
    </row>
    <row r="8" spans="1:9" x14ac:dyDescent="0.25">
      <c r="A8" t="s">
        <v>32</v>
      </c>
      <c r="B8">
        <v>11.95</v>
      </c>
      <c r="C8">
        <v>12.62</v>
      </c>
      <c r="D8">
        <v>10.47</v>
      </c>
      <c r="E8">
        <v>10.220000000000001</v>
      </c>
      <c r="F8">
        <v>11.17</v>
      </c>
      <c r="G8">
        <v>4.54</v>
      </c>
      <c r="H8">
        <v>20.12</v>
      </c>
      <c r="I8">
        <v>15.8</v>
      </c>
    </row>
    <row r="9" spans="1:9" x14ac:dyDescent="0.25">
      <c r="A9" t="s">
        <v>33</v>
      </c>
      <c r="B9">
        <v>0.52</v>
      </c>
      <c r="C9">
        <v>0.47</v>
      </c>
      <c r="D9">
        <v>0.49</v>
      </c>
      <c r="E9">
        <v>0.28999999999999998</v>
      </c>
      <c r="F9">
        <v>0.6</v>
      </c>
      <c r="G9">
        <v>0.3</v>
      </c>
      <c r="H9">
        <v>0.48</v>
      </c>
      <c r="I9">
        <v>1.03</v>
      </c>
    </row>
    <row r="10" spans="1:9" x14ac:dyDescent="0.25">
      <c r="A10" t="s">
        <v>34</v>
      </c>
      <c r="B10">
        <v>3.62</v>
      </c>
      <c r="C10">
        <v>6.11</v>
      </c>
      <c r="D10">
        <v>3.25</v>
      </c>
      <c r="E10">
        <v>1.93</v>
      </c>
      <c r="F10">
        <v>3.67</v>
      </c>
      <c r="G10">
        <v>1.84</v>
      </c>
      <c r="H10">
        <v>8.61</v>
      </c>
      <c r="I10">
        <v>5.89</v>
      </c>
    </row>
    <row r="11" spans="1:9" x14ac:dyDescent="0.25">
      <c r="A11" t="s">
        <v>35</v>
      </c>
      <c r="B11">
        <v>0.91200000000000003</v>
      </c>
      <c r="C11">
        <v>1.03</v>
      </c>
      <c r="D11">
        <v>0.92700000000000005</v>
      </c>
      <c r="E11">
        <v>0.94</v>
      </c>
      <c r="F11">
        <v>0.94799999999999995</v>
      </c>
      <c r="G11">
        <v>0.41099999999999998</v>
      </c>
      <c r="H11">
        <v>1.1599999999999999</v>
      </c>
      <c r="I11">
        <v>0.89600000000000002</v>
      </c>
    </row>
    <row r="12" spans="1:9" x14ac:dyDescent="0.25">
      <c r="A12" t="s">
        <v>36</v>
      </c>
      <c r="B12">
        <v>0.86599999999999999</v>
      </c>
      <c r="C12">
        <v>0.80600000000000005</v>
      </c>
      <c r="D12">
        <v>0.75</v>
      </c>
      <c r="E12">
        <v>0.78900000000000003</v>
      </c>
      <c r="F12">
        <v>0.86199999999999999</v>
      </c>
      <c r="G12">
        <v>0.32900000000000001</v>
      </c>
      <c r="H12">
        <v>0.94399999999999995</v>
      </c>
      <c r="I12">
        <v>0.81200000000000006</v>
      </c>
    </row>
    <row r="13" spans="1:9" x14ac:dyDescent="0.25">
      <c r="A13" t="s">
        <v>37</v>
      </c>
      <c r="B13">
        <v>1.08</v>
      </c>
      <c r="C13">
        <v>1.1499999999999999</v>
      </c>
      <c r="D13">
        <v>0.98499999999999999</v>
      </c>
      <c r="E13">
        <v>1.06</v>
      </c>
      <c r="F13">
        <v>1.1000000000000001</v>
      </c>
      <c r="G13">
        <v>0.51700000000000002</v>
      </c>
      <c r="H13">
        <v>1.42</v>
      </c>
      <c r="I13">
        <v>1.1399999999999999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F21A3-F045-4D6E-946A-E6C2D0038CF3}">
  <dimension ref="A1:D9"/>
  <sheetViews>
    <sheetView workbookViewId="0">
      <selection activeCell="A9" sqref="A9"/>
    </sheetView>
  </sheetViews>
  <sheetFormatPr defaultRowHeight="15" x14ac:dyDescent="0.25"/>
  <sheetData>
    <row r="1" spans="1:4" x14ac:dyDescent="0.25">
      <c r="A1" t="s">
        <v>18</v>
      </c>
      <c r="B1" t="s">
        <v>6</v>
      </c>
      <c r="C1" t="s">
        <v>19</v>
      </c>
      <c r="D1" t="s">
        <v>20</v>
      </c>
    </row>
    <row r="2" spans="1:4" x14ac:dyDescent="0.25">
      <c r="A2" t="s">
        <v>0</v>
      </c>
      <c r="B2">
        <v>0.53400000000000003</v>
      </c>
      <c r="C2">
        <v>0.86399999999999999</v>
      </c>
      <c r="D2">
        <v>-4.0300000000000002E-2</v>
      </c>
    </row>
    <row r="3" spans="1:4" x14ac:dyDescent="0.25">
      <c r="A3" t="s">
        <v>1</v>
      </c>
      <c r="B3">
        <v>0.58599999999999997</v>
      </c>
      <c r="C3">
        <v>0.81399999999999995</v>
      </c>
      <c r="D3">
        <v>0.11799999999999999</v>
      </c>
    </row>
    <row r="4" spans="1:4" x14ac:dyDescent="0.25">
      <c r="A4" t="s">
        <v>2</v>
      </c>
      <c r="B4">
        <v>0.56399999999999995</v>
      </c>
      <c r="C4">
        <v>0.83599999999999997</v>
      </c>
      <c r="D4">
        <v>-4.9300000000000004E-3</v>
      </c>
    </row>
    <row r="5" spans="1:4" x14ac:dyDescent="0.25">
      <c r="A5" t="s">
        <v>3</v>
      </c>
      <c r="B5">
        <v>0.54</v>
      </c>
      <c r="C5">
        <v>0.85799999999999998</v>
      </c>
      <c r="D5">
        <v>-0.13800000000000001</v>
      </c>
    </row>
    <row r="6" spans="1:4" x14ac:dyDescent="0.25">
      <c r="A6" t="s">
        <v>4</v>
      </c>
      <c r="B6">
        <v>0.54400000000000004</v>
      </c>
      <c r="C6">
        <v>0.85399999999999998</v>
      </c>
      <c r="D6">
        <v>8.09E-2</v>
      </c>
    </row>
    <row r="7" spans="1:4" x14ac:dyDescent="0.25">
      <c r="A7" t="s">
        <v>21</v>
      </c>
      <c r="B7">
        <v>0.875</v>
      </c>
      <c r="C7">
        <v>0.44900000000000001</v>
      </c>
      <c r="D7">
        <v>-4.5999999999999999E-2</v>
      </c>
    </row>
    <row r="8" spans="1:4" x14ac:dyDescent="0.25">
      <c r="A8" t="s">
        <v>5</v>
      </c>
      <c r="B8">
        <v>0.48399999999999999</v>
      </c>
      <c r="C8">
        <v>0.90800000000000003</v>
      </c>
      <c r="D8">
        <v>0.20100000000000001</v>
      </c>
    </row>
    <row r="9" spans="1:4" x14ac:dyDescent="0.25">
      <c r="A9" t="s">
        <v>22</v>
      </c>
      <c r="B9">
        <v>0.54600000000000004</v>
      </c>
      <c r="C9">
        <v>0.91500000000000004</v>
      </c>
      <c r="D9">
        <v>8.8300000000000003E-2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BC2-251A-4C09-B1F4-89BA489CD7D8}">
  <dimension ref="A1:F9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18</v>
      </c>
      <c r="B1" t="s">
        <v>6</v>
      </c>
      <c r="C1" t="s">
        <v>19</v>
      </c>
      <c r="D1" t="s">
        <v>20</v>
      </c>
      <c r="E1" t="s">
        <v>23</v>
      </c>
      <c r="F1" t="s">
        <v>24</v>
      </c>
    </row>
    <row r="2" spans="1:6" x14ac:dyDescent="0.25">
      <c r="A2" t="s">
        <v>0</v>
      </c>
      <c r="B2">
        <v>0.496</v>
      </c>
      <c r="C2">
        <v>1.1000000000000001</v>
      </c>
      <c r="D2">
        <v>4.04</v>
      </c>
      <c r="E2">
        <v>7.52</v>
      </c>
      <c r="F2">
        <v>-0.41899999999999998</v>
      </c>
    </row>
    <row r="3" spans="1:6" x14ac:dyDescent="0.25">
      <c r="A3" t="s">
        <v>1</v>
      </c>
      <c r="B3">
        <v>0.61899999999999999</v>
      </c>
      <c r="C3">
        <v>0.95699999999999996</v>
      </c>
      <c r="D3">
        <v>5.52</v>
      </c>
      <c r="E3">
        <v>9.6</v>
      </c>
      <c r="F3">
        <v>-0.45100000000000001</v>
      </c>
    </row>
    <row r="4" spans="1:6" x14ac:dyDescent="0.25">
      <c r="A4" t="s">
        <v>2</v>
      </c>
      <c r="B4">
        <v>0.58199999999999996</v>
      </c>
      <c r="C4">
        <v>1</v>
      </c>
      <c r="D4">
        <v>3.37</v>
      </c>
      <c r="E4">
        <v>4.91</v>
      </c>
      <c r="F4">
        <v>-5.1799999999999999E-2</v>
      </c>
    </row>
    <row r="5" spans="1:6" x14ac:dyDescent="0.25">
      <c r="A5" t="s">
        <v>3</v>
      </c>
      <c r="B5">
        <v>0.39600000000000002</v>
      </c>
      <c r="C5">
        <v>1.21</v>
      </c>
      <c r="D5">
        <v>2.52</v>
      </c>
      <c r="E5">
        <v>6.34</v>
      </c>
      <c r="F5">
        <v>-0.78100000000000003</v>
      </c>
    </row>
    <row r="6" spans="1:6" x14ac:dyDescent="0.25">
      <c r="A6" t="s">
        <v>4</v>
      </c>
      <c r="B6">
        <v>0.56100000000000005</v>
      </c>
      <c r="C6">
        <v>1.03</v>
      </c>
      <c r="D6">
        <v>4.68</v>
      </c>
      <c r="E6">
        <v>7.5</v>
      </c>
      <c r="F6">
        <v>0.31900000000000001</v>
      </c>
    </row>
    <row r="7" spans="1:6" x14ac:dyDescent="0.25">
      <c r="A7" t="s">
        <v>21</v>
      </c>
      <c r="B7">
        <v>0.91</v>
      </c>
      <c r="C7">
        <v>0.46700000000000003</v>
      </c>
      <c r="D7">
        <v>0.48399999999999999</v>
      </c>
      <c r="E7">
        <v>0.56599999999999995</v>
      </c>
      <c r="F7">
        <v>0.254</v>
      </c>
    </row>
    <row r="8" spans="1:6" x14ac:dyDescent="0.25">
      <c r="A8" t="s">
        <v>5</v>
      </c>
      <c r="B8">
        <v>0.20499999999999999</v>
      </c>
      <c r="C8">
        <v>1.38</v>
      </c>
      <c r="D8">
        <v>6.12</v>
      </c>
      <c r="E8">
        <v>12.6</v>
      </c>
      <c r="F8">
        <v>-0.86499999999999999</v>
      </c>
    </row>
    <row r="9" spans="1:6" x14ac:dyDescent="0.25">
      <c r="A9" t="s">
        <v>22</v>
      </c>
      <c r="B9">
        <v>0.62</v>
      </c>
      <c r="C9">
        <v>1.06</v>
      </c>
      <c r="D9">
        <v>6.34</v>
      </c>
      <c r="E9">
        <v>10.5</v>
      </c>
      <c r="F9">
        <v>-0.154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Table4</vt:lpstr>
      <vt:lpstr>main-stats-table</vt:lpstr>
      <vt:lpstr>Cmax-stats</vt:lpstr>
      <vt:lpstr>AUC-stats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2021-08-31T21:33:55Z</dcterms:created>
  <dcterms:modified xsi:type="dcterms:W3CDTF">2021-11-19T14:12:28Z</dcterms:modified>
</cp:coreProperties>
</file>